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227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state="hidden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pr._pajamos'!$16:$16</definedName>
    <definedName name="_xlnm.Print_Titles" localSheetId="1">'2 pr._pajamos pagal rūšis'!$14:$16</definedName>
    <definedName name="_xlnm.Print_Titles" localSheetId="2">'3 pr._asignavimų suvestinė'!$16:$18</definedName>
    <definedName name="_xlnm.Print_Titles" localSheetId="3">'4 pr._savarankiškos f-jos'!$14:$16</definedName>
    <definedName name="_xlnm.Print_Titles" localSheetId="6">'7 pr._kita dotacija'!$14:$16</definedName>
    <definedName name="_xlnm.Print_Titles" localSheetId="8">'9 pr._įstaigų pajamos'!$14:$16</definedName>
  </definedNames>
  <calcPr calcId="145621" fullCalcOnLoad="1"/>
</workbook>
</file>

<file path=xl/calcChain.xml><?xml version="1.0" encoding="utf-8"?>
<calcChain xmlns="http://schemas.openxmlformats.org/spreadsheetml/2006/main">
  <c r="K86" i="1" l="1"/>
  <c r="I86" i="1"/>
  <c r="E20" i="11"/>
  <c r="E19" i="11"/>
  <c r="E18" i="11"/>
  <c r="E17" i="11"/>
  <c r="E90" i="11"/>
  <c r="D46" i="11"/>
  <c r="E46" i="11"/>
  <c r="C46" i="11"/>
  <c r="C90" i="11"/>
  <c r="H48" i="14"/>
  <c r="I48" i="14"/>
  <c r="J48" i="14"/>
  <c r="G48" i="14"/>
  <c r="H45" i="14"/>
  <c r="L45" i="14"/>
  <c r="I45" i="14"/>
  <c r="J45" i="14"/>
  <c r="G45" i="14"/>
  <c r="H44" i="14"/>
  <c r="I44" i="14"/>
  <c r="J44" i="14"/>
  <c r="G44" i="14"/>
  <c r="H43" i="14"/>
  <c r="L43" i="14"/>
  <c r="I43" i="14"/>
  <c r="J43" i="14"/>
  <c r="G43" i="14"/>
  <c r="H40" i="14"/>
  <c r="I40" i="14"/>
  <c r="J40" i="14"/>
  <c r="G40" i="14"/>
  <c r="H38" i="14"/>
  <c r="I38" i="14"/>
  <c r="J38" i="14"/>
  <c r="G38" i="14"/>
  <c r="H37" i="14"/>
  <c r="I37" i="14"/>
  <c r="J37" i="14"/>
  <c r="G37" i="14"/>
  <c r="H35" i="14"/>
  <c r="I35" i="14"/>
  <c r="J35" i="14"/>
  <c r="G35" i="14"/>
  <c r="R32" i="4"/>
  <c r="M49" i="4"/>
  <c r="N49" i="4"/>
  <c r="O49" i="4"/>
  <c r="L49" i="4"/>
  <c r="R28" i="4"/>
  <c r="M60" i="4"/>
  <c r="N60" i="4"/>
  <c r="O60" i="4"/>
  <c r="L60" i="4"/>
  <c r="I60" i="4"/>
  <c r="J60" i="4"/>
  <c r="K60" i="4"/>
  <c r="H60" i="4"/>
  <c r="M65" i="4"/>
  <c r="N65" i="4"/>
  <c r="O65" i="4"/>
  <c r="L65" i="4"/>
  <c r="I65" i="4"/>
  <c r="J65" i="4"/>
  <c r="K65" i="4"/>
  <c r="H65" i="4"/>
  <c r="J49" i="4"/>
  <c r="K49" i="4"/>
  <c r="I49" i="4"/>
  <c r="O33" i="4"/>
  <c r="L33" i="4"/>
  <c r="N33" i="4"/>
  <c r="M33" i="4"/>
  <c r="H33" i="4"/>
  <c r="D33" i="4"/>
  <c r="O35" i="4"/>
  <c r="N35" i="4"/>
  <c r="M35" i="4"/>
  <c r="L35" i="4"/>
  <c r="H35" i="4"/>
  <c r="D35" i="4"/>
  <c r="O37" i="4"/>
  <c r="L37" i="4"/>
  <c r="N37" i="4"/>
  <c r="M37" i="4"/>
  <c r="H37" i="4"/>
  <c r="D37" i="4"/>
  <c r="O39" i="4"/>
  <c r="N39" i="4"/>
  <c r="M39" i="4"/>
  <c r="L39" i="4"/>
  <c r="H39" i="4"/>
  <c r="D39" i="4"/>
  <c r="H44" i="4"/>
  <c r="O43" i="4"/>
  <c r="N43" i="4"/>
  <c r="M43" i="4"/>
  <c r="L43" i="4"/>
  <c r="H43" i="4"/>
  <c r="D43" i="4"/>
  <c r="H42" i="4"/>
  <c r="O41" i="4"/>
  <c r="N41" i="4"/>
  <c r="M41" i="4"/>
  <c r="H41" i="4"/>
  <c r="D41" i="4"/>
  <c r="H40" i="4"/>
  <c r="H38" i="4"/>
  <c r="H36" i="4"/>
  <c r="H34" i="4"/>
  <c r="H32" i="4"/>
  <c r="O31" i="4"/>
  <c r="N31" i="4"/>
  <c r="M31" i="4"/>
  <c r="H31" i="4"/>
  <c r="D31" i="4"/>
  <c r="H30" i="4"/>
  <c r="O29" i="4"/>
  <c r="N29" i="4"/>
  <c r="M29" i="4"/>
  <c r="H29" i="4"/>
  <c r="D29" i="4"/>
  <c r="H165" i="1"/>
  <c r="G56" i="14"/>
  <c r="H166" i="1"/>
  <c r="H167" i="1"/>
  <c r="H168" i="1"/>
  <c r="H169" i="1"/>
  <c r="H170" i="1"/>
  <c r="H171" i="1"/>
  <c r="H172" i="1"/>
  <c r="H173" i="1"/>
  <c r="G64" i="14"/>
  <c r="H174" i="1"/>
  <c r="H175" i="1"/>
  <c r="G66" i="14"/>
  <c r="H176" i="1"/>
  <c r="H177" i="1"/>
  <c r="H178" i="1"/>
  <c r="H179" i="1"/>
  <c r="H180" i="1"/>
  <c r="H104" i="1"/>
  <c r="H100" i="1"/>
  <c r="H92" i="1"/>
  <c r="H90" i="1"/>
  <c r="H89" i="1"/>
  <c r="H88" i="1"/>
  <c r="H135" i="1"/>
  <c r="H85" i="1"/>
  <c r="H84" i="1"/>
  <c r="H76" i="1"/>
  <c r="H71" i="1"/>
  <c r="H66" i="1"/>
  <c r="H65" i="1"/>
  <c r="H61" i="1"/>
  <c r="H60" i="1"/>
  <c r="H56" i="1"/>
  <c r="H51" i="1"/>
  <c r="H41" i="1"/>
  <c r="H35" i="1"/>
  <c r="H30" i="1"/>
  <c r="H29" i="1"/>
  <c r="H24" i="1"/>
  <c r="H22" i="1"/>
  <c r="H21" i="1"/>
  <c r="H20" i="1"/>
  <c r="H23" i="1"/>
  <c r="H34" i="1"/>
  <c r="H37" i="1"/>
  <c r="H40" i="1"/>
  <c r="H45" i="1"/>
  <c r="H50" i="1"/>
  <c r="H55" i="1"/>
  <c r="H70" i="1"/>
  <c r="H75" i="1"/>
  <c r="H79" i="1"/>
  <c r="H80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G81" i="14"/>
  <c r="H203" i="1"/>
  <c r="H207" i="1"/>
  <c r="H208" i="1"/>
  <c r="H217" i="1"/>
  <c r="H209" i="1"/>
  <c r="H210" i="1"/>
  <c r="H211" i="1"/>
  <c r="H212" i="1"/>
  <c r="H206" i="1"/>
  <c r="E14" i="8"/>
  <c r="F14" i="8"/>
  <c r="G14" i="8"/>
  <c r="D85" i="1"/>
  <c r="C18" i="11"/>
  <c r="C19" i="11"/>
  <c r="D19" i="11"/>
  <c r="D18" i="11"/>
  <c r="D17" i="11"/>
  <c r="D90" i="11"/>
  <c r="E21" i="11"/>
  <c r="E22" i="11"/>
  <c r="H87" i="1"/>
  <c r="E42" i="8"/>
  <c r="F42" i="8"/>
  <c r="G42" i="8"/>
  <c r="I42" i="8"/>
  <c r="J42" i="8"/>
  <c r="K42" i="8"/>
  <c r="O41" i="8"/>
  <c r="N41" i="8"/>
  <c r="M41" i="8"/>
  <c r="H41" i="8"/>
  <c r="D41" i="8"/>
  <c r="H151" i="1"/>
  <c r="M85" i="1"/>
  <c r="N85" i="1"/>
  <c r="O85" i="1"/>
  <c r="Q19" i="1"/>
  <c r="Q18" i="10"/>
  <c r="M22" i="1"/>
  <c r="I18" i="4"/>
  <c r="I21" i="4"/>
  <c r="J18" i="4"/>
  <c r="J63" i="4"/>
  <c r="K18" i="4"/>
  <c r="K63" i="4"/>
  <c r="D20" i="4"/>
  <c r="D19" i="4"/>
  <c r="G18" i="4"/>
  <c r="G21" i="4"/>
  <c r="F18" i="4"/>
  <c r="F21" i="4"/>
  <c r="E18" i="4"/>
  <c r="E63" i="4"/>
  <c r="D18" i="4"/>
  <c r="D21" i="4"/>
  <c r="D190" i="1"/>
  <c r="N190" i="1"/>
  <c r="O190" i="1"/>
  <c r="E86" i="1"/>
  <c r="E83" i="1"/>
  <c r="E134" i="1"/>
  <c r="J86" i="1"/>
  <c r="J83" i="1"/>
  <c r="I206" i="1"/>
  <c r="J206" i="1"/>
  <c r="J213" i="1"/>
  <c r="M207" i="1"/>
  <c r="L207" i="1"/>
  <c r="N207" i="1"/>
  <c r="O207" i="1"/>
  <c r="F206" i="1"/>
  <c r="F213" i="1"/>
  <c r="G206" i="1"/>
  <c r="G213" i="1"/>
  <c r="K206" i="1"/>
  <c r="K213" i="1"/>
  <c r="C74" i="11"/>
  <c r="E71" i="11"/>
  <c r="E47" i="11"/>
  <c r="Q21" i="6"/>
  <c r="Q20" i="6"/>
  <c r="Q19" i="6"/>
  <c r="Q17" i="6"/>
  <c r="J190" i="9"/>
  <c r="K190" i="9"/>
  <c r="I190" i="9"/>
  <c r="F190" i="9"/>
  <c r="G190" i="9"/>
  <c r="E190" i="9"/>
  <c r="F76" i="9"/>
  <c r="G76" i="9"/>
  <c r="I76" i="9"/>
  <c r="J76" i="9"/>
  <c r="K76" i="9"/>
  <c r="F41" i="9"/>
  <c r="G41" i="9"/>
  <c r="G38" i="9"/>
  <c r="I41" i="9"/>
  <c r="J41" i="9"/>
  <c r="K41" i="9"/>
  <c r="E41" i="9"/>
  <c r="D41" i="9"/>
  <c r="E40" i="9"/>
  <c r="E38" i="9"/>
  <c r="F40" i="9"/>
  <c r="G40" i="9"/>
  <c r="I40" i="9"/>
  <c r="J40" i="9"/>
  <c r="K40" i="9"/>
  <c r="I47" i="14"/>
  <c r="J47" i="14"/>
  <c r="M156" i="1"/>
  <c r="N150" i="1"/>
  <c r="J44" i="7"/>
  <c r="I44" i="7"/>
  <c r="E206" i="1"/>
  <c r="E213" i="1"/>
  <c r="K19" i="1"/>
  <c r="F66" i="4"/>
  <c r="I66" i="4"/>
  <c r="J66" i="4"/>
  <c r="K66" i="4"/>
  <c r="E66" i="4"/>
  <c r="H57" i="4"/>
  <c r="H66" i="4"/>
  <c r="H47" i="4"/>
  <c r="G71" i="14"/>
  <c r="H45" i="4"/>
  <c r="G70" i="14"/>
  <c r="F64" i="4"/>
  <c r="I64" i="4"/>
  <c r="J64" i="4"/>
  <c r="K64" i="4"/>
  <c r="E64" i="4"/>
  <c r="E59" i="4"/>
  <c r="F59" i="4"/>
  <c r="I59" i="4"/>
  <c r="J59" i="4"/>
  <c r="K59" i="4"/>
  <c r="F62" i="4"/>
  <c r="I62" i="4"/>
  <c r="J62" i="4"/>
  <c r="K62" i="4"/>
  <c r="E62" i="4"/>
  <c r="D62" i="4"/>
  <c r="N55" i="4"/>
  <c r="M55" i="4"/>
  <c r="H55" i="4"/>
  <c r="D55" i="4"/>
  <c r="K53" i="4"/>
  <c r="J53" i="4"/>
  <c r="I53" i="4"/>
  <c r="F53" i="4"/>
  <c r="E24" i="10"/>
  <c r="E53" i="4"/>
  <c r="N51" i="4"/>
  <c r="N53" i="4"/>
  <c r="M51" i="4"/>
  <c r="M53" i="4"/>
  <c r="H51" i="4"/>
  <c r="H53" i="4"/>
  <c r="G53" i="4"/>
  <c r="F24" i="10"/>
  <c r="E49" i="4"/>
  <c r="F49" i="4"/>
  <c r="E22" i="10"/>
  <c r="N27" i="4"/>
  <c r="M27" i="4"/>
  <c r="L27" i="4"/>
  <c r="H27" i="4"/>
  <c r="H49" i="4"/>
  <c r="O27" i="4"/>
  <c r="N23" i="4"/>
  <c r="N62" i="4"/>
  <c r="M23" i="4"/>
  <c r="H23" i="4"/>
  <c r="H62" i="4"/>
  <c r="H25" i="4"/>
  <c r="O23" i="4"/>
  <c r="O25" i="4"/>
  <c r="D23" i="4"/>
  <c r="D25" i="4"/>
  <c r="K25" i="4"/>
  <c r="J25" i="4"/>
  <c r="F25" i="4"/>
  <c r="E25" i="4"/>
  <c r="N20" i="4"/>
  <c r="O20" i="4"/>
  <c r="N19" i="4"/>
  <c r="O19" i="4"/>
  <c r="L19" i="4"/>
  <c r="R23" i="4"/>
  <c r="M20" i="4"/>
  <c r="M19" i="4"/>
  <c r="H19" i="4"/>
  <c r="H18" i="4"/>
  <c r="H20" i="4"/>
  <c r="G55" i="1"/>
  <c r="I55" i="1"/>
  <c r="J55" i="1"/>
  <c r="K55" i="1"/>
  <c r="K141" i="1"/>
  <c r="K181" i="1"/>
  <c r="I141" i="1"/>
  <c r="I181" i="1"/>
  <c r="E204" i="1"/>
  <c r="F204" i="1"/>
  <c r="G204" i="1"/>
  <c r="G75" i="1"/>
  <c r="I75" i="1"/>
  <c r="J75" i="1"/>
  <c r="K75" i="1"/>
  <c r="G70" i="1"/>
  <c r="I70" i="1"/>
  <c r="J70" i="1"/>
  <c r="K70" i="1"/>
  <c r="G65" i="1"/>
  <c r="I65" i="1"/>
  <c r="J65" i="1"/>
  <c r="K65" i="1"/>
  <c r="G60" i="1"/>
  <c r="I60" i="1"/>
  <c r="J60" i="1"/>
  <c r="K60" i="1"/>
  <c r="G50" i="1"/>
  <c r="I50" i="1"/>
  <c r="J50" i="1"/>
  <c r="K50" i="1"/>
  <c r="I45" i="1"/>
  <c r="J45" i="1"/>
  <c r="K45" i="1"/>
  <c r="G40" i="1"/>
  <c r="I40" i="1"/>
  <c r="J40" i="1"/>
  <c r="K40" i="1"/>
  <c r="G34" i="1"/>
  <c r="I34" i="1"/>
  <c r="J34" i="1"/>
  <c r="K34" i="1"/>
  <c r="G29" i="1"/>
  <c r="I29" i="1"/>
  <c r="J29" i="1"/>
  <c r="K29" i="1"/>
  <c r="K81" i="1"/>
  <c r="G23" i="1"/>
  <c r="I23" i="1"/>
  <c r="J23" i="1"/>
  <c r="K23" i="1"/>
  <c r="E19" i="1"/>
  <c r="F19" i="1"/>
  <c r="G19" i="1"/>
  <c r="I131" i="1"/>
  <c r="J131" i="1"/>
  <c r="K131" i="1"/>
  <c r="H130" i="1"/>
  <c r="M130" i="1"/>
  <c r="N130" i="1"/>
  <c r="O130" i="1"/>
  <c r="I127" i="1"/>
  <c r="J127" i="1"/>
  <c r="K127" i="1"/>
  <c r="I123" i="1"/>
  <c r="J123" i="1"/>
  <c r="K123" i="1"/>
  <c r="I119" i="1"/>
  <c r="J119" i="1"/>
  <c r="K119" i="1"/>
  <c r="F111" i="1"/>
  <c r="G111" i="1"/>
  <c r="I111" i="1"/>
  <c r="J111" i="1"/>
  <c r="K111" i="1"/>
  <c r="F107" i="1"/>
  <c r="G107" i="1"/>
  <c r="I107" i="1"/>
  <c r="J107" i="1"/>
  <c r="K107" i="1"/>
  <c r="F103" i="1"/>
  <c r="G103" i="1"/>
  <c r="I103" i="1"/>
  <c r="H24" i="14"/>
  <c r="J103" i="1"/>
  <c r="K103" i="1"/>
  <c r="F99" i="1"/>
  <c r="G99" i="1"/>
  <c r="I99" i="1"/>
  <c r="J99" i="1"/>
  <c r="K99" i="1"/>
  <c r="F95" i="1"/>
  <c r="G95" i="1"/>
  <c r="I95" i="1"/>
  <c r="J95" i="1"/>
  <c r="K95" i="1"/>
  <c r="G91" i="1"/>
  <c r="I91" i="1"/>
  <c r="J91" i="1"/>
  <c r="K91" i="1"/>
  <c r="K115" i="1"/>
  <c r="F115" i="1"/>
  <c r="G115" i="1"/>
  <c r="J115" i="1"/>
  <c r="H49" i="14"/>
  <c r="I49" i="14"/>
  <c r="J49" i="14"/>
  <c r="H50" i="14"/>
  <c r="I50" i="14"/>
  <c r="J50" i="14"/>
  <c r="H51" i="14"/>
  <c r="I51" i="14"/>
  <c r="J51" i="14"/>
  <c r="H52" i="14"/>
  <c r="I52" i="14"/>
  <c r="J52" i="14"/>
  <c r="H53" i="14"/>
  <c r="I53" i="14"/>
  <c r="J53" i="14"/>
  <c r="N53" i="14"/>
  <c r="H71" i="14"/>
  <c r="I71" i="14"/>
  <c r="H85" i="14"/>
  <c r="I85" i="14"/>
  <c r="H33" i="14"/>
  <c r="I33" i="14"/>
  <c r="H34" i="14"/>
  <c r="H36" i="14"/>
  <c r="I36" i="14"/>
  <c r="J36" i="14"/>
  <c r="H19" i="14"/>
  <c r="I19" i="14"/>
  <c r="J19" i="14"/>
  <c r="I194" i="9"/>
  <c r="I192" i="9"/>
  <c r="J194" i="9"/>
  <c r="K194" i="9"/>
  <c r="K192" i="9"/>
  <c r="O191" i="9"/>
  <c r="O190" i="9"/>
  <c r="N191" i="9"/>
  <c r="N190" i="9"/>
  <c r="M191" i="9"/>
  <c r="M190" i="9"/>
  <c r="I188" i="9"/>
  <c r="H84" i="14"/>
  <c r="J188" i="9"/>
  <c r="I84" i="14"/>
  <c r="K188" i="9"/>
  <c r="J84" i="14"/>
  <c r="H189" i="9"/>
  <c r="H188" i="9"/>
  <c r="M189" i="9"/>
  <c r="L189" i="9"/>
  <c r="L188" i="9"/>
  <c r="N189" i="9"/>
  <c r="N188" i="9"/>
  <c r="O189" i="9"/>
  <c r="O188" i="9"/>
  <c r="O187" i="9"/>
  <c r="O186" i="9"/>
  <c r="N187" i="9"/>
  <c r="M187" i="9"/>
  <c r="M186" i="9"/>
  <c r="H187" i="9"/>
  <c r="K186" i="9"/>
  <c r="J83" i="14"/>
  <c r="J186" i="9"/>
  <c r="I83" i="14"/>
  <c r="I186" i="9"/>
  <c r="H83" i="14"/>
  <c r="I183" i="9"/>
  <c r="J183" i="9"/>
  <c r="K183" i="9"/>
  <c r="K181" i="9"/>
  <c r="I184" i="9"/>
  <c r="J184" i="9"/>
  <c r="K184" i="9"/>
  <c r="O180" i="9"/>
  <c r="O179" i="9"/>
  <c r="N180" i="9"/>
  <c r="N179" i="9"/>
  <c r="M180" i="9"/>
  <c r="M179" i="9"/>
  <c r="H180" i="9"/>
  <c r="H179" i="9"/>
  <c r="K179" i="9"/>
  <c r="J82" i="14"/>
  <c r="J179" i="9"/>
  <c r="I82" i="14"/>
  <c r="I179" i="9"/>
  <c r="H82" i="14"/>
  <c r="O178" i="9"/>
  <c r="O177" i="9"/>
  <c r="N178" i="9"/>
  <c r="N177" i="9"/>
  <c r="M178" i="9"/>
  <c r="L178" i="9"/>
  <c r="L177" i="9"/>
  <c r="H178" i="9"/>
  <c r="H177" i="9"/>
  <c r="K177" i="9"/>
  <c r="J81" i="14"/>
  <c r="J177" i="9"/>
  <c r="I81" i="14"/>
  <c r="I177" i="9"/>
  <c r="H81" i="14"/>
  <c r="O176" i="9"/>
  <c r="O175" i="9"/>
  <c r="N176" i="9"/>
  <c r="N175" i="9"/>
  <c r="M176" i="9"/>
  <c r="M175" i="9"/>
  <c r="H176" i="9"/>
  <c r="H175" i="9"/>
  <c r="K175" i="9"/>
  <c r="J80" i="14"/>
  <c r="J175" i="9"/>
  <c r="I80" i="14"/>
  <c r="I175" i="9"/>
  <c r="H80" i="14"/>
  <c r="O174" i="9"/>
  <c r="O173" i="9"/>
  <c r="N174" i="9"/>
  <c r="N173" i="9"/>
  <c r="M174" i="9"/>
  <c r="M173" i="9"/>
  <c r="H174" i="9"/>
  <c r="H173" i="9"/>
  <c r="K173" i="9"/>
  <c r="J79" i="14"/>
  <c r="J173" i="9"/>
  <c r="I79" i="14"/>
  <c r="I173" i="9"/>
  <c r="H79" i="14"/>
  <c r="O172" i="9"/>
  <c r="O171" i="9"/>
  <c r="N172" i="9"/>
  <c r="N171" i="9"/>
  <c r="M172" i="9"/>
  <c r="H172" i="9"/>
  <c r="H171" i="9"/>
  <c r="K171" i="9"/>
  <c r="J78" i="14"/>
  <c r="J171" i="9"/>
  <c r="I78" i="14"/>
  <c r="I171" i="9"/>
  <c r="H78" i="14"/>
  <c r="O170" i="9"/>
  <c r="O169" i="9"/>
  <c r="N170" i="9"/>
  <c r="N169" i="9"/>
  <c r="M170" i="9"/>
  <c r="L170" i="9"/>
  <c r="L169" i="9"/>
  <c r="H170" i="9"/>
  <c r="H169" i="9"/>
  <c r="K169" i="9"/>
  <c r="J77" i="14"/>
  <c r="J169" i="9"/>
  <c r="I77" i="14"/>
  <c r="I169" i="9"/>
  <c r="H77" i="14"/>
  <c r="O168" i="9"/>
  <c r="O167" i="9"/>
  <c r="N168" i="9"/>
  <c r="N167" i="9"/>
  <c r="M168" i="9"/>
  <c r="M167" i="9"/>
  <c r="H168" i="9"/>
  <c r="H167" i="9"/>
  <c r="K167" i="9"/>
  <c r="J76" i="14"/>
  <c r="N76" i="14"/>
  <c r="J167" i="9"/>
  <c r="I76" i="14"/>
  <c r="I167" i="9"/>
  <c r="H76" i="14"/>
  <c r="O166" i="9"/>
  <c r="N166" i="9"/>
  <c r="N165" i="9"/>
  <c r="M166" i="9"/>
  <c r="M165" i="9"/>
  <c r="H166" i="9"/>
  <c r="H165" i="9"/>
  <c r="K165" i="9"/>
  <c r="J75" i="14"/>
  <c r="J165" i="9"/>
  <c r="I75" i="14"/>
  <c r="I165" i="9"/>
  <c r="H75" i="14"/>
  <c r="O164" i="9"/>
  <c r="N164" i="9"/>
  <c r="N163" i="9"/>
  <c r="M164" i="9"/>
  <c r="M163" i="9"/>
  <c r="H164" i="9"/>
  <c r="H163" i="9"/>
  <c r="K163" i="9"/>
  <c r="J74" i="14"/>
  <c r="J163" i="9"/>
  <c r="I74" i="14"/>
  <c r="I163" i="9"/>
  <c r="H74" i="14"/>
  <c r="O162" i="9"/>
  <c r="O161" i="9"/>
  <c r="N162" i="9"/>
  <c r="N161" i="9"/>
  <c r="M162" i="9"/>
  <c r="H162" i="9"/>
  <c r="H161" i="9"/>
  <c r="G73" i="14"/>
  <c r="K161" i="9"/>
  <c r="J73" i="14"/>
  <c r="J161" i="9"/>
  <c r="I73" i="14"/>
  <c r="I161" i="9"/>
  <c r="H73" i="14"/>
  <c r="O160" i="9"/>
  <c r="O159" i="9"/>
  <c r="N160" i="9"/>
  <c r="N159" i="9"/>
  <c r="M160" i="9"/>
  <c r="H160" i="9"/>
  <c r="H159" i="9"/>
  <c r="K159" i="9"/>
  <c r="J72" i="14"/>
  <c r="J159" i="9"/>
  <c r="I72" i="14"/>
  <c r="I159" i="9"/>
  <c r="H72" i="14"/>
  <c r="O158" i="9"/>
  <c r="O157" i="9"/>
  <c r="N158" i="9"/>
  <c r="N157" i="9"/>
  <c r="M158" i="9"/>
  <c r="M157" i="9"/>
  <c r="H158" i="9"/>
  <c r="H157" i="9"/>
  <c r="K157" i="9"/>
  <c r="J157" i="9"/>
  <c r="I157" i="9"/>
  <c r="O156" i="9"/>
  <c r="N156" i="9"/>
  <c r="M156" i="9"/>
  <c r="H156" i="9"/>
  <c r="H155" i="9"/>
  <c r="K155" i="9"/>
  <c r="J155" i="9"/>
  <c r="I155" i="9"/>
  <c r="O154" i="9"/>
  <c r="O183" i="9"/>
  <c r="N154" i="9"/>
  <c r="N183" i="9"/>
  <c r="M154" i="9"/>
  <c r="M183" i="9"/>
  <c r="H154" i="9"/>
  <c r="H153" i="9"/>
  <c r="I153" i="9"/>
  <c r="J153" i="9"/>
  <c r="K153" i="9"/>
  <c r="H147" i="9"/>
  <c r="M147" i="9"/>
  <c r="N147" i="9"/>
  <c r="O147" i="9"/>
  <c r="H148" i="9"/>
  <c r="H149" i="9"/>
  <c r="M149" i="9"/>
  <c r="N149" i="9"/>
  <c r="O149" i="9"/>
  <c r="H146" i="9"/>
  <c r="H145" i="9"/>
  <c r="I151" i="9"/>
  <c r="I150" i="9"/>
  <c r="H23" i="10"/>
  <c r="J151" i="9"/>
  <c r="J150" i="9"/>
  <c r="K151" i="9"/>
  <c r="K150" i="9"/>
  <c r="I145" i="9"/>
  <c r="J145" i="9"/>
  <c r="K145" i="9"/>
  <c r="F142" i="9"/>
  <c r="G142" i="9"/>
  <c r="K142" i="9"/>
  <c r="F143" i="9"/>
  <c r="F140" i="9"/>
  <c r="G143" i="9"/>
  <c r="I143" i="9"/>
  <c r="J143" i="9"/>
  <c r="K143" i="9"/>
  <c r="E142" i="9"/>
  <c r="E143" i="9"/>
  <c r="D143" i="9"/>
  <c r="O97" i="9"/>
  <c r="N97" i="9"/>
  <c r="N96" i="9"/>
  <c r="M97" i="9"/>
  <c r="H97" i="9"/>
  <c r="H96" i="9"/>
  <c r="I96" i="9"/>
  <c r="J96" i="9"/>
  <c r="K96" i="9"/>
  <c r="I138" i="9"/>
  <c r="J138" i="9"/>
  <c r="K138" i="9"/>
  <c r="J70" i="14"/>
  <c r="I136" i="9"/>
  <c r="H69" i="14"/>
  <c r="J136" i="9"/>
  <c r="I69" i="14"/>
  <c r="K136" i="9"/>
  <c r="J69" i="14"/>
  <c r="I134" i="9"/>
  <c r="H68" i="14"/>
  <c r="J134" i="9"/>
  <c r="I68" i="14"/>
  <c r="K134" i="9"/>
  <c r="J68" i="14"/>
  <c r="I132" i="9"/>
  <c r="H67" i="14"/>
  <c r="J132" i="9"/>
  <c r="I67" i="14"/>
  <c r="K132" i="9"/>
  <c r="J67" i="14"/>
  <c r="I130" i="9"/>
  <c r="H66" i="14"/>
  <c r="J130" i="9"/>
  <c r="I66" i="14"/>
  <c r="K130" i="9"/>
  <c r="J66" i="14"/>
  <c r="I128" i="9"/>
  <c r="H65" i="14"/>
  <c r="J128" i="9"/>
  <c r="I65" i="14"/>
  <c r="K128" i="9"/>
  <c r="J65" i="14"/>
  <c r="I126" i="9"/>
  <c r="H64" i="14"/>
  <c r="J126" i="9"/>
  <c r="I64" i="14"/>
  <c r="K126" i="9"/>
  <c r="J64" i="14"/>
  <c r="I124" i="9"/>
  <c r="H63" i="14"/>
  <c r="J124" i="9"/>
  <c r="I63" i="14"/>
  <c r="K124" i="9"/>
  <c r="J63" i="14"/>
  <c r="I122" i="9"/>
  <c r="H62" i="14"/>
  <c r="J122" i="9"/>
  <c r="I62" i="14"/>
  <c r="K122" i="9"/>
  <c r="J62" i="14"/>
  <c r="I120" i="9"/>
  <c r="H61" i="14"/>
  <c r="J120" i="9"/>
  <c r="I61" i="14"/>
  <c r="K120" i="9"/>
  <c r="J61" i="14"/>
  <c r="I118" i="9"/>
  <c r="H60" i="14"/>
  <c r="J118" i="9"/>
  <c r="I60" i="14"/>
  <c r="K118" i="9"/>
  <c r="J60" i="14"/>
  <c r="I116" i="9"/>
  <c r="H59" i="14"/>
  <c r="J116" i="9"/>
  <c r="I59" i="14"/>
  <c r="K116" i="9"/>
  <c r="J59" i="14"/>
  <c r="I114" i="9"/>
  <c r="H58" i="14"/>
  <c r="J114" i="9"/>
  <c r="I58" i="14"/>
  <c r="K114" i="9"/>
  <c r="J58" i="14"/>
  <c r="I112" i="9"/>
  <c r="H57" i="14"/>
  <c r="J112" i="9"/>
  <c r="I57" i="14"/>
  <c r="K112" i="9"/>
  <c r="J57" i="14"/>
  <c r="I110" i="9"/>
  <c r="H56" i="14"/>
  <c r="J110" i="9"/>
  <c r="I56" i="14"/>
  <c r="K110" i="9"/>
  <c r="J56" i="14"/>
  <c r="I108" i="9"/>
  <c r="H55" i="14"/>
  <c r="J108" i="9"/>
  <c r="I55" i="14"/>
  <c r="K108" i="9"/>
  <c r="J55" i="14"/>
  <c r="I106" i="9"/>
  <c r="H54" i="14"/>
  <c r="J106" i="9"/>
  <c r="I54" i="14"/>
  <c r="K106" i="9"/>
  <c r="J54" i="14"/>
  <c r="I104" i="9"/>
  <c r="H46" i="14"/>
  <c r="J104" i="9"/>
  <c r="I46" i="14"/>
  <c r="K104" i="9"/>
  <c r="J46" i="14"/>
  <c r="I102" i="9"/>
  <c r="J102" i="9"/>
  <c r="K102" i="9"/>
  <c r="I100" i="9"/>
  <c r="H42" i="14"/>
  <c r="J100" i="9"/>
  <c r="I42" i="14"/>
  <c r="K100" i="9"/>
  <c r="J42" i="14"/>
  <c r="I98" i="9"/>
  <c r="H41" i="14"/>
  <c r="J98" i="9"/>
  <c r="I41" i="14"/>
  <c r="K98" i="9"/>
  <c r="I94" i="9"/>
  <c r="H39" i="14"/>
  <c r="J94" i="9"/>
  <c r="I39" i="14"/>
  <c r="K94" i="9"/>
  <c r="J39" i="14"/>
  <c r="I92" i="9"/>
  <c r="J92" i="9"/>
  <c r="K92" i="9"/>
  <c r="I90" i="9"/>
  <c r="J90" i="9"/>
  <c r="K90" i="9"/>
  <c r="I88" i="9"/>
  <c r="K88" i="9"/>
  <c r="I85" i="9"/>
  <c r="J85" i="9"/>
  <c r="J83" i="9"/>
  <c r="K85" i="9"/>
  <c r="I86" i="9"/>
  <c r="J86" i="9"/>
  <c r="K86" i="9"/>
  <c r="I79" i="9"/>
  <c r="J79" i="9"/>
  <c r="K79" i="9"/>
  <c r="O139" i="9"/>
  <c r="O138" i="9"/>
  <c r="N139" i="9"/>
  <c r="N138" i="9"/>
  <c r="M139" i="9"/>
  <c r="L139" i="9"/>
  <c r="L138" i="9"/>
  <c r="H139" i="9"/>
  <c r="H138" i="9"/>
  <c r="O137" i="9"/>
  <c r="O136" i="9"/>
  <c r="N137" i="9"/>
  <c r="N136" i="9"/>
  <c r="M137" i="9"/>
  <c r="H137" i="9"/>
  <c r="H136" i="9"/>
  <c r="O135" i="9"/>
  <c r="O134" i="9"/>
  <c r="N135" i="9"/>
  <c r="N134" i="9"/>
  <c r="M135" i="9"/>
  <c r="M134" i="9"/>
  <c r="H135" i="9"/>
  <c r="H134" i="9"/>
  <c r="G68" i="14"/>
  <c r="O133" i="9"/>
  <c r="O132" i="9"/>
  <c r="N133" i="9"/>
  <c r="N132" i="9"/>
  <c r="M133" i="9"/>
  <c r="M132" i="9"/>
  <c r="H133" i="9"/>
  <c r="H132" i="9"/>
  <c r="G67" i="14"/>
  <c r="O131" i="9"/>
  <c r="O130" i="9"/>
  <c r="N131" i="9"/>
  <c r="N130" i="9"/>
  <c r="M131" i="9"/>
  <c r="M130" i="9"/>
  <c r="H131" i="9"/>
  <c r="H130" i="9"/>
  <c r="O129" i="9"/>
  <c r="O128" i="9"/>
  <c r="N129" i="9"/>
  <c r="N128" i="9"/>
  <c r="M129" i="9"/>
  <c r="H129" i="9"/>
  <c r="H128" i="9"/>
  <c r="O127" i="9"/>
  <c r="O126" i="9"/>
  <c r="N127" i="9"/>
  <c r="N126" i="9"/>
  <c r="M127" i="9"/>
  <c r="L127" i="9"/>
  <c r="L126" i="9"/>
  <c r="M126" i="9"/>
  <c r="H127" i="9"/>
  <c r="H126" i="9"/>
  <c r="O125" i="9"/>
  <c r="O124" i="9"/>
  <c r="N125" i="9"/>
  <c r="N124" i="9"/>
  <c r="M125" i="9"/>
  <c r="M124" i="9"/>
  <c r="H125" i="9"/>
  <c r="H124" i="9"/>
  <c r="O123" i="9"/>
  <c r="O122" i="9"/>
  <c r="N123" i="9"/>
  <c r="N122" i="9"/>
  <c r="M123" i="9"/>
  <c r="L123" i="9"/>
  <c r="L122" i="9"/>
  <c r="H123" i="9"/>
  <c r="H122" i="9"/>
  <c r="O121" i="9"/>
  <c r="N121" i="9"/>
  <c r="N120" i="9"/>
  <c r="M121" i="9"/>
  <c r="M120" i="9"/>
  <c r="H121" i="9"/>
  <c r="H120" i="9"/>
  <c r="O119" i="9"/>
  <c r="O118" i="9"/>
  <c r="N119" i="9"/>
  <c r="N118" i="9"/>
  <c r="M119" i="9"/>
  <c r="H119" i="9"/>
  <c r="H118" i="9"/>
  <c r="O117" i="9"/>
  <c r="O116" i="9"/>
  <c r="N117" i="9"/>
  <c r="N116" i="9"/>
  <c r="M117" i="9"/>
  <c r="H117" i="9"/>
  <c r="H116" i="9"/>
  <c r="O115" i="9"/>
  <c r="O114" i="9"/>
  <c r="N115" i="9"/>
  <c r="N114" i="9"/>
  <c r="M115" i="9"/>
  <c r="M114" i="9"/>
  <c r="H115" i="9"/>
  <c r="H114" i="9"/>
  <c r="G58" i="14"/>
  <c r="O113" i="9"/>
  <c r="O112" i="9"/>
  <c r="N113" i="9"/>
  <c r="N112" i="9"/>
  <c r="M113" i="9"/>
  <c r="H113" i="9"/>
  <c r="H112" i="9"/>
  <c r="G57" i="14"/>
  <c r="O111" i="9"/>
  <c r="O110" i="9"/>
  <c r="N111" i="9"/>
  <c r="N110" i="9"/>
  <c r="M111" i="9"/>
  <c r="H111" i="9"/>
  <c r="H110" i="9"/>
  <c r="O109" i="9"/>
  <c r="O108" i="9"/>
  <c r="N109" i="9"/>
  <c r="N108" i="9"/>
  <c r="M109" i="9"/>
  <c r="M108" i="9"/>
  <c r="H109" i="9"/>
  <c r="H108" i="9"/>
  <c r="O107" i="9"/>
  <c r="O106" i="9"/>
  <c r="N107" i="9"/>
  <c r="N106" i="9"/>
  <c r="M107" i="9"/>
  <c r="H107" i="9"/>
  <c r="H106" i="9"/>
  <c r="G54" i="14"/>
  <c r="O105" i="9"/>
  <c r="O104" i="9"/>
  <c r="N105" i="9"/>
  <c r="N104" i="9"/>
  <c r="M105" i="9"/>
  <c r="M104" i="9"/>
  <c r="H105" i="9"/>
  <c r="H104" i="9"/>
  <c r="O103" i="9"/>
  <c r="O102" i="9"/>
  <c r="N103" i="9"/>
  <c r="N102" i="9"/>
  <c r="M103" i="9"/>
  <c r="M102" i="9"/>
  <c r="H103" i="9"/>
  <c r="H102" i="9"/>
  <c r="O101" i="9"/>
  <c r="O100" i="9"/>
  <c r="N101" i="9"/>
  <c r="M101" i="9"/>
  <c r="H101" i="9"/>
  <c r="H100" i="9"/>
  <c r="O99" i="9"/>
  <c r="N99" i="9"/>
  <c r="N98" i="9"/>
  <c r="M99" i="9"/>
  <c r="M98" i="9"/>
  <c r="H99" i="9"/>
  <c r="H98" i="9"/>
  <c r="O95" i="9"/>
  <c r="O94" i="9"/>
  <c r="N95" i="9"/>
  <c r="N94" i="9"/>
  <c r="M95" i="9"/>
  <c r="L95" i="9"/>
  <c r="L94" i="9"/>
  <c r="H95" i="9"/>
  <c r="H94" i="9"/>
  <c r="O93" i="9"/>
  <c r="O92" i="9"/>
  <c r="N93" i="9"/>
  <c r="N92" i="9"/>
  <c r="M93" i="9"/>
  <c r="H93" i="9"/>
  <c r="H92" i="9"/>
  <c r="O91" i="9"/>
  <c r="N91" i="9"/>
  <c r="N90" i="9"/>
  <c r="M91" i="9"/>
  <c r="H91" i="9"/>
  <c r="H90" i="9"/>
  <c r="O89" i="9"/>
  <c r="O88" i="9"/>
  <c r="O82" i="9"/>
  <c r="O86" i="9"/>
  <c r="N82" i="9"/>
  <c r="N86" i="9"/>
  <c r="M82" i="9"/>
  <c r="M86" i="9"/>
  <c r="H82" i="9"/>
  <c r="H86" i="9"/>
  <c r="O81" i="9"/>
  <c r="N81" i="9"/>
  <c r="N85" i="9"/>
  <c r="M81" i="9"/>
  <c r="M79" i="9"/>
  <c r="H81" i="9"/>
  <c r="H79" i="9"/>
  <c r="O71" i="9"/>
  <c r="O70" i="9"/>
  <c r="N71" i="9"/>
  <c r="N70" i="9"/>
  <c r="M71" i="9"/>
  <c r="H71" i="9"/>
  <c r="H70" i="9"/>
  <c r="O69" i="9"/>
  <c r="O68" i="9"/>
  <c r="N69" i="9"/>
  <c r="N68" i="9"/>
  <c r="M69" i="9"/>
  <c r="M68" i="9"/>
  <c r="H69" i="9"/>
  <c r="H68" i="9"/>
  <c r="O67" i="9"/>
  <c r="O66" i="9"/>
  <c r="N67" i="9"/>
  <c r="N66" i="9"/>
  <c r="M67" i="9"/>
  <c r="L67" i="9"/>
  <c r="L66" i="9"/>
  <c r="H67" i="9"/>
  <c r="H66" i="9"/>
  <c r="O65" i="9"/>
  <c r="N65" i="9"/>
  <c r="N64" i="9"/>
  <c r="M65" i="9"/>
  <c r="H65" i="9"/>
  <c r="H64" i="9"/>
  <c r="O63" i="9"/>
  <c r="N63" i="9"/>
  <c r="N62" i="9"/>
  <c r="M63" i="9"/>
  <c r="M62" i="9"/>
  <c r="H63" i="9"/>
  <c r="H62" i="9"/>
  <c r="O61" i="9"/>
  <c r="O60" i="9"/>
  <c r="N61" i="9"/>
  <c r="N60" i="9"/>
  <c r="M61" i="9"/>
  <c r="M60" i="9"/>
  <c r="H61" i="9"/>
  <c r="H60" i="9"/>
  <c r="O59" i="9"/>
  <c r="O58" i="9"/>
  <c r="N59" i="9"/>
  <c r="N58" i="9"/>
  <c r="M59" i="9"/>
  <c r="H59" i="9"/>
  <c r="H58" i="9"/>
  <c r="O57" i="9"/>
  <c r="O56" i="9"/>
  <c r="N57" i="9"/>
  <c r="N56" i="9"/>
  <c r="M57" i="9"/>
  <c r="M56" i="9"/>
  <c r="H57" i="9"/>
  <c r="H56" i="9"/>
  <c r="O55" i="9"/>
  <c r="N55" i="9"/>
  <c r="M55" i="9"/>
  <c r="M54" i="9"/>
  <c r="H55" i="9"/>
  <c r="H54" i="9"/>
  <c r="O53" i="9"/>
  <c r="N53" i="9"/>
  <c r="N52" i="9"/>
  <c r="M53" i="9"/>
  <c r="H53" i="9"/>
  <c r="H52" i="9"/>
  <c r="I74" i="9"/>
  <c r="J74" i="9"/>
  <c r="K74" i="9"/>
  <c r="I75" i="9"/>
  <c r="J75" i="9"/>
  <c r="K75" i="9"/>
  <c r="K200" i="9"/>
  <c r="I77" i="9"/>
  <c r="J77" i="9"/>
  <c r="J199" i="9"/>
  <c r="K77" i="9"/>
  <c r="K199" i="9"/>
  <c r="I70" i="9"/>
  <c r="J70" i="9"/>
  <c r="K70" i="9"/>
  <c r="I68" i="9"/>
  <c r="J68" i="9"/>
  <c r="I29" i="14"/>
  <c r="K68" i="9"/>
  <c r="I66" i="9"/>
  <c r="J66" i="9"/>
  <c r="K66" i="9"/>
  <c r="J28" i="14"/>
  <c r="I64" i="9"/>
  <c r="J64" i="9"/>
  <c r="I27" i="14"/>
  <c r="K64" i="9"/>
  <c r="I62" i="9"/>
  <c r="J62" i="9"/>
  <c r="K62" i="9"/>
  <c r="J26" i="14"/>
  <c r="I60" i="9"/>
  <c r="J60" i="9"/>
  <c r="I25" i="14"/>
  <c r="K60" i="9"/>
  <c r="I58" i="9"/>
  <c r="J58" i="9"/>
  <c r="K58" i="9"/>
  <c r="I56" i="9"/>
  <c r="J56" i="9"/>
  <c r="K56" i="9"/>
  <c r="I54" i="9"/>
  <c r="H22" i="14"/>
  <c r="J54" i="9"/>
  <c r="K54" i="9"/>
  <c r="I52" i="9"/>
  <c r="J52" i="9"/>
  <c r="I21" i="14"/>
  <c r="K52" i="9"/>
  <c r="O51" i="9"/>
  <c r="N51" i="9"/>
  <c r="M51" i="9"/>
  <c r="H51" i="9"/>
  <c r="H50" i="9"/>
  <c r="O49" i="9"/>
  <c r="O77" i="9"/>
  <c r="O199" i="9"/>
  <c r="N49" i="9"/>
  <c r="N77" i="9"/>
  <c r="N199" i="9"/>
  <c r="M49" i="9"/>
  <c r="H49" i="9"/>
  <c r="H77" i="9"/>
  <c r="H199" i="9"/>
  <c r="O48" i="9"/>
  <c r="O75" i="9"/>
  <c r="N48" i="9"/>
  <c r="N75" i="9"/>
  <c r="M48" i="9"/>
  <c r="M75" i="9"/>
  <c r="H48" i="9"/>
  <c r="H75" i="9"/>
  <c r="O47" i="9"/>
  <c r="N47" i="9"/>
  <c r="M47" i="9"/>
  <c r="H47" i="9"/>
  <c r="H46" i="9"/>
  <c r="O45" i="9"/>
  <c r="N45" i="9"/>
  <c r="M45" i="9"/>
  <c r="H45" i="9"/>
  <c r="H44" i="9"/>
  <c r="I43" i="9"/>
  <c r="J43" i="9"/>
  <c r="K43" i="9"/>
  <c r="O37" i="9"/>
  <c r="O36" i="9"/>
  <c r="N37" i="9"/>
  <c r="N36" i="9"/>
  <c r="M37" i="9"/>
  <c r="H37" i="9"/>
  <c r="H36" i="9"/>
  <c r="O35" i="9"/>
  <c r="O34" i="9"/>
  <c r="N35" i="9"/>
  <c r="N34" i="9"/>
  <c r="M35" i="9"/>
  <c r="M34" i="9"/>
  <c r="H35" i="9"/>
  <c r="H34" i="9"/>
  <c r="O33" i="9"/>
  <c r="O32" i="9"/>
  <c r="N33" i="9"/>
  <c r="N32" i="9"/>
  <c r="M33" i="9"/>
  <c r="L33" i="9"/>
  <c r="L32" i="9"/>
  <c r="H33" i="9"/>
  <c r="H32" i="9"/>
  <c r="O31" i="9"/>
  <c r="O30" i="9"/>
  <c r="N31" i="9"/>
  <c r="N30" i="9"/>
  <c r="M31" i="9"/>
  <c r="M30" i="9"/>
  <c r="H31" i="9"/>
  <c r="H30" i="9"/>
  <c r="O29" i="9"/>
  <c r="O28" i="9"/>
  <c r="N29" i="9"/>
  <c r="N28" i="9"/>
  <c r="M29" i="9"/>
  <c r="M28" i="9"/>
  <c r="H29" i="9"/>
  <c r="H28" i="9"/>
  <c r="O27" i="9"/>
  <c r="N27" i="9"/>
  <c r="N26" i="9"/>
  <c r="M27" i="9"/>
  <c r="M26" i="9"/>
  <c r="H27" i="9"/>
  <c r="H26" i="9"/>
  <c r="O25" i="9"/>
  <c r="O24" i="9"/>
  <c r="N25" i="9"/>
  <c r="N24" i="9"/>
  <c r="M25" i="9"/>
  <c r="M24" i="9"/>
  <c r="H25" i="9"/>
  <c r="H24" i="9"/>
  <c r="O23" i="9"/>
  <c r="N23" i="9"/>
  <c r="N22" i="9"/>
  <c r="M23" i="9"/>
  <c r="M22" i="9"/>
  <c r="H23" i="9"/>
  <c r="H22" i="9"/>
  <c r="O21" i="9"/>
  <c r="O20" i="9"/>
  <c r="N21" i="9"/>
  <c r="N20" i="9"/>
  <c r="M21" i="9"/>
  <c r="H21" i="9"/>
  <c r="H20" i="9"/>
  <c r="I36" i="9"/>
  <c r="H32" i="14"/>
  <c r="J36" i="9"/>
  <c r="I32" i="14"/>
  <c r="K36" i="9"/>
  <c r="J32" i="14"/>
  <c r="I34" i="9"/>
  <c r="J34" i="9"/>
  <c r="I30" i="14"/>
  <c r="K34" i="9"/>
  <c r="I32" i="9"/>
  <c r="J32" i="9"/>
  <c r="K32" i="9"/>
  <c r="I30" i="9"/>
  <c r="J30" i="9"/>
  <c r="K30" i="9"/>
  <c r="I28" i="9"/>
  <c r="J28" i="9"/>
  <c r="K28" i="9"/>
  <c r="I26" i="9"/>
  <c r="J26" i="9"/>
  <c r="I24" i="14"/>
  <c r="K26" i="9"/>
  <c r="I24" i="9"/>
  <c r="H23" i="14"/>
  <c r="J24" i="9"/>
  <c r="K24" i="9"/>
  <c r="J23" i="14"/>
  <c r="I22" i="9"/>
  <c r="J22" i="9"/>
  <c r="K22" i="9"/>
  <c r="I20" i="9"/>
  <c r="H21" i="14"/>
  <c r="J20" i="9"/>
  <c r="K20" i="9"/>
  <c r="H16" i="9"/>
  <c r="M16" i="9"/>
  <c r="N16" i="9"/>
  <c r="O16" i="9"/>
  <c r="H17" i="9"/>
  <c r="M17" i="9"/>
  <c r="N17" i="9"/>
  <c r="O17" i="9"/>
  <c r="H18" i="9"/>
  <c r="H19" i="9"/>
  <c r="M19" i="9"/>
  <c r="N19" i="9"/>
  <c r="O19" i="9"/>
  <c r="H15" i="9"/>
  <c r="H14" i="9"/>
  <c r="I14" i="9"/>
  <c r="J14" i="9"/>
  <c r="K14" i="9"/>
  <c r="I27" i="8"/>
  <c r="J27" i="8"/>
  <c r="K27" i="8"/>
  <c r="I38" i="8"/>
  <c r="J38" i="8"/>
  <c r="K38" i="8"/>
  <c r="O40" i="8"/>
  <c r="O42" i="8"/>
  <c r="N40" i="8"/>
  <c r="M40" i="8"/>
  <c r="L40" i="8"/>
  <c r="H40" i="8"/>
  <c r="H42" i="8"/>
  <c r="O37" i="8"/>
  <c r="O38" i="8"/>
  <c r="N37" i="8"/>
  <c r="N38" i="8"/>
  <c r="M37" i="8"/>
  <c r="M38" i="8"/>
  <c r="H37" i="8"/>
  <c r="H38" i="8"/>
  <c r="I29" i="8"/>
  <c r="I35" i="8"/>
  <c r="J29" i="8"/>
  <c r="J35" i="8"/>
  <c r="K29" i="8"/>
  <c r="K35" i="8"/>
  <c r="H31" i="8"/>
  <c r="M31" i="8"/>
  <c r="L31" i="8"/>
  <c r="N31" i="8"/>
  <c r="O31" i="8"/>
  <c r="H32" i="8"/>
  <c r="M32" i="8"/>
  <c r="L32" i="8"/>
  <c r="N32" i="8"/>
  <c r="O32" i="8"/>
  <c r="H33" i="8"/>
  <c r="M33" i="8"/>
  <c r="L33" i="8"/>
  <c r="N33" i="8"/>
  <c r="O33" i="8"/>
  <c r="H34" i="8"/>
  <c r="M34" i="8"/>
  <c r="N34" i="8"/>
  <c r="O34" i="8"/>
  <c r="L34" i="8"/>
  <c r="O30" i="8"/>
  <c r="O29" i="8"/>
  <c r="N30" i="8"/>
  <c r="M30" i="8"/>
  <c r="L30" i="8"/>
  <c r="H30" i="8"/>
  <c r="O26" i="8"/>
  <c r="O27" i="8"/>
  <c r="N26" i="8"/>
  <c r="N27" i="8"/>
  <c r="M26" i="8"/>
  <c r="L26" i="8"/>
  <c r="H26" i="8"/>
  <c r="H27" i="8"/>
  <c r="H21" i="8"/>
  <c r="M21" i="8"/>
  <c r="N21" i="8"/>
  <c r="O21" i="8"/>
  <c r="H22" i="8"/>
  <c r="M22" i="8"/>
  <c r="N22" i="8"/>
  <c r="O22" i="8"/>
  <c r="H23" i="8"/>
  <c r="M23" i="8"/>
  <c r="N23" i="8"/>
  <c r="O23" i="8"/>
  <c r="O20" i="8"/>
  <c r="N20" i="8"/>
  <c r="N19" i="8"/>
  <c r="N24" i="8"/>
  <c r="M20" i="8"/>
  <c r="H20" i="8"/>
  <c r="H19" i="8"/>
  <c r="H24" i="8"/>
  <c r="I19" i="8"/>
  <c r="I24" i="8"/>
  <c r="J19" i="8"/>
  <c r="J24" i="8"/>
  <c r="K19" i="8"/>
  <c r="K24" i="8"/>
  <c r="H16" i="8"/>
  <c r="M16" i="8"/>
  <c r="N16" i="8"/>
  <c r="O16" i="8"/>
  <c r="O14" i="8"/>
  <c r="O17" i="8"/>
  <c r="O15" i="8"/>
  <c r="N15" i="8"/>
  <c r="N14" i="8"/>
  <c r="M15" i="8"/>
  <c r="H15" i="8"/>
  <c r="H14" i="8"/>
  <c r="H17" i="8"/>
  <c r="I14" i="8"/>
  <c r="I17" i="8"/>
  <c r="J14" i="8"/>
  <c r="J17" i="8"/>
  <c r="K14" i="8"/>
  <c r="K17" i="8"/>
  <c r="G41" i="7"/>
  <c r="I41" i="7"/>
  <c r="J41" i="7"/>
  <c r="K41" i="7"/>
  <c r="K44" i="7"/>
  <c r="I73" i="7"/>
  <c r="J73" i="7"/>
  <c r="K73" i="7"/>
  <c r="I89" i="7"/>
  <c r="J89" i="7"/>
  <c r="K89" i="7"/>
  <c r="I95" i="7"/>
  <c r="J95" i="7"/>
  <c r="K95" i="7"/>
  <c r="O43" i="7"/>
  <c r="H46" i="7"/>
  <c r="M46" i="7"/>
  <c r="N46" i="7"/>
  <c r="O46" i="7"/>
  <c r="H47" i="7"/>
  <c r="M47" i="7"/>
  <c r="N47" i="7"/>
  <c r="O47" i="7"/>
  <c r="H48" i="7"/>
  <c r="M48" i="7"/>
  <c r="L48" i="7"/>
  <c r="N48" i="7"/>
  <c r="O48" i="7"/>
  <c r="H49" i="7"/>
  <c r="M49" i="7"/>
  <c r="N49" i="7"/>
  <c r="O49" i="7"/>
  <c r="H50" i="7"/>
  <c r="M50" i="7"/>
  <c r="N50" i="7"/>
  <c r="O50" i="7"/>
  <c r="H51" i="7"/>
  <c r="M51" i="7"/>
  <c r="N51" i="7"/>
  <c r="O51" i="7"/>
  <c r="H52" i="7"/>
  <c r="M52" i="7"/>
  <c r="N52" i="7"/>
  <c r="O52" i="7"/>
  <c r="H53" i="7"/>
  <c r="M53" i="7"/>
  <c r="N53" i="7"/>
  <c r="O53" i="7"/>
  <c r="H54" i="7"/>
  <c r="M54" i="7"/>
  <c r="N54" i="7"/>
  <c r="O54" i="7"/>
  <c r="H55" i="7"/>
  <c r="M55" i="7"/>
  <c r="L55" i="7"/>
  <c r="N55" i="7"/>
  <c r="O55" i="7"/>
  <c r="H56" i="7"/>
  <c r="M56" i="7"/>
  <c r="N56" i="7"/>
  <c r="O56" i="7"/>
  <c r="H57" i="7"/>
  <c r="M57" i="7"/>
  <c r="N57" i="7"/>
  <c r="O57" i="7"/>
  <c r="H58" i="7"/>
  <c r="M58" i="7"/>
  <c r="N58" i="7"/>
  <c r="O58" i="7"/>
  <c r="L58" i="7"/>
  <c r="H59" i="7"/>
  <c r="M59" i="7"/>
  <c r="N59" i="7"/>
  <c r="O59" i="7"/>
  <c r="H60" i="7"/>
  <c r="M60" i="7"/>
  <c r="N60" i="7"/>
  <c r="O60" i="7"/>
  <c r="H61" i="7"/>
  <c r="M61" i="7"/>
  <c r="N61" i="7"/>
  <c r="O61" i="7"/>
  <c r="H62" i="7"/>
  <c r="M62" i="7"/>
  <c r="N62" i="7"/>
  <c r="O62" i="7"/>
  <c r="L62" i="7"/>
  <c r="H63" i="7"/>
  <c r="M63" i="7"/>
  <c r="N63" i="7"/>
  <c r="O63" i="7"/>
  <c r="H64" i="7"/>
  <c r="M64" i="7"/>
  <c r="N64" i="7"/>
  <c r="O64" i="7"/>
  <c r="L64" i="7"/>
  <c r="H65" i="7"/>
  <c r="M65" i="7"/>
  <c r="N65" i="7"/>
  <c r="O65" i="7"/>
  <c r="H66" i="7"/>
  <c r="M66" i="7"/>
  <c r="N66" i="7"/>
  <c r="O66" i="7"/>
  <c r="L66" i="7"/>
  <c r="H67" i="7"/>
  <c r="M67" i="7"/>
  <c r="N67" i="7"/>
  <c r="O67" i="7"/>
  <c r="H68" i="7"/>
  <c r="M68" i="7"/>
  <c r="N68" i="7"/>
  <c r="O68" i="7"/>
  <c r="L68" i="7"/>
  <c r="H69" i="7"/>
  <c r="M69" i="7"/>
  <c r="N69" i="7"/>
  <c r="O69" i="7"/>
  <c r="L69" i="7"/>
  <c r="H70" i="7"/>
  <c r="M70" i="7"/>
  <c r="N70" i="7"/>
  <c r="O70" i="7"/>
  <c r="H71" i="7"/>
  <c r="M71" i="7"/>
  <c r="N71" i="7"/>
  <c r="O71" i="7"/>
  <c r="L71" i="7"/>
  <c r="H72" i="7"/>
  <c r="M72" i="7"/>
  <c r="N72" i="7"/>
  <c r="O72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L80" i="7"/>
  <c r="N80" i="7"/>
  <c r="O80" i="7"/>
  <c r="H81" i="7"/>
  <c r="G75" i="14"/>
  <c r="M81" i="7"/>
  <c r="N81" i="7"/>
  <c r="O81" i="7"/>
  <c r="H82" i="7"/>
  <c r="M82" i="7"/>
  <c r="N82" i="7"/>
  <c r="O82" i="7"/>
  <c r="H83" i="7"/>
  <c r="M83" i="7"/>
  <c r="L83" i="7"/>
  <c r="N83" i="7"/>
  <c r="O83" i="7"/>
  <c r="H84" i="7"/>
  <c r="M84" i="7"/>
  <c r="N84" i="7"/>
  <c r="O84" i="7"/>
  <c r="H85" i="7"/>
  <c r="M85" i="7"/>
  <c r="N85" i="7"/>
  <c r="O85" i="7"/>
  <c r="H86" i="7"/>
  <c r="M86" i="7"/>
  <c r="L86" i="7"/>
  <c r="N86" i="7"/>
  <c r="O86" i="7"/>
  <c r="H87" i="7"/>
  <c r="M87" i="7"/>
  <c r="L87" i="7"/>
  <c r="N87" i="7"/>
  <c r="O87" i="7"/>
  <c r="H88" i="7"/>
  <c r="M88" i="7"/>
  <c r="L88" i="7"/>
  <c r="N88" i="7"/>
  <c r="O88" i="7"/>
  <c r="H91" i="7"/>
  <c r="M91" i="7"/>
  <c r="N91" i="7"/>
  <c r="O91" i="7"/>
  <c r="H92" i="7"/>
  <c r="M92" i="7"/>
  <c r="L92" i="7"/>
  <c r="N92" i="7"/>
  <c r="O92" i="7"/>
  <c r="H93" i="7"/>
  <c r="M93" i="7"/>
  <c r="N93" i="7"/>
  <c r="O93" i="7"/>
  <c r="H94" i="7"/>
  <c r="G85" i="14"/>
  <c r="M94" i="7"/>
  <c r="L94" i="7"/>
  <c r="N94" i="7"/>
  <c r="O94" i="7"/>
  <c r="O40" i="7"/>
  <c r="N40" i="7"/>
  <c r="M40" i="7"/>
  <c r="H40" i="7"/>
  <c r="O39" i="7"/>
  <c r="N39" i="7"/>
  <c r="M39" i="7"/>
  <c r="H39" i="7"/>
  <c r="O38" i="7"/>
  <c r="L38" i="7"/>
  <c r="N38" i="7"/>
  <c r="M38" i="7"/>
  <c r="H38" i="7"/>
  <c r="O37" i="7"/>
  <c r="L37" i="7"/>
  <c r="N37" i="7"/>
  <c r="M37" i="7"/>
  <c r="H37" i="7"/>
  <c r="O36" i="7"/>
  <c r="N36" i="7"/>
  <c r="M36" i="7"/>
  <c r="H36" i="7"/>
  <c r="O35" i="7"/>
  <c r="N35" i="7"/>
  <c r="M35" i="7"/>
  <c r="H35" i="7"/>
  <c r="O34" i="7"/>
  <c r="N34" i="7"/>
  <c r="M34" i="7"/>
  <c r="H34" i="7"/>
  <c r="O33" i="7"/>
  <c r="N33" i="7"/>
  <c r="M33" i="7"/>
  <c r="H33" i="7"/>
  <c r="O32" i="7"/>
  <c r="N32" i="7"/>
  <c r="M32" i="7"/>
  <c r="H32" i="7"/>
  <c r="O31" i="7"/>
  <c r="L31" i="7"/>
  <c r="N31" i="7"/>
  <c r="M31" i="7"/>
  <c r="H31" i="7"/>
  <c r="O30" i="7"/>
  <c r="N30" i="7"/>
  <c r="M30" i="7"/>
  <c r="M41" i="7"/>
  <c r="H30" i="7"/>
  <c r="I28" i="7"/>
  <c r="J28" i="7"/>
  <c r="K28" i="7"/>
  <c r="H19" i="7"/>
  <c r="M19" i="7"/>
  <c r="N19" i="7"/>
  <c r="O19" i="7"/>
  <c r="H20" i="7"/>
  <c r="M20" i="7"/>
  <c r="L20" i="7"/>
  <c r="N20" i="7"/>
  <c r="O20" i="7"/>
  <c r="H21" i="7"/>
  <c r="M21" i="7"/>
  <c r="L21" i="7"/>
  <c r="N21" i="7"/>
  <c r="O21" i="7"/>
  <c r="H22" i="7"/>
  <c r="M22" i="7"/>
  <c r="L22" i="7"/>
  <c r="N22" i="7"/>
  <c r="O22" i="7"/>
  <c r="H23" i="7"/>
  <c r="M23" i="7"/>
  <c r="L23" i="7"/>
  <c r="N23" i="7"/>
  <c r="O23" i="7"/>
  <c r="H24" i="7"/>
  <c r="M24" i="7"/>
  <c r="N24" i="7"/>
  <c r="O24" i="7"/>
  <c r="H25" i="7"/>
  <c r="M25" i="7"/>
  <c r="L25" i="7"/>
  <c r="N25" i="7"/>
  <c r="O25" i="7"/>
  <c r="H26" i="7"/>
  <c r="M26" i="7"/>
  <c r="N26" i="7"/>
  <c r="O26" i="7"/>
  <c r="H27" i="7"/>
  <c r="M27" i="7"/>
  <c r="L27" i="7"/>
  <c r="N27" i="7"/>
  <c r="O27" i="7"/>
  <c r="O18" i="7"/>
  <c r="N18" i="7"/>
  <c r="M18" i="7"/>
  <c r="H18" i="7"/>
  <c r="I18" i="6"/>
  <c r="J18" i="6"/>
  <c r="K18" i="6"/>
  <c r="I15" i="6"/>
  <c r="I19" i="6"/>
  <c r="Q12" i="6"/>
  <c r="J15" i="6"/>
  <c r="K15" i="6"/>
  <c r="K19" i="6"/>
  <c r="O17" i="6"/>
  <c r="O18" i="6"/>
  <c r="N17" i="6"/>
  <c r="N18" i="6"/>
  <c r="M17" i="6"/>
  <c r="M18" i="6"/>
  <c r="H17" i="6"/>
  <c r="H18" i="6"/>
  <c r="O14" i="6"/>
  <c r="O15" i="6"/>
  <c r="N14" i="6"/>
  <c r="N15" i="6"/>
  <c r="M14" i="6"/>
  <c r="L14" i="6"/>
  <c r="H14" i="6"/>
  <c r="H15" i="6"/>
  <c r="H19" i="6"/>
  <c r="N57" i="4"/>
  <c r="N59" i="4"/>
  <c r="M57" i="4"/>
  <c r="M59" i="4"/>
  <c r="M47" i="4"/>
  <c r="N47" i="4"/>
  <c r="N45" i="4"/>
  <c r="M45" i="4"/>
  <c r="M64" i="4"/>
  <c r="G55" i="3"/>
  <c r="H25" i="3"/>
  <c r="M25" i="3"/>
  <c r="L25" i="3"/>
  <c r="N25" i="3"/>
  <c r="O25" i="3"/>
  <c r="H26" i="3"/>
  <c r="M26" i="3"/>
  <c r="L26" i="3"/>
  <c r="N26" i="3"/>
  <c r="O26" i="3"/>
  <c r="H27" i="3"/>
  <c r="M27" i="3"/>
  <c r="N27" i="3"/>
  <c r="O27" i="3"/>
  <c r="L27" i="3"/>
  <c r="H28" i="3"/>
  <c r="M28" i="3"/>
  <c r="N28" i="3"/>
  <c r="O28" i="3"/>
  <c r="L28" i="3"/>
  <c r="H29" i="3"/>
  <c r="M29" i="3"/>
  <c r="N29" i="3"/>
  <c r="O29" i="3"/>
  <c r="H30" i="3"/>
  <c r="M30" i="3"/>
  <c r="L30" i="3"/>
  <c r="N30" i="3"/>
  <c r="O30" i="3"/>
  <c r="H31" i="3"/>
  <c r="M31" i="3"/>
  <c r="L31" i="3"/>
  <c r="N31" i="3"/>
  <c r="O31" i="3"/>
  <c r="H32" i="3"/>
  <c r="M32" i="3"/>
  <c r="N32" i="3"/>
  <c r="O32" i="3"/>
  <c r="H33" i="3"/>
  <c r="M33" i="3"/>
  <c r="L33" i="3"/>
  <c r="N33" i="3"/>
  <c r="O33" i="3"/>
  <c r="H34" i="3"/>
  <c r="G52" i="14"/>
  <c r="M34" i="3"/>
  <c r="L34" i="3"/>
  <c r="N34" i="3"/>
  <c r="O34" i="3"/>
  <c r="H35" i="3"/>
  <c r="M35" i="3"/>
  <c r="N35" i="3"/>
  <c r="O35" i="3"/>
  <c r="L35" i="3"/>
  <c r="H36" i="3"/>
  <c r="M36" i="3"/>
  <c r="N36" i="3"/>
  <c r="O36" i="3"/>
  <c r="L36" i="3"/>
  <c r="H37" i="3"/>
  <c r="M37" i="3"/>
  <c r="N37" i="3"/>
  <c r="O37" i="3"/>
  <c r="H38" i="3"/>
  <c r="M38" i="3"/>
  <c r="L38" i="3"/>
  <c r="N38" i="3"/>
  <c r="O38" i="3"/>
  <c r="H39" i="3"/>
  <c r="M39" i="3"/>
  <c r="L39" i="3"/>
  <c r="N39" i="3"/>
  <c r="O39" i="3"/>
  <c r="H40" i="3"/>
  <c r="M40" i="3"/>
  <c r="N40" i="3"/>
  <c r="O40" i="3"/>
  <c r="H41" i="3"/>
  <c r="M41" i="3"/>
  <c r="L41" i="3"/>
  <c r="N41" i="3"/>
  <c r="O41" i="3"/>
  <c r="H42" i="3"/>
  <c r="M42" i="3"/>
  <c r="L42" i="3"/>
  <c r="N42" i="3"/>
  <c r="O42" i="3"/>
  <c r="H43" i="3"/>
  <c r="M43" i="3"/>
  <c r="N43" i="3"/>
  <c r="O43" i="3"/>
  <c r="L43" i="3"/>
  <c r="H44" i="3"/>
  <c r="M44" i="3"/>
  <c r="N44" i="3"/>
  <c r="O44" i="3"/>
  <c r="L44" i="3"/>
  <c r="H45" i="3"/>
  <c r="M45" i="3"/>
  <c r="N45" i="3"/>
  <c r="O45" i="3"/>
  <c r="H46" i="3"/>
  <c r="M46" i="3"/>
  <c r="L46" i="3"/>
  <c r="N46" i="3"/>
  <c r="O46" i="3"/>
  <c r="H47" i="3"/>
  <c r="M47" i="3"/>
  <c r="L47" i="3"/>
  <c r="N47" i="3"/>
  <c r="O47" i="3"/>
  <c r="H48" i="3"/>
  <c r="M48" i="3"/>
  <c r="N48" i="3"/>
  <c r="O48" i="3"/>
  <c r="H49" i="3"/>
  <c r="M49" i="3"/>
  <c r="L49" i="3"/>
  <c r="N49" i="3"/>
  <c r="O49" i="3"/>
  <c r="H50" i="3"/>
  <c r="M50" i="3"/>
  <c r="L50" i="3"/>
  <c r="N50" i="3"/>
  <c r="O50" i="3"/>
  <c r="H51" i="3"/>
  <c r="M51" i="3"/>
  <c r="N51" i="3"/>
  <c r="O51" i="3"/>
  <c r="L51" i="3"/>
  <c r="H52" i="3"/>
  <c r="M52" i="3"/>
  <c r="N52" i="3"/>
  <c r="O52" i="3"/>
  <c r="L52" i="3"/>
  <c r="H53" i="3"/>
  <c r="M53" i="3"/>
  <c r="N53" i="3"/>
  <c r="O53" i="3"/>
  <c r="H54" i="3"/>
  <c r="M54" i="3"/>
  <c r="L54" i="3"/>
  <c r="N54" i="3"/>
  <c r="O54" i="3"/>
  <c r="G14" i="3"/>
  <c r="I14" i="3"/>
  <c r="I55" i="3"/>
  <c r="J14" i="3"/>
  <c r="J55" i="3"/>
  <c r="I22" i="10"/>
  <c r="K14" i="3"/>
  <c r="K55" i="3"/>
  <c r="H15" i="3"/>
  <c r="M15" i="3"/>
  <c r="N15" i="3"/>
  <c r="N14" i="3"/>
  <c r="O15" i="3"/>
  <c r="O14" i="3"/>
  <c r="H16" i="3"/>
  <c r="H14" i="3"/>
  <c r="H55" i="3"/>
  <c r="M16" i="3"/>
  <c r="M14" i="3"/>
  <c r="M55" i="3"/>
  <c r="L16" i="3"/>
  <c r="Q23" i="3"/>
  <c r="Q25" i="3"/>
  <c r="N16" i="3"/>
  <c r="O16" i="3"/>
  <c r="H17" i="3"/>
  <c r="M17" i="3"/>
  <c r="L17" i="3"/>
  <c r="N17" i="3"/>
  <c r="O17" i="3"/>
  <c r="H18" i="3"/>
  <c r="M18" i="3"/>
  <c r="L18" i="3"/>
  <c r="N18" i="3"/>
  <c r="O18" i="3"/>
  <c r="H19" i="3"/>
  <c r="M19" i="3"/>
  <c r="L19" i="3"/>
  <c r="N19" i="3"/>
  <c r="O19" i="3"/>
  <c r="H20" i="3"/>
  <c r="M20" i="3"/>
  <c r="L20" i="3"/>
  <c r="N20" i="3"/>
  <c r="O20" i="3"/>
  <c r="H21" i="3"/>
  <c r="M21" i="3"/>
  <c r="N21" i="3"/>
  <c r="O21" i="3"/>
  <c r="H22" i="3"/>
  <c r="M22" i="3"/>
  <c r="N22" i="3"/>
  <c r="O22" i="3"/>
  <c r="H23" i="3"/>
  <c r="M23" i="3"/>
  <c r="N23" i="3"/>
  <c r="O23" i="3"/>
  <c r="H24" i="3"/>
  <c r="M24" i="3"/>
  <c r="L24" i="3"/>
  <c r="N24" i="3"/>
  <c r="O24" i="3"/>
  <c r="N116" i="2"/>
  <c r="O116" i="2"/>
  <c r="N113" i="2"/>
  <c r="N110" i="2"/>
  <c r="N118" i="2"/>
  <c r="O113" i="2"/>
  <c r="N114" i="2"/>
  <c r="O114" i="2"/>
  <c r="N115" i="2"/>
  <c r="O115" i="2"/>
  <c r="N112" i="2"/>
  <c r="O112" i="2"/>
  <c r="O136" i="2"/>
  <c r="I110" i="2"/>
  <c r="I118" i="2"/>
  <c r="J110" i="2"/>
  <c r="J118" i="2"/>
  <c r="I25" i="10"/>
  <c r="K110" i="2"/>
  <c r="K118" i="2"/>
  <c r="H112" i="2"/>
  <c r="H110" i="2"/>
  <c r="H118" i="2"/>
  <c r="M112" i="2"/>
  <c r="H113" i="2"/>
  <c r="M113" i="2"/>
  <c r="H114" i="2"/>
  <c r="M114" i="2"/>
  <c r="L114" i="2"/>
  <c r="H115" i="2"/>
  <c r="M115" i="2"/>
  <c r="L115" i="2"/>
  <c r="H116" i="2"/>
  <c r="G84" i="14"/>
  <c r="M116" i="2"/>
  <c r="I121" i="2"/>
  <c r="H121" i="2"/>
  <c r="J121" i="2"/>
  <c r="K121" i="2"/>
  <c r="I122" i="2"/>
  <c r="J122" i="2"/>
  <c r="K122" i="2"/>
  <c r="I123" i="2"/>
  <c r="J123" i="2"/>
  <c r="K123" i="2"/>
  <c r="H123" i="2"/>
  <c r="I124" i="2"/>
  <c r="J124" i="2"/>
  <c r="K124" i="2"/>
  <c r="I125" i="2"/>
  <c r="J125" i="2"/>
  <c r="K125" i="2"/>
  <c r="I126" i="2"/>
  <c r="H126" i="2"/>
  <c r="J126" i="2"/>
  <c r="K126" i="2"/>
  <c r="I127" i="2"/>
  <c r="J127" i="2"/>
  <c r="K127" i="2"/>
  <c r="I128" i="2"/>
  <c r="J128" i="2"/>
  <c r="K128" i="2"/>
  <c r="I129" i="2"/>
  <c r="J129" i="2"/>
  <c r="K129" i="2"/>
  <c r="I130" i="2"/>
  <c r="J130" i="2"/>
  <c r="K130" i="2"/>
  <c r="I131" i="2"/>
  <c r="J131" i="2"/>
  <c r="K131" i="2"/>
  <c r="I132" i="2"/>
  <c r="H132" i="2"/>
  <c r="J132" i="2"/>
  <c r="K132" i="2"/>
  <c r="I133" i="2"/>
  <c r="J133" i="2"/>
  <c r="M133" i="2"/>
  <c r="I134" i="2"/>
  <c r="J134" i="2"/>
  <c r="I135" i="2"/>
  <c r="J135" i="2"/>
  <c r="K135" i="2"/>
  <c r="I136" i="2"/>
  <c r="H136" i="2"/>
  <c r="J136" i="2"/>
  <c r="K136" i="2"/>
  <c r="I137" i="2"/>
  <c r="J137" i="2"/>
  <c r="K137" i="2"/>
  <c r="I138" i="2"/>
  <c r="J138" i="2"/>
  <c r="K138" i="2"/>
  <c r="I139" i="2"/>
  <c r="J139" i="2"/>
  <c r="K139" i="2"/>
  <c r="H139" i="2"/>
  <c r="I140" i="2"/>
  <c r="J140" i="2"/>
  <c r="N106" i="2"/>
  <c r="M106" i="2"/>
  <c r="N104" i="2"/>
  <c r="M104" i="2"/>
  <c r="N102" i="2"/>
  <c r="M102" i="2"/>
  <c r="N100" i="2"/>
  <c r="M100" i="2"/>
  <c r="N98" i="2"/>
  <c r="M98" i="2"/>
  <c r="N96" i="2"/>
  <c r="M96" i="2"/>
  <c r="N94" i="2"/>
  <c r="M94" i="2"/>
  <c r="N92" i="2"/>
  <c r="M92" i="2"/>
  <c r="N90" i="2"/>
  <c r="M90" i="2"/>
  <c r="N88" i="2"/>
  <c r="M88" i="2"/>
  <c r="M108" i="2"/>
  <c r="N86" i="2"/>
  <c r="M86" i="2"/>
  <c r="J108" i="2"/>
  <c r="K84" i="2"/>
  <c r="N84" i="2"/>
  <c r="O84" i="2"/>
  <c r="K86" i="2"/>
  <c r="K88" i="2"/>
  <c r="O88" i="2"/>
  <c r="L88" i="2"/>
  <c r="H88" i="2"/>
  <c r="K90" i="2"/>
  <c r="H90" i="2"/>
  <c r="K92" i="2"/>
  <c r="H92" i="2"/>
  <c r="K94" i="2"/>
  <c r="H94" i="2"/>
  <c r="K96" i="2"/>
  <c r="H96" i="2"/>
  <c r="K98" i="2"/>
  <c r="H98" i="2"/>
  <c r="K100" i="2"/>
  <c r="O100" i="2"/>
  <c r="L100" i="2"/>
  <c r="K102" i="2"/>
  <c r="J29" i="14"/>
  <c r="K104" i="2"/>
  <c r="H104" i="2"/>
  <c r="K106" i="2"/>
  <c r="H106" i="2"/>
  <c r="G31" i="14"/>
  <c r="I108" i="2"/>
  <c r="N81" i="2"/>
  <c r="O81" i="2"/>
  <c r="L81" i="2"/>
  <c r="M81" i="2"/>
  <c r="N80" i="2"/>
  <c r="N78" i="2"/>
  <c r="N82" i="2"/>
  <c r="M21" i="10"/>
  <c r="O80" i="2"/>
  <c r="I78" i="2"/>
  <c r="I82" i="2"/>
  <c r="J78" i="2"/>
  <c r="J82" i="2"/>
  <c r="I21" i="10"/>
  <c r="K78" i="2"/>
  <c r="J34" i="14"/>
  <c r="H79" i="2"/>
  <c r="L79" i="2"/>
  <c r="H80" i="2"/>
  <c r="H81" i="2"/>
  <c r="O74" i="2"/>
  <c r="O134" i="2"/>
  <c r="N74" i="2"/>
  <c r="N134" i="2"/>
  <c r="M74" i="2"/>
  <c r="M134" i="2"/>
  <c r="K74" i="2"/>
  <c r="N72" i="2"/>
  <c r="M72" i="2"/>
  <c r="L72" i="2"/>
  <c r="K72" i="2"/>
  <c r="H72" i="2"/>
  <c r="O72" i="2"/>
  <c r="K64" i="2"/>
  <c r="H65" i="2"/>
  <c r="L65" i="2"/>
  <c r="H66" i="2"/>
  <c r="H64" i="2"/>
  <c r="M66" i="2"/>
  <c r="L66" i="2"/>
  <c r="N66" i="2"/>
  <c r="N64" i="2"/>
  <c r="O66" i="2"/>
  <c r="H67" i="2"/>
  <c r="M67" i="2"/>
  <c r="M64" i="2"/>
  <c r="N67" i="2"/>
  <c r="O67" i="2"/>
  <c r="O64" i="2"/>
  <c r="K68" i="2"/>
  <c r="H69" i="2"/>
  <c r="L69" i="2"/>
  <c r="H70" i="2"/>
  <c r="M70" i="2"/>
  <c r="N70" i="2"/>
  <c r="O70" i="2"/>
  <c r="L70" i="2"/>
  <c r="L68" i="2"/>
  <c r="H71" i="2"/>
  <c r="M71" i="2"/>
  <c r="N71" i="2"/>
  <c r="N68" i="2"/>
  <c r="O71" i="2"/>
  <c r="L71" i="2"/>
  <c r="K48" i="2"/>
  <c r="H49" i="2"/>
  <c r="L49" i="2"/>
  <c r="H50" i="2"/>
  <c r="H48" i="2"/>
  <c r="M50" i="2"/>
  <c r="L50" i="2"/>
  <c r="N50" i="2"/>
  <c r="O50" i="2"/>
  <c r="H51" i="2"/>
  <c r="M51" i="2"/>
  <c r="L51" i="2"/>
  <c r="N51" i="2"/>
  <c r="O51" i="2"/>
  <c r="O48" i="2"/>
  <c r="K52" i="2"/>
  <c r="H53" i="2"/>
  <c r="L53" i="2"/>
  <c r="H54" i="2"/>
  <c r="H52" i="2"/>
  <c r="G26" i="14"/>
  <c r="M54" i="2"/>
  <c r="N54" i="2"/>
  <c r="O54" i="2"/>
  <c r="H55" i="2"/>
  <c r="M55" i="2"/>
  <c r="L55" i="2"/>
  <c r="N55" i="2"/>
  <c r="O55" i="2"/>
  <c r="K56" i="2"/>
  <c r="J27" i="14"/>
  <c r="H57" i="2"/>
  <c r="L57" i="2"/>
  <c r="H58" i="2"/>
  <c r="M58" i="2"/>
  <c r="L58" i="2"/>
  <c r="N58" i="2"/>
  <c r="O58" i="2"/>
  <c r="H59" i="2"/>
  <c r="N59" i="2"/>
  <c r="N56" i="2"/>
  <c r="O59" i="2"/>
  <c r="O56" i="2"/>
  <c r="K60" i="2"/>
  <c r="H61" i="2"/>
  <c r="L61" i="2"/>
  <c r="H62" i="2"/>
  <c r="M62" i="2"/>
  <c r="N62" i="2"/>
  <c r="O62" i="2"/>
  <c r="H63" i="2"/>
  <c r="M63" i="2"/>
  <c r="N63" i="2"/>
  <c r="O63" i="2"/>
  <c r="O60" i="2"/>
  <c r="K44" i="2"/>
  <c r="H45" i="2"/>
  <c r="L45" i="2"/>
  <c r="H46" i="2"/>
  <c r="H44" i="2"/>
  <c r="M46" i="2"/>
  <c r="N46" i="2"/>
  <c r="O46" i="2"/>
  <c r="L46" i="2"/>
  <c r="H47" i="2"/>
  <c r="M47" i="2"/>
  <c r="M44" i="2"/>
  <c r="N47" i="2"/>
  <c r="N44" i="2"/>
  <c r="O47" i="2"/>
  <c r="K40" i="2"/>
  <c r="H41" i="2"/>
  <c r="L41" i="2"/>
  <c r="H42" i="2"/>
  <c r="M42" i="2"/>
  <c r="L42" i="2"/>
  <c r="N42" i="2"/>
  <c r="O42" i="2"/>
  <c r="H43" i="2"/>
  <c r="H40" i="2"/>
  <c r="N43" i="2"/>
  <c r="O43" i="2"/>
  <c r="K36" i="2"/>
  <c r="H37" i="2"/>
  <c r="L37" i="2"/>
  <c r="H38" i="2"/>
  <c r="M38" i="2"/>
  <c r="N38" i="2"/>
  <c r="O38" i="2"/>
  <c r="H39" i="2"/>
  <c r="M39" i="2"/>
  <c r="L39" i="2"/>
  <c r="N39" i="2"/>
  <c r="N36" i="2"/>
  <c r="O39" i="2"/>
  <c r="N34" i="2"/>
  <c r="O34" i="2"/>
  <c r="N35" i="2"/>
  <c r="O35" i="2"/>
  <c r="M34" i="2"/>
  <c r="M132" i="2"/>
  <c r="K32" i="2"/>
  <c r="H33" i="2"/>
  <c r="L33" i="2"/>
  <c r="H34" i="2"/>
  <c r="H32" i="2"/>
  <c r="G21" i="14"/>
  <c r="H35" i="2"/>
  <c r="M35" i="2"/>
  <c r="O16" i="2"/>
  <c r="O121" i="2"/>
  <c r="N16" i="2"/>
  <c r="N121" i="2"/>
  <c r="M16" i="2"/>
  <c r="M121" i="2"/>
  <c r="H16" i="2"/>
  <c r="F14" i="2"/>
  <c r="G14" i="2"/>
  <c r="I14" i="2"/>
  <c r="I76" i="2"/>
  <c r="J14" i="2"/>
  <c r="J76" i="2"/>
  <c r="I19" i="10"/>
  <c r="K14" i="2"/>
  <c r="M23" i="2"/>
  <c r="N23" i="2"/>
  <c r="N128" i="2"/>
  <c r="O23" i="2"/>
  <c r="O128" i="2"/>
  <c r="M24" i="2"/>
  <c r="L24" i="2"/>
  <c r="N24" i="2"/>
  <c r="N129" i="2"/>
  <c r="O24" i="2"/>
  <c r="O129" i="2"/>
  <c r="M25" i="2"/>
  <c r="N25" i="2"/>
  <c r="N130" i="2"/>
  <c r="O25" i="2"/>
  <c r="O130" i="2"/>
  <c r="M26" i="2"/>
  <c r="N26" i="2"/>
  <c r="N131" i="2"/>
  <c r="O26" i="2"/>
  <c r="M27" i="2"/>
  <c r="N27" i="2"/>
  <c r="O27" i="2"/>
  <c r="M28" i="2"/>
  <c r="N28" i="2"/>
  <c r="N136" i="2"/>
  <c r="O28" i="2"/>
  <c r="M29" i="2"/>
  <c r="N29" i="2"/>
  <c r="N137" i="2"/>
  <c r="O29" i="2"/>
  <c r="O137" i="2"/>
  <c r="M30" i="2"/>
  <c r="N30" i="2"/>
  <c r="N138" i="2"/>
  <c r="O30" i="2"/>
  <c r="M31" i="2"/>
  <c r="N31" i="2"/>
  <c r="N139" i="2"/>
  <c r="O31" i="2"/>
  <c r="L31" i="2"/>
  <c r="M17" i="2"/>
  <c r="L17" i="2"/>
  <c r="N17" i="2"/>
  <c r="N122" i="2"/>
  <c r="O17" i="2"/>
  <c r="O122" i="2"/>
  <c r="M18" i="2"/>
  <c r="N18" i="2"/>
  <c r="N123" i="2"/>
  <c r="O18" i="2"/>
  <c r="M19" i="2"/>
  <c r="M124" i="2"/>
  <c r="N19" i="2"/>
  <c r="N124" i="2"/>
  <c r="O19" i="2"/>
  <c r="O124" i="2"/>
  <c r="M20" i="2"/>
  <c r="M125" i="2"/>
  <c r="N20" i="2"/>
  <c r="N125" i="2"/>
  <c r="O20" i="2"/>
  <c r="O125" i="2"/>
  <c r="L125" i="2"/>
  <c r="M21" i="2"/>
  <c r="M126" i="2"/>
  <c r="L21" i="2"/>
  <c r="N21" i="2"/>
  <c r="N126" i="2"/>
  <c r="O21" i="2"/>
  <c r="O126" i="2"/>
  <c r="L126" i="2"/>
  <c r="M22" i="2"/>
  <c r="N22" i="2"/>
  <c r="N127" i="2"/>
  <c r="O22" i="2"/>
  <c r="O127" i="2"/>
  <c r="I214" i="1"/>
  <c r="J214" i="1"/>
  <c r="K214" i="1"/>
  <c r="I217" i="1"/>
  <c r="J217" i="1"/>
  <c r="K217" i="1"/>
  <c r="I218" i="1"/>
  <c r="J218" i="1"/>
  <c r="K218" i="1"/>
  <c r="M208" i="1"/>
  <c r="M217" i="1"/>
  <c r="N208" i="1"/>
  <c r="N214" i="1"/>
  <c r="O208" i="1"/>
  <c r="O217" i="1"/>
  <c r="M209" i="1"/>
  <c r="N209" i="1"/>
  <c r="O209" i="1"/>
  <c r="M210" i="1"/>
  <c r="N210" i="1"/>
  <c r="O210" i="1"/>
  <c r="M211" i="1"/>
  <c r="N211" i="1"/>
  <c r="O211" i="1"/>
  <c r="M212" i="1"/>
  <c r="N212" i="1"/>
  <c r="O212" i="1"/>
  <c r="M189" i="1"/>
  <c r="N189" i="1"/>
  <c r="O189" i="1"/>
  <c r="M191" i="1"/>
  <c r="N191" i="1"/>
  <c r="O191" i="1"/>
  <c r="M192" i="1"/>
  <c r="N192" i="1"/>
  <c r="O192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M200" i="1"/>
  <c r="N200" i="1"/>
  <c r="O200" i="1"/>
  <c r="M202" i="1"/>
  <c r="N202" i="1"/>
  <c r="O202" i="1"/>
  <c r="M203" i="1"/>
  <c r="N203" i="1"/>
  <c r="O203" i="1"/>
  <c r="N188" i="1"/>
  <c r="M188" i="1"/>
  <c r="I186" i="1"/>
  <c r="J186" i="1"/>
  <c r="K186" i="1"/>
  <c r="H184" i="1"/>
  <c r="M184" i="1"/>
  <c r="N184" i="1"/>
  <c r="O184" i="1"/>
  <c r="H185" i="1"/>
  <c r="M185" i="1"/>
  <c r="N185" i="1"/>
  <c r="O185" i="1"/>
  <c r="H183" i="1"/>
  <c r="H186" i="1"/>
  <c r="H142" i="1"/>
  <c r="M142" i="1"/>
  <c r="N142" i="1"/>
  <c r="O142" i="1"/>
  <c r="O144" i="1"/>
  <c r="H145" i="1"/>
  <c r="G36" i="14"/>
  <c r="M145" i="1"/>
  <c r="N145" i="1"/>
  <c r="O145" i="1"/>
  <c r="H146" i="1"/>
  <c r="M146" i="1"/>
  <c r="N146" i="1"/>
  <c r="O146" i="1"/>
  <c r="H147" i="1"/>
  <c r="M147" i="1"/>
  <c r="N147" i="1"/>
  <c r="O147" i="1"/>
  <c r="H148" i="1"/>
  <c r="G39" i="14"/>
  <c r="M148" i="1"/>
  <c r="L148" i="1"/>
  <c r="N148" i="1"/>
  <c r="O148" i="1"/>
  <c r="H149" i="1"/>
  <c r="M149" i="1"/>
  <c r="N149" i="1"/>
  <c r="O149" i="1"/>
  <c r="M151" i="1"/>
  <c r="N151" i="1"/>
  <c r="O151" i="1"/>
  <c r="H152" i="1"/>
  <c r="M152" i="1"/>
  <c r="N152" i="1"/>
  <c r="O152" i="1"/>
  <c r="H153" i="1"/>
  <c r="M153" i="1"/>
  <c r="N153" i="1"/>
  <c r="O153" i="1"/>
  <c r="H154" i="1"/>
  <c r="M154" i="1"/>
  <c r="N154" i="1"/>
  <c r="O154" i="1"/>
  <c r="H155" i="1"/>
  <c r="M155" i="1"/>
  <c r="N155" i="1"/>
  <c r="O155" i="1"/>
  <c r="N156" i="1"/>
  <c r="H157" i="1"/>
  <c r="M157" i="1"/>
  <c r="N157" i="1"/>
  <c r="O157" i="1"/>
  <c r="H158" i="1"/>
  <c r="M158" i="1"/>
  <c r="N158" i="1"/>
  <c r="O158" i="1"/>
  <c r="H159" i="1"/>
  <c r="M159" i="1"/>
  <c r="N159" i="1"/>
  <c r="O159" i="1"/>
  <c r="H160" i="1"/>
  <c r="M160" i="1"/>
  <c r="N160" i="1"/>
  <c r="O160" i="1"/>
  <c r="H161" i="1"/>
  <c r="M161" i="1"/>
  <c r="N161" i="1"/>
  <c r="O161" i="1"/>
  <c r="H162" i="1"/>
  <c r="M162" i="1"/>
  <c r="N162" i="1"/>
  <c r="O162" i="1"/>
  <c r="H163" i="1"/>
  <c r="M163" i="1"/>
  <c r="N163" i="1"/>
  <c r="O163" i="1"/>
  <c r="H164" i="1"/>
  <c r="G55" i="14"/>
  <c r="M164" i="1"/>
  <c r="L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L168" i="1"/>
  <c r="N168" i="1"/>
  <c r="O168" i="1"/>
  <c r="M169" i="1"/>
  <c r="L169" i="1"/>
  <c r="N169" i="1"/>
  <c r="O169" i="1"/>
  <c r="M170" i="1"/>
  <c r="N170" i="1"/>
  <c r="O170" i="1"/>
  <c r="M171" i="1"/>
  <c r="N171" i="1"/>
  <c r="O171" i="1"/>
  <c r="M172" i="1"/>
  <c r="L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I139" i="1"/>
  <c r="J139" i="1"/>
  <c r="K139" i="1"/>
  <c r="H138" i="1"/>
  <c r="M138" i="1"/>
  <c r="M139" i="1"/>
  <c r="N138" i="1"/>
  <c r="O138" i="1"/>
  <c r="L138" i="1"/>
  <c r="O137" i="1"/>
  <c r="O139" i="1"/>
  <c r="N137" i="1"/>
  <c r="N139" i="1"/>
  <c r="M137" i="1"/>
  <c r="L137" i="1"/>
  <c r="H137" i="1"/>
  <c r="H139" i="1"/>
  <c r="I135" i="1"/>
  <c r="J135" i="1"/>
  <c r="K135" i="1"/>
  <c r="M84" i="1"/>
  <c r="N84" i="1"/>
  <c r="O84" i="1"/>
  <c r="M87" i="1"/>
  <c r="N87" i="1"/>
  <c r="O87" i="1"/>
  <c r="M88" i="1"/>
  <c r="M218" i="1"/>
  <c r="N88" i="1"/>
  <c r="N86" i="1"/>
  <c r="N83" i="1"/>
  <c r="O88" i="1"/>
  <c r="O218" i="1"/>
  <c r="M89" i="1"/>
  <c r="N89" i="1"/>
  <c r="O89" i="1"/>
  <c r="M90" i="1"/>
  <c r="N90" i="1"/>
  <c r="O90" i="1"/>
  <c r="M92" i="1"/>
  <c r="N92" i="1"/>
  <c r="O92" i="1"/>
  <c r="H93" i="1"/>
  <c r="M93" i="1"/>
  <c r="N93" i="1"/>
  <c r="O93" i="1"/>
  <c r="H94" i="1"/>
  <c r="M94" i="1"/>
  <c r="N94" i="1"/>
  <c r="O94" i="1"/>
  <c r="H96" i="1"/>
  <c r="M96" i="1"/>
  <c r="N96" i="1"/>
  <c r="O96" i="1"/>
  <c r="H97" i="1"/>
  <c r="M97" i="1"/>
  <c r="N97" i="1"/>
  <c r="O97" i="1"/>
  <c r="H98" i="1"/>
  <c r="M98" i="1"/>
  <c r="N98" i="1"/>
  <c r="O98" i="1"/>
  <c r="M100" i="1"/>
  <c r="N100" i="1"/>
  <c r="O100" i="1"/>
  <c r="H101" i="1"/>
  <c r="M101" i="1"/>
  <c r="N101" i="1"/>
  <c r="O101" i="1"/>
  <c r="H102" i="1"/>
  <c r="M102" i="1"/>
  <c r="N102" i="1"/>
  <c r="O102" i="1"/>
  <c r="M104" i="1"/>
  <c r="N104" i="1"/>
  <c r="O104" i="1"/>
  <c r="H105" i="1"/>
  <c r="M105" i="1"/>
  <c r="N105" i="1"/>
  <c r="O105" i="1"/>
  <c r="H106" i="1"/>
  <c r="H103" i="1"/>
  <c r="G24" i="14"/>
  <c r="M106" i="1"/>
  <c r="M103" i="1"/>
  <c r="M134" i="1"/>
  <c r="N106" i="1"/>
  <c r="O106" i="1"/>
  <c r="H108" i="1"/>
  <c r="M108" i="1"/>
  <c r="N108" i="1"/>
  <c r="O108" i="1"/>
  <c r="H109" i="1"/>
  <c r="M109" i="1"/>
  <c r="N109" i="1"/>
  <c r="O109" i="1"/>
  <c r="H110" i="1"/>
  <c r="M110" i="1"/>
  <c r="N110" i="1"/>
  <c r="O110" i="1"/>
  <c r="H112" i="1"/>
  <c r="M112" i="1"/>
  <c r="M111" i="1"/>
  <c r="N112" i="1"/>
  <c r="O112" i="1"/>
  <c r="H113" i="1"/>
  <c r="M113" i="1"/>
  <c r="N113" i="1"/>
  <c r="O113" i="1"/>
  <c r="H114" i="1"/>
  <c r="M114" i="1"/>
  <c r="N114" i="1"/>
  <c r="O114" i="1"/>
  <c r="H116" i="1"/>
  <c r="M116" i="1"/>
  <c r="N116" i="1"/>
  <c r="O116" i="1"/>
  <c r="H117" i="1"/>
  <c r="M117" i="1"/>
  <c r="N117" i="1"/>
  <c r="O117" i="1"/>
  <c r="N118" i="1"/>
  <c r="O118" i="1"/>
  <c r="H120" i="1"/>
  <c r="M120" i="1"/>
  <c r="N120" i="1"/>
  <c r="O120" i="1"/>
  <c r="O119" i="1"/>
  <c r="H121" i="1"/>
  <c r="M121" i="1"/>
  <c r="N121" i="1"/>
  <c r="O121" i="1"/>
  <c r="H122" i="1"/>
  <c r="H119" i="1"/>
  <c r="M122" i="1"/>
  <c r="N122" i="1"/>
  <c r="O122" i="1"/>
  <c r="H124" i="1"/>
  <c r="M124" i="1"/>
  <c r="N124" i="1"/>
  <c r="O124" i="1"/>
  <c r="H125" i="1"/>
  <c r="M125" i="1"/>
  <c r="N125" i="1"/>
  <c r="O125" i="1"/>
  <c r="H126" i="1"/>
  <c r="M126" i="1"/>
  <c r="N126" i="1"/>
  <c r="O126" i="1"/>
  <c r="O123" i="1"/>
  <c r="H128" i="1"/>
  <c r="M128" i="1"/>
  <c r="N128" i="1"/>
  <c r="O128" i="1"/>
  <c r="H129" i="1"/>
  <c r="M129" i="1"/>
  <c r="N129" i="1"/>
  <c r="O129" i="1"/>
  <c r="H132" i="1"/>
  <c r="M132" i="1"/>
  <c r="N132" i="1"/>
  <c r="N131" i="1"/>
  <c r="O132" i="1"/>
  <c r="H133" i="1"/>
  <c r="M133" i="1"/>
  <c r="N133" i="1"/>
  <c r="O133" i="1"/>
  <c r="M57" i="1"/>
  <c r="N57" i="1"/>
  <c r="O57" i="1"/>
  <c r="M58" i="1"/>
  <c r="N58" i="1"/>
  <c r="O58" i="1"/>
  <c r="M59" i="1"/>
  <c r="N59" i="1"/>
  <c r="O59" i="1"/>
  <c r="M61" i="1"/>
  <c r="N61" i="1"/>
  <c r="O61" i="1"/>
  <c r="M62" i="1"/>
  <c r="N62" i="1"/>
  <c r="O62" i="1"/>
  <c r="M63" i="1"/>
  <c r="N63" i="1"/>
  <c r="O63" i="1"/>
  <c r="M64" i="1"/>
  <c r="N64" i="1"/>
  <c r="O64" i="1"/>
  <c r="M66" i="1"/>
  <c r="N66" i="1"/>
  <c r="O66" i="1"/>
  <c r="M67" i="1"/>
  <c r="N67" i="1"/>
  <c r="O67" i="1"/>
  <c r="M68" i="1"/>
  <c r="N68" i="1"/>
  <c r="O68" i="1"/>
  <c r="M69" i="1"/>
  <c r="N69" i="1"/>
  <c r="O69" i="1"/>
  <c r="M71" i="1"/>
  <c r="N71" i="1"/>
  <c r="O71" i="1"/>
  <c r="M72" i="1"/>
  <c r="N72" i="1"/>
  <c r="O72" i="1"/>
  <c r="M73" i="1"/>
  <c r="N73" i="1"/>
  <c r="O73" i="1"/>
  <c r="M74" i="1"/>
  <c r="N74" i="1"/>
  <c r="O74" i="1"/>
  <c r="M76" i="1"/>
  <c r="N76" i="1"/>
  <c r="O76" i="1"/>
  <c r="O75" i="1"/>
  <c r="M77" i="1"/>
  <c r="N77" i="1"/>
  <c r="O77" i="1"/>
  <c r="M78" i="1"/>
  <c r="N78" i="1"/>
  <c r="O78" i="1"/>
  <c r="M80" i="1"/>
  <c r="N80" i="1"/>
  <c r="O80" i="1"/>
  <c r="M41" i="1"/>
  <c r="N41" i="1"/>
  <c r="O41" i="1"/>
  <c r="M42" i="1"/>
  <c r="N42" i="1"/>
  <c r="O42" i="1"/>
  <c r="M43" i="1"/>
  <c r="N43" i="1"/>
  <c r="O43" i="1"/>
  <c r="M44" i="1"/>
  <c r="N44" i="1"/>
  <c r="O44" i="1"/>
  <c r="M46" i="1"/>
  <c r="N46" i="1"/>
  <c r="O46" i="1"/>
  <c r="M47" i="1"/>
  <c r="N47" i="1"/>
  <c r="O47" i="1"/>
  <c r="M48" i="1"/>
  <c r="N48" i="1"/>
  <c r="O48" i="1"/>
  <c r="M49" i="1"/>
  <c r="N49" i="1"/>
  <c r="O49" i="1"/>
  <c r="M51" i="1"/>
  <c r="N51" i="1"/>
  <c r="O51" i="1"/>
  <c r="M52" i="1"/>
  <c r="N52" i="1"/>
  <c r="O52" i="1"/>
  <c r="M53" i="1"/>
  <c r="N53" i="1"/>
  <c r="O53" i="1"/>
  <c r="M54" i="1"/>
  <c r="N54" i="1"/>
  <c r="O54" i="1"/>
  <c r="M56" i="1"/>
  <c r="N56" i="1"/>
  <c r="O56" i="1"/>
  <c r="M24" i="1"/>
  <c r="N24" i="1"/>
  <c r="O24" i="1"/>
  <c r="M25" i="1"/>
  <c r="N25" i="1"/>
  <c r="O25" i="1"/>
  <c r="M26" i="1"/>
  <c r="N26" i="1"/>
  <c r="O26" i="1"/>
  <c r="M27" i="1"/>
  <c r="N27" i="1"/>
  <c r="O27" i="1"/>
  <c r="M28" i="1"/>
  <c r="N28" i="1"/>
  <c r="O28" i="1"/>
  <c r="M30" i="1"/>
  <c r="L30" i="1"/>
  <c r="Q18" i="1"/>
  <c r="Q17" i="10"/>
  <c r="N30" i="1"/>
  <c r="O30" i="1"/>
  <c r="M31" i="1"/>
  <c r="N31" i="1"/>
  <c r="O31" i="1"/>
  <c r="M32" i="1"/>
  <c r="N32" i="1"/>
  <c r="O32" i="1"/>
  <c r="M33" i="1"/>
  <c r="N33" i="1"/>
  <c r="O33" i="1"/>
  <c r="M35" i="1"/>
  <c r="N35" i="1"/>
  <c r="O35" i="1"/>
  <c r="M36" i="1"/>
  <c r="N36" i="1"/>
  <c r="O36" i="1"/>
  <c r="M37" i="1"/>
  <c r="N37" i="1"/>
  <c r="O37" i="1"/>
  <c r="M38" i="1"/>
  <c r="N38" i="1"/>
  <c r="O38" i="1"/>
  <c r="M39" i="1"/>
  <c r="N39" i="1"/>
  <c r="O39" i="1"/>
  <c r="M21" i="1"/>
  <c r="N21" i="1"/>
  <c r="O21" i="1"/>
  <c r="N22" i="1"/>
  <c r="O22" i="1"/>
  <c r="D18" i="1"/>
  <c r="O18" i="1"/>
  <c r="N18" i="1"/>
  <c r="M18" i="1"/>
  <c r="H18" i="1"/>
  <c r="E85" i="11"/>
  <c r="D74" i="11"/>
  <c r="E84" i="11"/>
  <c r="E83" i="11"/>
  <c r="E76" i="11"/>
  <c r="E74" i="11"/>
  <c r="E77" i="11"/>
  <c r="E78" i="11"/>
  <c r="E79" i="11"/>
  <c r="E80" i="11"/>
  <c r="E81" i="11"/>
  <c r="E82" i="11"/>
  <c r="E86" i="11"/>
  <c r="E75" i="11"/>
  <c r="I95" i="12"/>
  <c r="J95" i="12"/>
  <c r="K95" i="12"/>
  <c r="H92" i="12"/>
  <c r="M92" i="12"/>
  <c r="N92" i="12"/>
  <c r="O92" i="12"/>
  <c r="O95" i="12"/>
  <c r="H93" i="12"/>
  <c r="M93" i="12"/>
  <c r="N93" i="12"/>
  <c r="O93" i="12"/>
  <c r="H94" i="12"/>
  <c r="M94" i="12"/>
  <c r="N94" i="12"/>
  <c r="O94" i="12"/>
  <c r="O91" i="12"/>
  <c r="N91" i="12"/>
  <c r="M91" i="12"/>
  <c r="M95" i="12"/>
  <c r="H91" i="12"/>
  <c r="H95" i="12"/>
  <c r="I89" i="12"/>
  <c r="J89" i="12"/>
  <c r="K89" i="12"/>
  <c r="H76" i="12"/>
  <c r="M76" i="12"/>
  <c r="N76" i="12"/>
  <c r="L76" i="12"/>
  <c r="O76" i="12"/>
  <c r="O89" i="12"/>
  <c r="H77" i="12"/>
  <c r="M77" i="12"/>
  <c r="N77" i="12"/>
  <c r="O77" i="12"/>
  <c r="H78" i="12"/>
  <c r="M78" i="12"/>
  <c r="N78" i="12"/>
  <c r="O78" i="12"/>
  <c r="H79" i="12"/>
  <c r="M79" i="12"/>
  <c r="N79" i="12"/>
  <c r="L79" i="12"/>
  <c r="O79" i="12"/>
  <c r="H80" i="12"/>
  <c r="M80" i="12"/>
  <c r="N80" i="12"/>
  <c r="O80" i="12"/>
  <c r="H81" i="12"/>
  <c r="M81" i="12"/>
  <c r="N81" i="12"/>
  <c r="O81" i="12"/>
  <c r="H82" i="12"/>
  <c r="M82" i="12"/>
  <c r="N82" i="12"/>
  <c r="O82" i="12"/>
  <c r="H83" i="12"/>
  <c r="M83" i="12"/>
  <c r="N83" i="12"/>
  <c r="O83" i="12"/>
  <c r="H84" i="12"/>
  <c r="M84" i="12"/>
  <c r="N84" i="12"/>
  <c r="O84" i="12"/>
  <c r="H85" i="12"/>
  <c r="M85" i="12"/>
  <c r="N85" i="12"/>
  <c r="O85" i="12"/>
  <c r="H86" i="12"/>
  <c r="M86" i="12"/>
  <c r="N86" i="12"/>
  <c r="O86" i="12"/>
  <c r="H87" i="12"/>
  <c r="M87" i="12"/>
  <c r="N87" i="12"/>
  <c r="O87" i="12"/>
  <c r="H88" i="12"/>
  <c r="M88" i="12"/>
  <c r="N88" i="12"/>
  <c r="O88" i="12"/>
  <c r="O75" i="12"/>
  <c r="N75" i="12"/>
  <c r="M75" i="12"/>
  <c r="H75" i="12"/>
  <c r="H89" i="12"/>
  <c r="I73" i="12"/>
  <c r="J73" i="12"/>
  <c r="K73" i="12"/>
  <c r="H47" i="12"/>
  <c r="M47" i="12"/>
  <c r="N47" i="12"/>
  <c r="O47" i="12"/>
  <c r="L47" i="12"/>
  <c r="H48" i="12"/>
  <c r="M48" i="12"/>
  <c r="N48" i="12"/>
  <c r="O48" i="12"/>
  <c r="H49" i="12"/>
  <c r="M49" i="12"/>
  <c r="N49" i="12"/>
  <c r="O49" i="12"/>
  <c r="H50" i="12"/>
  <c r="M50" i="12"/>
  <c r="N50" i="12"/>
  <c r="O50" i="12"/>
  <c r="H51" i="12"/>
  <c r="M51" i="12"/>
  <c r="N51" i="12"/>
  <c r="O51" i="12"/>
  <c r="H52" i="12"/>
  <c r="M52" i="12"/>
  <c r="N52" i="12"/>
  <c r="O52" i="12"/>
  <c r="L52" i="12"/>
  <c r="H53" i="12"/>
  <c r="M53" i="12"/>
  <c r="N53" i="12"/>
  <c r="O53" i="12"/>
  <c r="H54" i="12"/>
  <c r="M54" i="12"/>
  <c r="N54" i="12"/>
  <c r="O54" i="12"/>
  <c r="H55" i="12"/>
  <c r="M55" i="12"/>
  <c r="N55" i="12"/>
  <c r="O55" i="12"/>
  <c r="H56" i="12"/>
  <c r="M56" i="12"/>
  <c r="N56" i="12"/>
  <c r="O56" i="12"/>
  <c r="H57" i="12"/>
  <c r="M57" i="12"/>
  <c r="N57" i="12"/>
  <c r="L57" i="12"/>
  <c r="O57" i="12"/>
  <c r="H58" i="12"/>
  <c r="M58" i="12"/>
  <c r="N58" i="12"/>
  <c r="O58" i="12"/>
  <c r="L58" i="12"/>
  <c r="H59" i="12"/>
  <c r="M59" i="12"/>
  <c r="N59" i="12"/>
  <c r="O59" i="12"/>
  <c r="L59" i="12"/>
  <c r="H60" i="12"/>
  <c r="M60" i="12"/>
  <c r="N60" i="12"/>
  <c r="O60" i="12"/>
  <c r="H61" i="12"/>
  <c r="M61" i="12"/>
  <c r="N61" i="12"/>
  <c r="O61" i="12"/>
  <c r="H62" i="12"/>
  <c r="M62" i="12"/>
  <c r="N62" i="12"/>
  <c r="O62" i="12"/>
  <c r="H63" i="12"/>
  <c r="M63" i="12"/>
  <c r="N63" i="12"/>
  <c r="O63" i="12"/>
  <c r="H64" i="12"/>
  <c r="M64" i="12"/>
  <c r="N64" i="12"/>
  <c r="O64" i="12"/>
  <c r="H65" i="12"/>
  <c r="M65" i="12"/>
  <c r="N65" i="12"/>
  <c r="O65" i="12"/>
  <c r="H66" i="12"/>
  <c r="M66" i="12"/>
  <c r="N66" i="12"/>
  <c r="L66" i="12"/>
  <c r="O66" i="12"/>
  <c r="H67" i="12"/>
  <c r="M67" i="12"/>
  <c r="N67" i="12"/>
  <c r="O67" i="12"/>
  <c r="H68" i="12"/>
  <c r="M68" i="12"/>
  <c r="N68" i="12"/>
  <c r="O68" i="12"/>
  <c r="H69" i="12"/>
  <c r="M69" i="12"/>
  <c r="N69" i="12"/>
  <c r="L69" i="12"/>
  <c r="O69" i="12"/>
  <c r="H70" i="12"/>
  <c r="M70" i="12"/>
  <c r="N70" i="12"/>
  <c r="O70" i="12"/>
  <c r="H71" i="12"/>
  <c r="M71" i="12"/>
  <c r="N71" i="12"/>
  <c r="O71" i="12"/>
  <c r="H72" i="12"/>
  <c r="M72" i="12"/>
  <c r="L72" i="12"/>
  <c r="N72" i="12"/>
  <c r="O72" i="12"/>
  <c r="O46" i="12"/>
  <c r="N46" i="12"/>
  <c r="M46" i="12"/>
  <c r="H46" i="12"/>
  <c r="H73" i="12"/>
  <c r="I44" i="12"/>
  <c r="J44" i="12"/>
  <c r="K44" i="12"/>
  <c r="O43" i="12"/>
  <c r="O44" i="12"/>
  <c r="N43" i="12"/>
  <c r="N44" i="12"/>
  <c r="M43" i="12"/>
  <c r="M44" i="12"/>
  <c r="H43" i="12"/>
  <c r="H44" i="12"/>
  <c r="H40" i="12"/>
  <c r="M40" i="12"/>
  <c r="N40" i="12"/>
  <c r="O40" i="12"/>
  <c r="I41" i="12"/>
  <c r="J41" i="12"/>
  <c r="K41" i="12"/>
  <c r="O39" i="12"/>
  <c r="N39" i="12"/>
  <c r="M39" i="12"/>
  <c r="H39" i="12"/>
  <c r="O38" i="12"/>
  <c r="N38" i="12"/>
  <c r="M38" i="12"/>
  <c r="H38" i="12"/>
  <c r="O37" i="12"/>
  <c r="N37" i="12"/>
  <c r="M37" i="12"/>
  <c r="L37" i="12"/>
  <c r="H37" i="12"/>
  <c r="O36" i="12"/>
  <c r="N36" i="12"/>
  <c r="M36" i="12"/>
  <c r="H36" i="12"/>
  <c r="O35" i="12"/>
  <c r="N35" i="12"/>
  <c r="M35" i="12"/>
  <c r="H35" i="12"/>
  <c r="O34" i="12"/>
  <c r="N34" i="12"/>
  <c r="M34" i="12"/>
  <c r="H34" i="12"/>
  <c r="O33" i="12"/>
  <c r="N33" i="12"/>
  <c r="M33" i="12"/>
  <c r="L33" i="12"/>
  <c r="H33" i="12"/>
  <c r="O32" i="12"/>
  <c r="N32" i="12"/>
  <c r="M32" i="12"/>
  <c r="L32" i="12"/>
  <c r="H32" i="12"/>
  <c r="O31" i="12"/>
  <c r="N31" i="12"/>
  <c r="M31" i="12"/>
  <c r="L31" i="12"/>
  <c r="H31" i="12"/>
  <c r="O30" i="12"/>
  <c r="N30" i="12"/>
  <c r="M30" i="12"/>
  <c r="L30" i="12"/>
  <c r="H30" i="12"/>
  <c r="M19" i="12"/>
  <c r="N19" i="12"/>
  <c r="O19" i="12"/>
  <c r="M20" i="12"/>
  <c r="N20" i="12"/>
  <c r="O20" i="12"/>
  <c r="M21" i="12"/>
  <c r="N21" i="12"/>
  <c r="O21" i="12"/>
  <c r="M22" i="12"/>
  <c r="N22" i="12"/>
  <c r="O22" i="12"/>
  <c r="M23" i="12"/>
  <c r="N23" i="12"/>
  <c r="L23" i="12"/>
  <c r="O23" i="12"/>
  <c r="M24" i="12"/>
  <c r="N24" i="12"/>
  <c r="O24" i="12"/>
  <c r="M25" i="12"/>
  <c r="N25" i="12"/>
  <c r="O25" i="12"/>
  <c r="M26" i="12"/>
  <c r="L26" i="12"/>
  <c r="N26" i="12"/>
  <c r="O26" i="12"/>
  <c r="M27" i="12"/>
  <c r="N27" i="12"/>
  <c r="O27" i="12"/>
  <c r="N18" i="12"/>
  <c r="O18" i="12"/>
  <c r="M18" i="12"/>
  <c r="L18" i="12"/>
  <c r="H27" i="12"/>
  <c r="H26" i="12"/>
  <c r="H25" i="12"/>
  <c r="H24" i="12"/>
  <c r="H23" i="12"/>
  <c r="H22" i="12"/>
  <c r="H21" i="12"/>
  <c r="H20" i="12"/>
  <c r="H18" i="12"/>
  <c r="I28" i="12"/>
  <c r="I96" i="12"/>
  <c r="J28" i="12"/>
  <c r="K28" i="12"/>
  <c r="E88" i="11"/>
  <c r="E89" i="11"/>
  <c r="E51" i="11"/>
  <c r="E48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87" i="11"/>
  <c r="E50" i="11"/>
  <c r="E49" i="11"/>
  <c r="E44" i="11"/>
  <c r="E43" i="11"/>
  <c r="E42" i="11"/>
  <c r="E41" i="11"/>
  <c r="E40" i="11"/>
  <c r="E39" i="11"/>
  <c r="E38" i="11"/>
  <c r="E37" i="11"/>
  <c r="E35" i="11"/>
  <c r="E34" i="11"/>
  <c r="E33" i="11"/>
  <c r="E32" i="11"/>
  <c r="E30" i="11"/>
  <c r="E27" i="11"/>
  <c r="E29" i="11"/>
  <c r="E28" i="11"/>
  <c r="E26" i="11"/>
  <c r="E23" i="11"/>
  <c r="E25" i="11"/>
  <c r="E24" i="11"/>
  <c r="D23" i="11"/>
  <c r="D27" i="11"/>
  <c r="D32" i="11"/>
  <c r="D36" i="11"/>
  <c r="D31" i="11"/>
  <c r="D43" i="11"/>
  <c r="D42" i="11"/>
  <c r="D48" i="11"/>
  <c r="D47" i="11"/>
  <c r="F218" i="1"/>
  <c r="G218" i="1"/>
  <c r="D218" i="1"/>
  <c r="E218" i="1"/>
  <c r="F217" i="1"/>
  <c r="G217" i="1"/>
  <c r="D217" i="1"/>
  <c r="E217" i="1"/>
  <c r="C48" i="11"/>
  <c r="C47" i="11"/>
  <c r="C43" i="11"/>
  <c r="C42" i="11"/>
  <c r="C36" i="11"/>
  <c r="C32" i="11"/>
  <c r="C31" i="11"/>
  <c r="C27" i="11"/>
  <c r="C23" i="11"/>
  <c r="F14" i="3"/>
  <c r="F55" i="3"/>
  <c r="E14" i="3"/>
  <c r="D14" i="3"/>
  <c r="D15" i="3"/>
  <c r="D16" i="3"/>
  <c r="G86" i="1"/>
  <c r="G83" i="1"/>
  <c r="F15" i="9"/>
  <c r="N15" i="9"/>
  <c r="G15" i="9"/>
  <c r="O15" i="9"/>
  <c r="E33" i="14"/>
  <c r="F33" i="14"/>
  <c r="E85" i="14"/>
  <c r="D85" i="14"/>
  <c r="E71" i="14"/>
  <c r="D71" i="14"/>
  <c r="L71" i="14"/>
  <c r="E53" i="14"/>
  <c r="F53" i="14"/>
  <c r="D53" i="14"/>
  <c r="E52" i="14"/>
  <c r="F52" i="14"/>
  <c r="D52" i="14"/>
  <c r="E51" i="14"/>
  <c r="F51" i="14"/>
  <c r="D51" i="14"/>
  <c r="L51" i="14"/>
  <c r="E50" i="14"/>
  <c r="F50" i="14"/>
  <c r="D50" i="14"/>
  <c r="C50" i="14"/>
  <c r="E49" i="14"/>
  <c r="M49" i="14"/>
  <c r="F49" i="14"/>
  <c r="D49" i="14"/>
  <c r="E48" i="14"/>
  <c r="M48" i="14"/>
  <c r="F48" i="14"/>
  <c r="D48" i="14"/>
  <c r="E47" i="14"/>
  <c r="F47" i="14"/>
  <c r="D47" i="14"/>
  <c r="E45" i="14"/>
  <c r="M45" i="14"/>
  <c r="F45" i="14"/>
  <c r="D45" i="14"/>
  <c r="E44" i="14"/>
  <c r="M44" i="14"/>
  <c r="F44" i="14"/>
  <c r="D44" i="14"/>
  <c r="E36" i="14"/>
  <c r="M36" i="14"/>
  <c r="F36" i="14"/>
  <c r="D36" i="14"/>
  <c r="E35" i="14"/>
  <c r="F35" i="14"/>
  <c r="D35" i="14"/>
  <c r="L35" i="14"/>
  <c r="D40" i="7"/>
  <c r="D33" i="14"/>
  <c r="E19" i="14"/>
  <c r="F19" i="14"/>
  <c r="N19" i="14"/>
  <c r="D19" i="14"/>
  <c r="D137" i="1"/>
  <c r="F86" i="1"/>
  <c r="F83" i="1"/>
  <c r="D38" i="1"/>
  <c r="D27" i="1"/>
  <c r="F183" i="9"/>
  <c r="G183" i="9"/>
  <c r="E183" i="9"/>
  <c r="D154" i="9"/>
  <c r="G153" i="9"/>
  <c r="F153" i="9"/>
  <c r="E153" i="9"/>
  <c r="F146" i="9"/>
  <c r="G146" i="9"/>
  <c r="O146" i="9"/>
  <c r="E146" i="9"/>
  <c r="F151" i="9"/>
  <c r="G151" i="9"/>
  <c r="G150" i="9"/>
  <c r="E151" i="9"/>
  <c r="E150" i="9"/>
  <c r="D149" i="9"/>
  <c r="G148" i="9"/>
  <c r="F148" i="9"/>
  <c r="E148" i="9"/>
  <c r="E44" i="9"/>
  <c r="F184" i="9"/>
  <c r="G184" i="9"/>
  <c r="E184" i="9"/>
  <c r="E100" i="9"/>
  <c r="D97" i="9"/>
  <c r="G96" i="9"/>
  <c r="F40" i="14"/>
  <c r="N40" i="14"/>
  <c r="F96" i="9"/>
  <c r="E40" i="14"/>
  <c r="M40" i="14"/>
  <c r="E96" i="9"/>
  <c r="D40" i="14"/>
  <c r="C40" i="14"/>
  <c r="D33" i="9"/>
  <c r="G32" i="9"/>
  <c r="F32" i="9"/>
  <c r="E32" i="9"/>
  <c r="D158" i="9"/>
  <c r="G157" i="9"/>
  <c r="F157" i="9"/>
  <c r="E157" i="9"/>
  <c r="D27" i="14"/>
  <c r="D156" i="9"/>
  <c r="G155" i="9"/>
  <c r="F155" i="9"/>
  <c r="E155" i="9"/>
  <c r="E76" i="9"/>
  <c r="D76" i="9"/>
  <c r="D53" i="9"/>
  <c r="G52" i="9"/>
  <c r="F52" i="9"/>
  <c r="E52" i="9"/>
  <c r="G194" i="9"/>
  <c r="G192" i="9"/>
  <c r="F194" i="9"/>
  <c r="F192" i="9"/>
  <c r="E194" i="9"/>
  <c r="E192" i="9"/>
  <c r="D191" i="9"/>
  <c r="D189" i="9"/>
  <c r="G188" i="9"/>
  <c r="F84" i="14"/>
  <c r="F188" i="9"/>
  <c r="E84" i="14"/>
  <c r="E188" i="9"/>
  <c r="D188" i="9"/>
  <c r="D187" i="9"/>
  <c r="G186" i="9"/>
  <c r="F83" i="14"/>
  <c r="F186" i="9"/>
  <c r="E83" i="14"/>
  <c r="E186" i="9"/>
  <c r="D180" i="9"/>
  <c r="G179" i="9"/>
  <c r="F82" i="14"/>
  <c r="F179" i="9"/>
  <c r="E82" i="14"/>
  <c r="M82" i="14"/>
  <c r="E179" i="9"/>
  <c r="D178" i="9"/>
  <c r="G177" i="9"/>
  <c r="F81" i="14"/>
  <c r="F177" i="9"/>
  <c r="E81" i="14"/>
  <c r="E177" i="9"/>
  <c r="D176" i="9"/>
  <c r="G175" i="9"/>
  <c r="F80" i="14"/>
  <c r="F175" i="9"/>
  <c r="E80" i="14"/>
  <c r="E175" i="9"/>
  <c r="D80" i="14"/>
  <c r="C80" i="14"/>
  <c r="D174" i="9"/>
  <c r="G173" i="9"/>
  <c r="F79" i="14"/>
  <c r="F173" i="9"/>
  <c r="E79" i="14"/>
  <c r="M79" i="14"/>
  <c r="E173" i="9"/>
  <c r="D172" i="9"/>
  <c r="G171" i="9"/>
  <c r="F78" i="14"/>
  <c r="F171" i="9"/>
  <c r="E78" i="14"/>
  <c r="E171" i="9"/>
  <c r="D78" i="14"/>
  <c r="C78" i="14"/>
  <c r="D170" i="9"/>
  <c r="G169" i="9"/>
  <c r="F77" i="14"/>
  <c r="F169" i="9"/>
  <c r="E77" i="14"/>
  <c r="E169" i="9"/>
  <c r="D168" i="9"/>
  <c r="G167" i="9"/>
  <c r="F76" i="14"/>
  <c r="F167" i="9"/>
  <c r="E76" i="14"/>
  <c r="M76" i="14"/>
  <c r="E167" i="9"/>
  <c r="D76" i="14"/>
  <c r="D166" i="9"/>
  <c r="G165" i="9"/>
  <c r="F75" i="14"/>
  <c r="F165" i="9"/>
  <c r="E75" i="14"/>
  <c r="E165" i="9"/>
  <c r="D164" i="9"/>
  <c r="G163" i="9"/>
  <c r="F74" i="14"/>
  <c r="F163" i="9"/>
  <c r="E74" i="14"/>
  <c r="M74" i="14"/>
  <c r="E163" i="9"/>
  <c r="D74" i="14"/>
  <c r="D162" i="9"/>
  <c r="G161" i="9"/>
  <c r="F73" i="14"/>
  <c r="F161" i="9"/>
  <c r="E73" i="14"/>
  <c r="E161" i="9"/>
  <c r="D73" i="14"/>
  <c r="C73" i="14"/>
  <c r="D160" i="9"/>
  <c r="G159" i="9"/>
  <c r="F159" i="9"/>
  <c r="E72" i="14"/>
  <c r="E159" i="9"/>
  <c r="D72" i="14"/>
  <c r="D147" i="9"/>
  <c r="D139" i="9"/>
  <c r="G138" i="9"/>
  <c r="F138" i="9"/>
  <c r="E138" i="9"/>
  <c r="D137" i="9"/>
  <c r="G136" i="9"/>
  <c r="F69" i="14"/>
  <c r="F136" i="9"/>
  <c r="E69" i="14"/>
  <c r="E136" i="9"/>
  <c r="D135" i="9"/>
  <c r="G134" i="9"/>
  <c r="F68" i="14"/>
  <c r="F134" i="9"/>
  <c r="E68" i="14"/>
  <c r="E134" i="9"/>
  <c r="D133" i="9"/>
  <c r="G132" i="9"/>
  <c r="F67" i="14"/>
  <c r="F132" i="9"/>
  <c r="E67" i="14"/>
  <c r="E132" i="9"/>
  <c r="D131" i="9"/>
  <c r="G130" i="9"/>
  <c r="F66" i="14"/>
  <c r="F130" i="9"/>
  <c r="E66" i="14"/>
  <c r="E130" i="9"/>
  <c r="D66" i="14"/>
  <c r="C66" i="14"/>
  <c r="D129" i="9"/>
  <c r="G128" i="9"/>
  <c r="F65" i="14"/>
  <c r="N65" i="14"/>
  <c r="F128" i="9"/>
  <c r="E65" i="14"/>
  <c r="E128" i="9"/>
  <c r="D65" i="14"/>
  <c r="D127" i="9"/>
  <c r="G126" i="9"/>
  <c r="F64" i="14"/>
  <c r="F126" i="9"/>
  <c r="E64" i="14"/>
  <c r="E126" i="9"/>
  <c r="D64" i="14"/>
  <c r="D125" i="9"/>
  <c r="G124" i="9"/>
  <c r="F63" i="14"/>
  <c r="F124" i="9"/>
  <c r="E63" i="14"/>
  <c r="E124" i="9"/>
  <c r="D124" i="9"/>
  <c r="D123" i="9"/>
  <c r="G122" i="9"/>
  <c r="F62" i="14"/>
  <c r="F122" i="9"/>
  <c r="E62" i="14"/>
  <c r="E122" i="9"/>
  <c r="D62" i="14"/>
  <c r="C62" i="14"/>
  <c r="D121" i="9"/>
  <c r="G120" i="9"/>
  <c r="F61" i="14"/>
  <c r="N61" i="14"/>
  <c r="F120" i="9"/>
  <c r="E61" i="14"/>
  <c r="E120" i="9"/>
  <c r="D120" i="9"/>
  <c r="D61" i="14"/>
  <c r="D119" i="9"/>
  <c r="G118" i="9"/>
  <c r="F60" i="14"/>
  <c r="F118" i="9"/>
  <c r="E60" i="14"/>
  <c r="E118" i="9"/>
  <c r="D117" i="9"/>
  <c r="G116" i="9"/>
  <c r="F59" i="14"/>
  <c r="F116" i="9"/>
  <c r="E59" i="14"/>
  <c r="E116" i="9"/>
  <c r="D115" i="9"/>
  <c r="G114" i="9"/>
  <c r="F58" i="14"/>
  <c r="F114" i="9"/>
  <c r="E58" i="14"/>
  <c r="E114" i="9"/>
  <c r="D58" i="14"/>
  <c r="D113" i="9"/>
  <c r="G112" i="9"/>
  <c r="F57" i="14"/>
  <c r="F112" i="9"/>
  <c r="E57" i="14"/>
  <c r="E112" i="9"/>
  <c r="D111" i="9"/>
  <c r="G110" i="9"/>
  <c r="F56" i="14"/>
  <c r="F110" i="9"/>
  <c r="E56" i="14"/>
  <c r="E110" i="9"/>
  <c r="D56" i="14"/>
  <c r="C56" i="14"/>
  <c r="D109" i="9"/>
  <c r="G108" i="9"/>
  <c r="F55" i="14"/>
  <c r="F108" i="9"/>
  <c r="E55" i="14"/>
  <c r="E108" i="9"/>
  <c r="D107" i="9"/>
  <c r="G106" i="9"/>
  <c r="F54" i="14"/>
  <c r="F106" i="9"/>
  <c r="E54" i="14"/>
  <c r="M54" i="14"/>
  <c r="E106" i="9"/>
  <c r="D105" i="9"/>
  <c r="G104" i="9"/>
  <c r="F46" i="14"/>
  <c r="F104" i="9"/>
  <c r="E46" i="14"/>
  <c r="E104" i="9"/>
  <c r="D103" i="9"/>
  <c r="G102" i="9"/>
  <c r="F43" i="14"/>
  <c r="F102" i="9"/>
  <c r="E43" i="14"/>
  <c r="M43" i="14"/>
  <c r="E102" i="9"/>
  <c r="D101" i="9"/>
  <c r="G100" i="9"/>
  <c r="F42" i="14"/>
  <c r="F100" i="9"/>
  <c r="E42" i="14"/>
  <c r="D99" i="9"/>
  <c r="G98" i="9"/>
  <c r="F41" i="14"/>
  <c r="F98" i="9"/>
  <c r="E41" i="14"/>
  <c r="E98" i="9"/>
  <c r="D41" i="14"/>
  <c r="D95" i="9"/>
  <c r="G94" i="9"/>
  <c r="F94" i="9"/>
  <c r="E39" i="14"/>
  <c r="E94" i="9"/>
  <c r="D39" i="14"/>
  <c r="D93" i="9"/>
  <c r="G92" i="9"/>
  <c r="F38" i="14"/>
  <c r="F92" i="9"/>
  <c r="E38" i="14"/>
  <c r="E92" i="9"/>
  <c r="D91" i="9"/>
  <c r="G90" i="9"/>
  <c r="F90" i="9"/>
  <c r="E37" i="14"/>
  <c r="E90" i="9"/>
  <c r="D89" i="9"/>
  <c r="G88" i="9"/>
  <c r="F88" i="9"/>
  <c r="E88" i="9"/>
  <c r="G86" i="9"/>
  <c r="F86" i="9"/>
  <c r="E86" i="9"/>
  <c r="G85" i="9"/>
  <c r="F85" i="9"/>
  <c r="E85" i="9"/>
  <c r="E83" i="9"/>
  <c r="D82" i="9"/>
  <c r="D81" i="9"/>
  <c r="G79" i="9"/>
  <c r="F79" i="9"/>
  <c r="E79" i="9"/>
  <c r="G77" i="9"/>
  <c r="G199" i="9"/>
  <c r="F77" i="9"/>
  <c r="F199" i="9"/>
  <c r="E77" i="9"/>
  <c r="G75" i="9"/>
  <c r="F75" i="9"/>
  <c r="E75" i="9"/>
  <c r="D75" i="9"/>
  <c r="G74" i="9"/>
  <c r="F74" i="9"/>
  <c r="E74" i="9"/>
  <c r="D71" i="9"/>
  <c r="G70" i="9"/>
  <c r="F70" i="9"/>
  <c r="E70" i="9"/>
  <c r="D69" i="9"/>
  <c r="G68" i="9"/>
  <c r="F68" i="9"/>
  <c r="E68" i="9"/>
  <c r="D67" i="9"/>
  <c r="G66" i="9"/>
  <c r="F66" i="9"/>
  <c r="E66" i="9"/>
  <c r="D65" i="9"/>
  <c r="G64" i="9"/>
  <c r="F64" i="9"/>
  <c r="E64" i="9"/>
  <c r="D63" i="9"/>
  <c r="G62" i="9"/>
  <c r="F62" i="9"/>
  <c r="E62" i="9"/>
  <c r="D61" i="9"/>
  <c r="G60" i="9"/>
  <c r="F60" i="9"/>
  <c r="E60" i="9"/>
  <c r="D59" i="9"/>
  <c r="G58" i="9"/>
  <c r="F58" i="9"/>
  <c r="E58" i="9"/>
  <c r="D57" i="9"/>
  <c r="G56" i="9"/>
  <c r="F56" i="9"/>
  <c r="E56" i="9"/>
  <c r="D55" i="9"/>
  <c r="G54" i="9"/>
  <c r="F54" i="9"/>
  <c r="E54" i="9"/>
  <c r="D51" i="9"/>
  <c r="G50" i="9"/>
  <c r="O50" i="9"/>
  <c r="F50" i="9"/>
  <c r="N50" i="9"/>
  <c r="E50" i="9"/>
  <c r="D49" i="9"/>
  <c r="D48" i="9"/>
  <c r="D47" i="9"/>
  <c r="G46" i="9"/>
  <c r="F46" i="9"/>
  <c r="N46" i="9"/>
  <c r="E46" i="9"/>
  <c r="M46" i="9"/>
  <c r="D45" i="9"/>
  <c r="G44" i="9"/>
  <c r="O44" i="9"/>
  <c r="F44" i="9"/>
  <c r="D37" i="9"/>
  <c r="G36" i="9"/>
  <c r="F32" i="14"/>
  <c r="F36" i="9"/>
  <c r="E32" i="14"/>
  <c r="M32" i="14"/>
  <c r="E36" i="9"/>
  <c r="D32" i="14"/>
  <c r="C32" i="14"/>
  <c r="D35" i="9"/>
  <c r="G34" i="9"/>
  <c r="F34" i="9"/>
  <c r="E30" i="14"/>
  <c r="E34" i="9"/>
  <c r="D34" i="9"/>
  <c r="D31" i="9"/>
  <c r="G30" i="9"/>
  <c r="F30" i="9"/>
  <c r="E30" i="9"/>
  <c r="D28" i="14"/>
  <c r="D29" i="9"/>
  <c r="G28" i="9"/>
  <c r="F28" i="9"/>
  <c r="E28" i="9"/>
  <c r="D26" i="14"/>
  <c r="D27" i="9"/>
  <c r="G26" i="9"/>
  <c r="F26" i="9"/>
  <c r="E26" i="9"/>
  <c r="D25" i="9"/>
  <c r="G24" i="9"/>
  <c r="F24" i="9"/>
  <c r="E24" i="9"/>
  <c r="D23" i="14"/>
  <c r="D23" i="9"/>
  <c r="G22" i="9"/>
  <c r="F22" i="9"/>
  <c r="E22" i="9"/>
  <c r="D22" i="9"/>
  <c r="D21" i="9"/>
  <c r="G20" i="9"/>
  <c r="F20" i="9"/>
  <c r="E20" i="9"/>
  <c r="D19" i="9"/>
  <c r="G18" i="9"/>
  <c r="F18" i="9"/>
  <c r="N18" i="9"/>
  <c r="E18" i="9"/>
  <c r="M18" i="9"/>
  <c r="D17" i="9"/>
  <c r="D16" i="9"/>
  <c r="E15" i="9"/>
  <c r="D37" i="8"/>
  <c r="D38" i="8"/>
  <c r="D26" i="8"/>
  <c r="D27" i="8"/>
  <c r="E18" i="6"/>
  <c r="F18" i="6"/>
  <c r="G18" i="6"/>
  <c r="E15" i="6"/>
  <c r="F15" i="6"/>
  <c r="G15" i="6"/>
  <c r="D17" i="6"/>
  <c r="D18" i="6"/>
  <c r="D14" i="6"/>
  <c r="D15" i="6"/>
  <c r="D38" i="2"/>
  <c r="D36" i="2"/>
  <c r="F134" i="2"/>
  <c r="G134" i="2"/>
  <c r="E134" i="2"/>
  <c r="D134" i="2"/>
  <c r="G135" i="2"/>
  <c r="F135" i="2"/>
  <c r="E135" i="2"/>
  <c r="F140" i="2"/>
  <c r="E140" i="2"/>
  <c r="E121" i="2"/>
  <c r="F139" i="2"/>
  <c r="G139" i="2"/>
  <c r="E139" i="2"/>
  <c r="D139" i="2"/>
  <c r="F138" i="2"/>
  <c r="G138" i="2"/>
  <c r="E138" i="2"/>
  <c r="D138" i="2"/>
  <c r="F137" i="2"/>
  <c r="G137" i="2"/>
  <c r="E137" i="2"/>
  <c r="D137" i="2"/>
  <c r="F136" i="2"/>
  <c r="G136" i="2"/>
  <c r="E136" i="2"/>
  <c r="E133" i="2"/>
  <c r="F132" i="2"/>
  <c r="G132" i="2"/>
  <c r="E132" i="2"/>
  <c r="F131" i="2"/>
  <c r="G131" i="2"/>
  <c r="E131" i="2"/>
  <c r="F130" i="2"/>
  <c r="G130" i="2"/>
  <c r="E130" i="2"/>
  <c r="D130" i="2"/>
  <c r="F129" i="2"/>
  <c r="G129" i="2"/>
  <c r="E129" i="2"/>
  <c r="F128" i="2"/>
  <c r="G128" i="2"/>
  <c r="E128" i="2"/>
  <c r="F127" i="2"/>
  <c r="G127" i="2"/>
  <c r="E127" i="2"/>
  <c r="D127" i="2"/>
  <c r="F126" i="2"/>
  <c r="G126" i="2"/>
  <c r="E126" i="2"/>
  <c r="F125" i="2"/>
  <c r="G125" i="2"/>
  <c r="D125" i="2"/>
  <c r="E125" i="2"/>
  <c r="F124" i="2"/>
  <c r="G124" i="2"/>
  <c r="E124" i="2"/>
  <c r="D124" i="2"/>
  <c r="F123" i="2"/>
  <c r="G123" i="2"/>
  <c r="E123" i="2"/>
  <c r="F122" i="2"/>
  <c r="F119" i="2"/>
  <c r="G122" i="2"/>
  <c r="E122" i="2"/>
  <c r="E119" i="2"/>
  <c r="F121" i="2"/>
  <c r="G121" i="2"/>
  <c r="E14" i="2"/>
  <c r="E110" i="2"/>
  <c r="E118" i="2"/>
  <c r="F110" i="2"/>
  <c r="F118" i="2"/>
  <c r="E25" i="10"/>
  <c r="G110" i="2"/>
  <c r="G118" i="2"/>
  <c r="E108" i="2"/>
  <c r="D23" i="10"/>
  <c r="E78" i="2"/>
  <c r="F78" i="2"/>
  <c r="F82" i="2"/>
  <c r="E34" i="14"/>
  <c r="G78" i="2"/>
  <c r="G82" i="2"/>
  <c r="F21" i="10"/>
  <c r="E68" i="2"/>
  <c r="F68" i="2"/>
  <c r="G68" i="2"/>
  <c r="E64" i="2"/>
  <c r="D29" i="14"/>
  <c r="F64" i="2"/>
  <c r="G64" i="2"/>
  <c r="E60" i="2"/>
  <c r="F60" i="2"/>
  <c r="E28" i="14"/>
  <c r="G60" i="2"/>
  <c r="E56" i="2"/>
  <c r="F56" i="2"/>
  <c r="G56" i="2"/>
  <c r="F27" i="14"/>
  <c r="E52" i="2"/>
  <c r="F52" i="2"/>
  <c r="G52" i="2"/>
  <c r="E48" i="2"/>
  <c r="D25" i="14"/>
  <c r="F48" i="2"/>
  <c r="E25" i="14"/>
  <c r="M25" i="14"/>
  <c r="G48" i="2"/>
  <c r="E44" i="2"/>
  <c r="D24" i="14"/>
  <c r="F44" i="2"/>
  <c r="F76" i="2"/>
  <c r="E19" i="10"/>
  <c r="G44" i="2"/>
  <c r="E40" i="2"/>
  <c r="F40" i="2"/>
  <c r="G40" i="2"/>
  <c r="F23" i="14"/>
  <c r="E36" i="2"/>
  <c r="F36" i="2"/>
  <c r="G36" i="2"/>
  <c r="E32" i="2"/>
  <c r="D21" i="14"/>
  <c r="F32" i="2"/>
  <c r="G32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G84" i="2"/>
  <c r="D84" i="2"/>
  <c r="F84" i="2"/>
  <c r="F133" i="2"/>
  <c r="G106" i="2"/>
  <c r="O106" i="2"/>
  <c r="G104" i="2"/>
  <c r="D104" i="2"/>
  <c r="O104" i="2"/>
  <c r="L104" i="2"/>
  <c r="G100" i="2"/>
  <c r="G102" i="2"/>
  <c r="D102" i="2"/>
  <c r="G98" i="2"/>
  <c r="D98" i="2"/>
  <c r="G94" i="2"/>
  <c r="G96" i="2"/>
  <c r="G92" i="2"/>
  <c r="F24" i="14"/>
  <c r="G90" i="2"/>
  <c r="G88" i="2"/>
  <c r="G86" i="2"/>
  <c r="O86" i="2"/>
  <c r="L86" i="2"/>
  <c r="D39" i="2"/>
  <c r="D37" i="2"/>
  <c r="D71" i="2"/>
  <c r="D70" i="2"/>
  <c r="D68" i="2"/>
  <c r="D69" i="2"/>
  <c r="D67" i="2"/>
  <c r="D66" i="2"/>
  <c r="D64" i="2"/>
  <c r="D65" i="2"/>
  <c r="D63" i="2"/>
  <c r="D62" i="2"/>
  <c r="D60" i="2"/>
  <c r="D61" i="2"/>
  <c r="D59" i="2"/>
  <c r="D58" i="2"/>
  <c r="D57" i="2"/>
  <c r="D55" i="2"/>
  <c r="D54" i="2"/>
  <c r="D52" i="2"/>
  <c r="D53" i="2"/>
  <c r="D51" i="2"/>
  <c r="D50" i="2"/>
  <c r="D48" i="2"/>
  <c r="D49" i="2"/>
  <c r="D47" i="2"/>
  <c r="D46" i="2"/>
  <c r="D44" i="2"/>
  <c r="D45" i="2"/>
  <c r="D43" i="2"/>
  <c r="D42" i="2"/>
  <c r="D40" i="2"/>
  <c r="D41" i="2"/>
  <c r="D116" i="2"/>
  <c r="D115" i="2"/>
  <c r="D118" i="2"/>
  <c r="D114" i="2"/>
  <c r="D113" i="2"/>
  <c r="D112" i="2"/>
  <c r="D110" i="2"/>
  <c r="D81" i="2"/>
  <c r="D78" i="2"/>
  <c r="D82" i="2"/>
  <c r="D80" i="2"/>
  <c r="D79" i="2"/>
  <c r="D74" i="2"/>
  <c r="G72" i="2"/>
  <c r="F31" i="14"/>
  <c r="D35" i="2"/>
  <c r="D34" i="2"/>
  <c r="D33" i="2"/>
  <c r="D17" i="2"/>
  <c r="D40" i="8"/>
  <c r="D42" i="8"/>
  <c r="G38" i="8"/>
  <c r="F38" i="8"/>
  <c r="E38" i="8"/>
  <c r="D34" i="8"/>
  <c r="D33" i="8"/>
  <c r="D32" i="8"/>
  <c r="D31" i="8"/>
  <c r="D30" i="8"/>
  <c r="G29" i="8"/>
  <c r="G35" i="8"/>
  <c r="F29" i="8"/>
  <c r="F35" i="8"/>
  <c r="E29" i="8"/>
  <c r="E35" i="8"/>
  <c r="G27" i="8"/>
  <c r="E27" i="8"/>
  <c r="F27" i="8"/>
  <c r="D23" i="8"/>
  <c r="D22" i="8"/>
  <c r="D21" i="8"/>
  <c r="D20" i="8"/>
  <c r="G19" i="8"/>
  <c r="G24" i="8"/>
  <c r="F19" i="8"/>
  <c r="F24" i="8"/>
  <c r="E19" i="8"/>
  <c r="E24" i="8"/>
  <c r="D16" i="8"/>
  <c r="D15" i="8"/>
  <c r="G17" i="8"/>
  <c r="F17" i="8"/>
  <c r="F43" i="8"/>
  <c r="E17" i="8"/>
  <c r="D31" i="12"/>
  <c r="D32" i="12"/>
  <c r="D33" i="12"/>
  <c r="D34" i="12"/>
  <c r="D35" i="12"/>
  <c r="D36" i="12"/>
  <c r="D37" i="12"/>
  <c r="D38" i="12"/>
  <c r="D39" i="12"/>
  <c r="D40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94" i="12"/>
  <c r="D93" i="12"/>
  <c r="D92" i="12"/>
  <c r="D91" i="12"/>
  <c r="D75" i="12"/>
  <c r="D46" i="12"/>
  <c r="D43" i="12"/>
  <c r="D44" i="12"/>
  <c r="D30" i="12"/>
  <c r="D19" i="12"/>
  <c r="D20" i="12"/>
  <c r="D21" i="12"/>
  <c r="D22" i="12"/>
  <c r="D23" i="12"/>
  <c r="D24" i="12"/>
  <c r="D25" i="12"/>
  <c r="D26" i="12"/>
  <c r="D27" i="12"/>
  <c r="D18" i="12"/>
  <c r="D28" i="12"/>
  <c r="G95" i="12"/>
  <c r="F95" i="12"/>
  <c r="E95" i="12"/>
  <c r="G89" i="12"/>
  <c r="F89" i="12"/>
  <c r="E89" i="12"/>
  <c r="G73" i="12"/>
  <c r="F73" i="12"/>
  <c r="E73" i="12"/>
  <c r="G44" i="12"/>
  <c r="F44" i="12"/>
  <c r="E44" i="12"/>
  <c r="G41" i="12"/>
  <c r="F41" i="12"/>
  <c r="E41" i="12"/>
  <c r="G28" i="12"/>
  <c r="F28" i="12"/>
  <c r="E28" i="12"/>
  <c r="E95" i="7"/>
  <c r="F95" i="7"/>
  <c r="G95" i="7"/>
  <c r="E73" i="7"/>
  <c r="F73" i="7"/>
  <c r="G73" i="7"/>
  <c r="D43" i="7"/>
  <c r="D44" i="7"/>
  <c r="E44" i="7"/>
  <c r="F44" i="7"/>
  <c r="G44" i="7"/>
  <c r="E41" i="7"/>
  <c r="F41" i="7"/>
  <c r="E28" i="7"/>
  <c r="F28" i="7"/>
  <c r="G28" i="7"/>
  <c r="D34" i="7"/>
  <c r="D31" i="7"/>
  <c r="D32" i="7"/>
  <c r="D33" i="7"/>
  <c r="D35" i="7"/>
  <c r="D36" i="7"/>
  <c r="D37" i="7"/>
  <c r="D38" i="7"/>
  <c r="D39" i="7"/>
  <c r="D30" i="7"/>
  <c r="D19" i="7"/>
  <c r="D20" i="7"/>
  <c r="D21" i="7"/>
  <c r="D22" i="7"/>
  <c r="D23" i="7"/>
  <c r="D24" i="7"/>
  <c r="D25" i="7"/>
  <c r="D26" i="7"/>
  <c r="D27" i="7"/>
  <c r="D18" i="7"/>
  <c r="D28" i="7"/>
  <c r="D94" i="7"/>
  <c r="D93" i="7"/>
  <c r="D92" i="7"/>
  <c r="D91" i="7"/>
  <c r="G89" i="7"/>
  <c r="F89" i="7"/>
  <c r="E89" i="7"/>
  <c r="D88" i="7"/>
  <c r="D87" i="7"/>
  <c r="D86" i="7"/>
  <c r="D85" i="7"/>
  <c r="D84" i="7"/>
  <c r="D83" i="7"/>
  <c r="D82" i="7"/>
  <c r="D81" i="7"/>
  <c r="D80" i="7"/>
  <c r="D79" i="7"/>
  <c r="D78" i="7"/>
  <c r="D77" i="7"/>
  <c r="D76" i="7"/>
  <c r="D75" i="7"/>
  <c r="D72" i="7"/>
  <c r="D71" i="7"/>
  <c r="D70" i="7"/>
  <c r="D69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2" i="7"/>
  <c r="D51" i="7"/>
  <c r="D50" i="7"/>
  <c r="D49" i="7"/>
  <c r="D48" i="7"/>
  <c r="D47" i="7"/>
  <c r="D73" i="7"/>
  <c r="D46" i="7"/>
  <c r="G57" i="4"/>
  <c r="G59" i="4"/>
  <c r="G47" i="4"/>
  <c r="D47" i="4"/>
  <c r="G45" i="4"/>
  <c r="D45" i="4"/>
  <c r="D49" i="4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E214" i="1"/>
  <c r="F214" i="1"/>
  <c r="G214" i="1"/>
  <c r="E135" i="1"/>
  <c r="F135" i="1"/>
  <c r="G135" i="1"/>
  <c r="D189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12" i="1"/>
  <c r="D211" i="1"/>
  <c r="D210" i="1"/>
  <c r="D209" i="1"/>
  <c r="D208" i="1"/>
  <c r="D214" i="1"/>
  <c r="D207" i="1"/>
  <c r="D206" i="1"/>
  <c r="D213" i="1"/>
  <c r="D188" i="1"/>
  <c r="D185" i="1"/>
  <c r="D18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44" i="1"/>
  <c r="D143" i="1"/>
  <c r="D142" i="1"/>
  <c r="D138" i="1"/>
  <c r="D133" i="1"/>
  <c r="D132" i="1"/>
  <c r="D130" i="1"/>
  <c r="D129" i="1"/>
  <c r="D128" i="1"/>
  <c r="D126" i="1"/>
  <c r="D125" i="1"/>
  <c r="D124" i="1"/>
  <c r="D122" i="1"/>
  <c r="D121" i="1"/>
  <c r="D120" i="1"/>
  <c r="D118" i="1"/>
  <c r="D117" i="1"/>
  <c r="D116" i="1"/>
  <c r="D114" i="1"/>
  <c r="D113" i="1"/>
  <c r="D112" i="1"/>
  <c r="D110" i="1"/>
  <c r="D109" i="1"/>
  <c r="D108" i="1"/>
  <c r="D106" i="1"/>
  <c r="D105" i="1"/>
  <c r="D104" i="1"/>
  <c r="D102" i="1"/>
  <c r="D101" i="1"/>
  <c r="D100" i="1"/>
  <c r="D98" i="1"/>
  <c r="D97" i="1"/>
  <c r="D96" i="1"/>
  <c r="D94" i="1"/>
  <c r="D93" i="1"/>
  <c r="D92" i="1"/>
  <c r="D90" i="1"/>
  <c r="D89" i="1"/>
  <c r="D88" i="1"/>
  <c r="D135" i="1"/>
  <c r="D87" i="1"/>
  <c r="D86" i="1"/>
  <c r="D83" i="1"/>
  <c r="D134" i="1"/>
  <c r="D215" i="1"/>
  <c r="D84" i="1"/>
  <c r="D80" i="1"/>
  <c r="D79" i="1"/>
  <c r="D78" i="1"/>
  <c r="D77" i="1"/>
  <c r="D76" i="1"/>
  <c r="D74" i="1"/>
  <c r="D73" i="1"/>
  <c r="D72" i="1"/>
  <c r="D71" i="1"/>
  <c r="D69" i="1"/>
  <c r="D68" i="1"/>
  <c r="D67" i="1"/>
  <c r="D66" i="1"/>
  <c r="D64" i="1"/>
  <c r="D63" i="1"/>
  <c r="D62" i="1"/>
  <c r="D61" i="1"/>
  <c r="D59" i="1"/>
  <c r="D58" i="1"/>
  <c r="D57" i="1"/>
  <c r="D56" i="1"/>
  <c r="D54" i="1"/>
  <c r="D53" i="1"/>
  <c r="D52" i="1"/>
  <c r="D51" i="1"/>
  <c r="D49" i="1"/>
  <c r="D48" i="1"/>
  <c r="D47" i="1"/>
  <c r="D46" i="1"/>
  <c r="D44" i="1"/>
  <c r="D43" i="1"/>
  <c r="D42" i="1"/>
  <c r="D41" i="1"/>
  <c r="D39" i="1"/>
  <c r="D37" i="1"/>
  <c r="D36" i="1"/>
  <c r="D35" i="1"/>
  <c r="D33" i="1"/>
  <c r="D32" i="1"/>
  <c r="D31" i="1"/>
  <c r="D30" i="1"/>
  <c r="D28" i="1"/>
  <c r="D26" i="1"/>
  <c r="D25" i="1"/>
  <c r="D24" i="1"/>
  <c r="D22" i="1"/>
  <c r="D21" i="1"/>
  <c r="D20" i="1"/>
  <c r="E183" i="1"/>
  <c r="F183" i="1"/>
  <c r="G183" i="1"/>
  <c r="E141" i="1"/>
  <c r="E181" i="1"/>
  <c r="F141" i="1"/>
  <c r="F181" i="1"/>
  <c r="G141" i="1"/>
  <c r="G181" i="1"/>
  <c r="E139" i="1"/>
  <c r="F139" i="1"/>
  <c r="G139" i="1"/>
  <c r="E131" i="1"/>
  <c r="F131" i="1"/>
  <c r="G131" i="1"/>
  <c r="E127" i="1"/>
  <c r="F127" i="1"/>
  <c r="G127" i="1"/>
  <c r="E123" i="1"/>
  <c r="F123" i="1"/>
  <c r="G123" i="1"/>
  <c r="E119" i="1"/>
  <c r="F119" i="1"/>
  <c r="G119" i="1"/>
  <c r="E115" i="1"/>
  <c r="E111" i="1"/>
  <c r="E107" i="1"/>
  <c r="E103" i="1"/>
  <c r="E99" i="1"/>
  <c r="E95" i="1"/>
  <c r="E91" i="1"/>
  <c r="F91" i="1"/>
  <c r="E75" i="1"/>
  <c r="F75" i="1"/>
  <c r="E31" i="14"/>
  <c r="E70" i="1"/>
  <c r="F70" i="1"/>
  <c r="E65" i="1"/>
  <c r="F65" i="1"/>
  <c r="E60" i="1"/>
  <c r="F60" i="1"/>
  <c r="E55" i="1"/>
  <c r="F55" i="1"/>
  <c r="E50" i="1"/>
  <c r="F50" i="1"/>
  <c r="E45" i="1"/>
  <c r="F45" i="1"/>
  <c r="G45" i="1"/>
  <c r="E40" i="1"/>
  <c r="F40" i="1"/>
  <c r="E34" i="1"/>
  <c r="F34" i="1"/>
  <c r="E29" i="1"/>
  <c r="F29" i="1"/>
  <c r="E23" i="1"/>
  <c r="F23" i="1"/>
  <c r="D16" i="2"/>
  <c r="D51" i="4"/>
  <c r="D53" i="4"/>
  <c r="G25" i="4"/>
  <c r="I25" i="4"/>
  <c r="J85" i="14"/>
  <c r="J71" i="14"/>
  <c r="D86" i="2"/>
  <c r="D100" i="2"/>
  <c r="D88" i="2"/>
  <c r="O94" i="2"/>
  <c r="L94" i="2"/>
  <c r="D94" i="2"/>
  <c r="D126" i="2"/>
  <c r="K134" i="2"/>
  <c r="H134" i="2"/>
  <c r="N60" i="2"/>
  <c r="O32" i="2"/>
  <c r="M80" i="2"/>
  <c r="L80" i="2"/>
  <c r="R20" i="2"/>
  <c r="H125" i="2"/>
  <c r="L116" i="2"/>
  <c r="L20" i="2"/>
  <c r="H36" i="2"/>
  <c r="H30" i="2"/>
  <c r="H122" i="2"/>
  <c r="H86" i="2"/>
  <c r="O78" i="2"/>
  <c r="O82" i="2"/>
  <c r="N21" i="10"/>
  <c r="L35" i="2"/>
  <c r="F108" i="2"/>
  <c r="G133" i="2"/>
  <c r="N48" i="2"/>
  <c r="L67" i="2"/>
  <c r="L64" i="2"/>
  <c r="H68" i="2"/>
  <c r="G30" i="14"/>
  <c r="M60" i="2"/>
  <c r="L16" i="2"/>
  <c r="M122" i="9"/>
  <c r="H89" i="9"/>
  <c r="H142" i="9"/>
  <c r="F39" i="14"/>
  <c r="M169" i="9"/>
  <c r="J192" i="9"/>
  <c r="L109" i="9"/>
  <c r="L108" i="9"/>
  <c r="M94" i="9"/>
  <c r="H183" i="9"/>
  <c r="M177" i="9"/>
  <c r="M171" i="9"/>
  <c r="N153" i="9"/>
  <c r="D27" i="4"/>
  <c r="O47" i="4"/>
  <c r="L47" i="4"/>
  <c r="O51" i="4"/>
  <c r="O53" i="4"/>
  <c r="N54" i="9"/>
  <c r="N100" i="9"/>
  <c r="M66" i="9"/>
  <c r="I142" i="9"/>
  <c r="M89" i="9"/>
  <c r="J88" i="9"/>
  <c r="O153" i="9"/>
  <c r="N148" i="9"/>
  <c r="L57" i="9"/>
  <c r="L56" i="9"/>
  <c r="D193" i="9"/>
  <c r="D77" i="14"/>
  <c r="L115" i="9"/>
  <c r="L114" i="9"/>
  <c r="G62" i="4"/>
  <c r="D69" i="14"/>
  <c r="L69" i="14"/>
  <c r="M116" i="9"/>
  <c r="M20" i="9"/>
  <c r="M90" i="9"/>
  <c r="O194" i="9"/>
  <c r="O192" i="9"/>
  <c r="D171" i="9"/>
  <c r="O96" i="9"/>
  <c r="L53" i="9"/>
  <c r="E199" i="9"/>
  <c r="D40" i="9"/>
  <c r="M52" i="9"/>
  <c r="L52" i="9"/>
  <c r="D37" i="14"/>
  <c r="O64" i="9"/>
  <c r="D79" i="14"/>
  <c r="L103" i="9"/>
  <c r="L102" i="9"/>
  <c r="N89" i="9"/>
  <c r="N142" i="9"/>
  <c r="J142" i="9"/>
  <c r="J140" i="9"/>
  <c r="D57" i="14"/>
  <c r="E197" i="9"/>
  <c r="I199" i="9"/>
  <c r="D194" i="9"/>
  <c r="M92" i="9"/>
  <c r="D63" i="14"/>
  <c r="C63" i="14"/>
  <c r="E181" i="9"/>
  <c r="M32" i="9"/>
  <c r="L37" i="9"/>
  <c r="L36" i="9"/>
  <c r="M118" i="9"/>
  <c r="L119" i="9"/>
  <c r="L118" i="9"/>
  <c r="I70" i="14"/>
  <c r="L48" i="9"/>
  <c r="L75" i="9"/>
  <c r="M188" i="9"/>
  <c r="M36" i="9"/>
  <c r="N43" i="7"/>
  <c r="N44" i="7"/>
  <c r="O55" i="4"/>
  <c r="O62" i="4"/>
  <c r="H144" i="1"/>
  <c r="M150" i="1"/>
  <c r="H156" i="1"/>
  <c r="G47" i="14"/>
  <c r="N79" i="1"/>
  <c r="M144" i="1"/>
  <c r="H47" i="14"/>
  <c r="N144" i="1"/>
  <c r="O188" i="1"/>
  <c r="L188" i="1"/>
  <c r="O204" i="1"/>
  <c r="N24" i="10"/>
  <c r="H188" i="1"/>
  <c r="H204" i="1"/>
  <c r="G24" i="10"/>
  <c r="O20" i="1"/>
  <c r="O150" i="1"/>
  <c r="J41" i="14"/>
  <c r="O156" i="1"/>
  <c r="O79" i="1"/>
  <c r="H150" i="1"/>
  <c r="M79" i="1"/>
  <c r="L79" i="1"/>
  <c r="M118" i="1"/>
  <c r="H118" i="1"/>
  <c r="I115" i="1"/>
  <c r="I19" i="1"/>
  <c r="N20" i="1"/>
  <c r="J19" i="1"/>
  <c r="M20" i="1"/>
  <c r="M155" i="9"/>
  <c r="D75" i="14"/>
  <c r="D177" i="9"/>
  <c r="D81" i="14"/>
  <c r="M100" i="9"/>
  <c r="H186" i="9"/>
  <c r="H194" i="9"/>
  <c r="H192" i="9"/>
  <c r="L82" i="9"/>
  <c r="L86" i="9"/>
  <c r="M15" i="9"/>
  <c r="M96" i="9"/>
  <c r="L97" i="9"/>
  <c r="D175" i="9"/>
  <c r="F150" i="9"/>
  <c r="H85" i="9"/>
  <c r="D74" i="9"/>
  <c r="L125" i="9"/>
  <c r="L124" i="9"/>
  <c r="D88" i="9"/>
  <c r="I38" i="9"/>
  <c r="O142" i="9"/>
  <c r="M43" i="7"/>
  <c r="M44" i="7"/>
  <c r="H43" i="7"/>
  <c r="H44" i="7"/>
  <c r="M201" i="1"/>
  <c r="L201" i="1"/>
  <c r="M190" i="1"/>
  <c r="K204" i="1"/>
  <c r="J24" i="10"/>
  <c r="J204" i="1"/>
  <c r="N201" i="1"/>
  <c r="I204" i="1"/>
  <c r="O201" i="1"/>
  <c r="F71" i="14"/>
  <c r="L40" i="7"/>
  <c r="G63" i="4"/>
  <c r="L15" i="8"/>
  <c r="Q14" i="8"/>
  <c r="O95" i="1"/>
  <c r="N107" i="1"/>
  <c r="H214" i="1"/>
  <c r="O143" i="1"/>
  <c r="O141" i="1"/>
  <c r="I31" i="14"/>
  <c r="N95" i="7"/>
  <c r="L33" i="7"/>
  <c r="O18" i="4"/>
  <c r="O21" i="4"/>
  <c r="J21" i="4"/>
  <c r="L37" i="8"/>
  <c r="L38" i="8"/>
  <c r="L30" i="7"/>
  <c r="L43" i="7"/>
  <c r="Q26" i="7"/>
  <c r="O41" i="7"/>
  <c r="M95" i="7"/>
  <c r="L84" i="7"/>
  <c r="L79" i="7"/>
  <c r="I83" i="1"/>
  <c r="L77" i="1"/>
  <c r="E36" i="11"/>
  <c r="E31" i="11"/>
  <c r="C17" i="11"/>
  <c r="G53" i="14"/>
  <c r="L53" i="3"/>
  <c r="L48" i="3"/>
  <c r="L45" i="3"/>
  <c r="L40" i="3"/>
  <c r="L37" i="3"/>
  <c r="L32" i="3"/>
  <c r="L29" i="3"/>
  <c r="D55" i="3"/>
  <c r="G51" i="14"/>
  <c r="L23" i="3"/>
  <c r="L22" i="3"/>
  <c r="L21" i="3"/>
  <c r="O55" i="3"/>
  <c r="G50" i="14"/>
  <c r="G49" i="14"/>
  <c r="E55" i="3"/>
  <c r="G41" i="14"/>
  <c r="G46" i="14"/>
  <c r="L15" i="3"/>
  <c r="L194" i="1"/>
  <c r="L152" i="1"/>
  <c r="L113" i="2"/>
  <c r="M137" i="2"/>
  <c r="L137" i="2"/>
  <c r="M110" i="2"/>
  <c r="M118" i="2"/>
  <c r="L25" i="10"/>
  <c r="O92" i="2"/>
  <c r="L92" i="2"/>
  <c r="M48" i="2"/>
  <c r="O68" i="2"/>
  <c r="D92" i="2"/>
  <c r="F30" i="14"/>
  <c r="L124" i="2"/>
  <c r="L30" i="2"/>
  <c r="L29" i="2"/>
  <c r="L25" i="2"/>
  <c r="L62" i="2"/>
  <c r="O52" i="2"/>
  <c r="M130" i="2"/>
  <c r="L130" i="2"/>
  <c r="H129" i="2"/>
  <c r="H128" i="2"/>
  <c r="H124" i="2"/>
  <c r="L74" i="2"/>
  <c r="R16" i="2"/>
  <c r="M122" i="2"/>
  <c r="L122" i="2"/>
  <c r="D136" i="2"/>
  <c r="O131" i="2"/>
  <c r="D135" i="2"/>
  <c r="L63" i="2"/>
  <c r="H60" i="2"/>
  <c r="G28" i="14"/>
  <c r="O135" i="2"/>
  <c r="H137" i="2"/>
  <c r="O110" i="2"/>
  <c r="O118" i="2"/>
  <c r="M68" i="2"/>
  <c r="O123" i="2"/>
  <c r="M36" i="2"/>
  <c r="N14" i="2"/>
  <c r="M139" i="2"/>
  <c r="O139" i="2"/>
  <c r="L28" i="2"/>
  <c r="M14" i="2"/>
  <c r="M32" i="2"/>
  <c r="D129" i="2"/>
  <c r="O132" i="2"/>
  <c r="L132" i="2"/>
  <c r="L54" i="2"/>
  <c r="L52" i="2"/>
  <c r="H100" i="2"/>
  <c r="N108" i="2"/>
  <c r="H135" i="2"/>
  <c r="N133" i="2"/>
  <c r="F34" i="14"/>
  <c r="N34" i="14"/>
  <c r="M127" i="2"/>
  <c r="L127" i="2"/>
  <c r="N135" i="2"/>
  <c r="M135" i="2"/>
  <c r="L135" i="2"/>
  <c r="D56" i="2"/>
  <c r="D106" i="2"/>
  <c r="D128" i="2"/>
  <c r="D132" i="2"/>
  <c r="N132" i="2"/>
  <c r="K76" i="2"/>
  <c r="L47" i="2"/>
  <c r="H74" i="2"/>
  <c r="G33" i="14"/>
  <c r="J33" i="14"/>
  <c r="H78" i="2"/>
  <c r="G34" i="14"/>
  <c r="H138" i="2"/>
  <c r="H130" i="2"/>
  <c r="K82" i="2"/>
  <c r="J21" i="10"/>
  <c r="L118" i="1"/>
  <c r="D95" i="1"/>
  <c r="D103" i="1"/>
  <c r="D119" i="1"/>
  <c r="D139" i="1"/>
  <c r="L18" i="1"/>
  <c r="L114" i="1"/>
  <c r="O103" i="1"/>
  <c r="O134" i="1"/>
  <c r="N20" i="10"/>
  <c r="L98" i="1"/>
  <c r="O91" i="1"/>
  <c r="L175" i="1"/>
  <c r="L171" i="1"/>
  <c r="L167" i="1"/>
  <c r="L158" i="1"/>
  <c r="L157" i="1"/>
  <c r="L146" i="1"/>
  <c r="L189" i="1"/>
  <c r="L212" i="1"/>
  <c r="J24" i="14"/>
  <c r="H31" i="14"/>
  <c r="L20" i="1"/>
  <c r="L74" i="1"/>
  <c r="L72" i="1"/>
  <c r="L62" i="1"/>
  <c r="L180" i="1"/>
  <c r="L170" i="1"/>
  <c r="L166" i="1"/>
  <c r="L162" i="1"/>
  <c r="L161" i="1"/>
  <c r="M75" i="1"/>
  <c r="L78" i="1"/>
  <c r="L113" i="1"/>
  <c r="M123" i="1"/>
  <c r="L37" i="1"/>
  <c r="L53" i="1"/>
  <c r="L41" i="1"/>
  <c r="L155" i="1"/>
  <c r="L154" i="1"/>
  <c r="L151" i="1"/>
  <c r="H131" i="1"/>
  <c r="N91" i="1"/>
  <c r="H213" i="1"/>
  <c r="M143" i="1"/>
  <c r="M141" i="1"/>
  <c r="N70" i="1"/>
  <c r="D29" i="1"/>
  <c r="D75" i="1"/>
  <c r="D99" i="1"/>
  <c r="D204" i="1"/>
  <c r="O131" i="1"/>
  <c r="L129" i="1"/>
  <c r="L128" i="1"/>
  <c r="L125" i="1"/>
  <c r="L124" i="1"/>
  <c r="L122" i="1"/>
  <c r="L117" i="1"/>
  <c r="L116" i="1"/>
  <c r="L105" i="1"/>
  <c r="L104" i="1"/>
  <c r="L102" i="1"/>
  <c r="L101" i="1"/>
  <c r="M99" i="1"/>
  <c r="L97" i="1"/>
  <c r="M95" i="1"/>
  <c r="L94" i="1"/>
  <c r="L93" i="1"/>
  <c r="L92" i="1"/>
  <c r="L90" i="1"/>
  <c r="L84" i="1"/>
  <c r="L177" i="1"/>
  <c r="L173" i="1"/>
  <c r="L165" i="1"/>
  <c r="L160" i="1"/>
  <c r="L159" i="1"/>
  <c r="J25" i="14"/>
  <c r="M135" i="1"/>
  <c r="O45" i="1"/>
  <c r="L76" i="1"/>
  <c r="L75" i="1"/>
  <c r="L71" i="1"/>
  <c r="L66" i="1"/>
  <c r="O60" i="1"/>
  <c r="L61" i="1"/>
  <c r="L133" i="1"/>
  <c r="N127" i="1"/>
  <c r="L147" i="1"/>
  <c r="L145" i="1"/>
  <c r="L142" i="1"/>
  <c r="L203" i="1"/>
  <c r="H25" i="14"/>
  <c r="I23" i="14"/>
  <c r="M45" i="1"/>
  <c r="O206" i="1"/>
  <c r="O213" i="1"/>
  <c r="O127" i="1"/>
  <c r="D70" i="1"/>
  <c r="M131" i="1"/>
  <c r="M70" i="1"/>
  <c r="L190" i="1"/>
  <c r="D45" i="1"/>
  <c r="D50" i="1"/>
  <c r="O55" i="1"/>
  <c r="M50" i="1"/>
  <c r="L49" i="1"/>
  <c r="O40" i="1"/>
  <c r="N40" i="1"/>
  <c r="L42" i="1"/>
  <c r="L68" i="1"/>
  <c r="O65" i="1"/>
  <c r="L132" i="1"/>
  <c r="L131" i="1"/>
  <c r="N119" i="1"/>
  <c r="H111" i="1"/>
  <c r="H91" i="1"/>
  <c r="L176" i="1"/>
  <c r="L174" i="1"/>
  <c r="L196" i="1"/>
  <c r="L193" i="1"/>
  <c r="L156" i="1"/>
  <c r="Q26" i="1"/>
  <c r="Q25" i="10"/>
  <c r="L96" i="1"/>
  <c r="M115" i="1"/>
  <c r="M91" i="1"/>
  <c r="L150" i="1"/>
  <c r="N34" i="1"/>
  <c r="L36" i="1"/>
  <c r="N29" i="1"/>
  <c r="L31" i="1"/>
  <c r="L24" i="1"/>
  <c r="N55" i="1"/>
  <c r="L51" i="1"/>
  <c r="L48" i="1"/>
  <c r="L43" i="1"/>
  <c r="L69" i="1"/>
  <c r="L121" i="1"/>
  <c r="L149" i="1"/>
  <c r="L185" i="1"/>
  <c r="L184" i="1"/>
  <c r="L202" i="1"/>
  <c r="L200" i="1"/>
  <c r="L199" i="1"/>
  <c r="L22" i="1"/>
  <c r="D73" i="12"/>
  <c r="L83" i="12"/>
  <c r="L68" i="12"/>
  <c r="M89" i="12"/>
  <c r="L27" i="12"/>
  <c r="L78" i="12"/>
  <c r="L75" i="12"/>
  <c r="M51" i="14"/>
  <c r="N183" i="1"/>
  <c r="N186" i="1"/>
  <c r="F186" i="1"/>
  <c r="H107" i="1"/>
  <c r="L88" i="1"/>
  <c r="L218" i="1"/>
  <c r="M65" i="1"/>
  <c r="L56" i="1"/>
  <c r="J81" i="1"/>
  <c r="D40" i="1"/>
  <c r="G81" i="1"/>
  <c r="L44" i="1"/>
  <c r="O135" i="1"/>
  <c r="L144" i="1"/>
  <c r="D91" i="1"/>
  <c r="D127" i="1"/>
  <c r="O34" i="1"/>
  <c r="L35" i="1"/>
  <c r="N23" i="1"/>
  <c r="L191" i="1"/>
  <c r="F25" i="14"/>
  <c r="I28" i="14"/>
  <c r="H99" i="1"/>
  <c r="H143" i="1"/>
  <c r="H141" i="1"/>
  <c r="M119" i="1"/>
  <c r="I81" i="1"/>
  <c r="H19" i="10"/>
  <c r="D23" i="1"/>
  <c r="D65" i="1"/>
  <c r="D123" i="1"/>
  <c r="D183" i="1"/>
  <c r="D186" i="1"/>
  <c r="L67" i="1"/>
  <c r="L126" i="1"/>
  <c r="L123" i="1"/>
  <c r="M107" i="1"/>
  <c r="L197" i="1"/>
  <c r="L38" i="1"/>
  <c r="L33" i="1"/>
  <c r="L28" i="1"/>
  <c r="L52" i="1"/>
  <c r="L47" i="1"/>
  <c r="N45" i="1"/>
  <c r="M40" i="1"/>
  <c r="L73" i="1"/>
  <c r="L70" i="1"/>
  <c r="L64" i="1"/>
  <c r="L58" i="1"/>
  <c r="N123" i="1"/>
  <c r="O115" i="1"/>
  <c r="L110" i="1"/>
  <c r="L109" i="1"/>
  <c r="L198" i="1"/>
  <c r="L195" i="1"/>
  <c r="L211" i="1"/>
  <c r="L209" i="1"/>
  <c r="O19" i="1"/>
  <c r="D34" i="1"/>
  <c r="D107" i="1"/>
  <c r="D115" i="1"/>
  <c r="D131" i="1"/>
  <c r="D141" i="1"/>
  <c r="D181" i="1"/>
  <c r="N19" i="1"/>
  <c r="L39" i="1"/>
  <c r="O23" i="1"/>
  <c r="O50" i="1"/>
  <c r="L46" i="1"/>
  <c r="N75" i="1"/>
  <c r="N60" i="1"/>
  <c r="N115" i="1"/>
  <c r="N111" i="1"/>
  <c r="N103" i="1"/>
  <c r="N99" i="1"/>
  <c r="N95" i="1"/>
  <c r="L89" i="1"/>
  <c r="L153" i="1"/>
  <c r="L210" i="1"/>
  <c r="H30" i="14"/>
  <c r="H127" i="1"/>
  <c r="N206" i="1"/>
  <c r="L32" i="1"/>
  <c r="O29" i="1"/>
  <c r="O81" i="1"/>
  <c r="O215" i="1"/>
  <c r="L25" i="1"/>
  <c r="M23" i="1"/>
  <c r="F81" i="1"/>
  <c r="O183" i="1"/>
  <c r="O186" i="1"/>
  <c r="G186" i="1"/>
  <c r="L112" i="1"/>
  <c r="L111" i="1"/>
  <c r="O111" i="1"/>
  <c r="O107" i="1"/>
  <c r="L108" i="1"/>
  <c r="L100" i="1"/>
  <c r="O99" i="1"/>
  <c r="J21" i="14"/>
  <c r="E186" i="1"/>
  <c r="M183" i="1"/>
  <c r="L21" i="1"/>
  <c r="Q21" i="1"/>
  <c r="Q20" i="10"/>
  <c r="M19" i="1"/>
  <c r="M34" i="1"/>
  <c r="L54" i="1"/>
  <c r="E81" i="1"/>
  <c r="N204" i="1"/>
  <c r="L63" i="1"/>
  <c r="M60" i="1"/>
  <c r="L57" i="1"/>
  <c r="M55" i="1"/>
  <c r="H123" i="1"/>
  <c r="J141" i="1"/>
  <c r="N143" i="1"/>
  <c r="N141" i="1"/>
  <c r="N181" i="1"/>
  <c r="M86" i="1"/>
  <c r="M83" i="1"/>
  <c r="L192" i="1"/>
  <c r="N50" i="1"/>
  <c r="O70" i="1"/>
  <c r="N65" i="1"/>
  <c r="L130" i="1"/>
  <c r="M127" i="1"/>
  <c r="D31" i="14"/>
  <c r="D55" i="1"/>
  <c r="D60" i="1"/>
  <c r="D111" i="1"/>
  <c r="L26" i="1"/>
  <c r="L59" i="1"/>
  <c r="L120" i="1"/>
  <c r="H115" i="1"/>
  <c r="H95" i="1"/>
  <c r="L178" i="1"/>
  <c r="D19" i="1"/>
  <c r="L27" i="1"/>
  <c r="L80" i="1"/>
  <c r="L179" i="1"/>
  <c r="L163" i="1"/>
  <c r="L85" i="1"/>
  <c r="Q22" i="3"/>
  <c r="L14" i="3"/>
  <c r="L55" i="3"/>
  <c r="L78" i="2"/>
  <c r="L82" i="2"/>
  <c r="K21" i="10"/>
  <c r="L44" i="2"/>
  <c r="L115" i="1"/>
  <c r="L99" i="1"/>
  <c r="Q20" i="1"/>
  <c r="Q19" i="10"/>
  <c r="L40" i="1"/>
  <c r="L91" i="1"/>
  <c r="L127" i="1"/>
  <c r="L119" i="1"/>
  <c r="L50" i="1"/>
  <c r="L95" i="1"/>
  <c r="L45" i="1"/>
  <c r="L34" i="1"/>
  <c r="L60" i="1"/>
  <c r="L65" i="1"/>
  <c r="L107" i="1"/>
  <c r="N81" i="1"/>
  <c r="D81" i="1"/>
  <c r="M186" i="1"/>
  <c r="L183" i="1"/>
  <c r="L186" i="1"/>
  <c r="L19" i="1"/>
  <c r="L23" i="1"/>
  <c r="J181" i="1"/>
  <c r="L55" i="1"/>
  <c r="G19" i="6"/>
  <c r="D19" i="6"/>
  <c r="E19" i="6"/>
  <c r="F19" i="6"/>
  <c r="N19" i="6"/>
  <c r="O19" i="6"/>
  <c r="M15" i="6"/>
  <c r="L15" i="6"/>
  <c r="Q16" i="6"/>
  <c r="M19" i="6"/>
  <c r="J19" i="6"/>
  <c r="L17" i="6"/>
  <c r="I63" i="4"/>
  <c r="H64" i="4"/>
  <c r="N64" i="4"/>
  <c r="K21" i="4"/>
  <c r="L23" i="4"/>
  <c r="R26" i="4"/>
  <c r="H59" i="4"/>
  <c r="L25" i="4"/>
  <c r="E21" i="4"/>
  <c r="M25" i="4"/>
  <c r="O45" i="4"/>
  <c r="L45" i="4"/>
  <c r="L55" i="4"/>
  <c r="M18" i="4"/>
  <c r="M63" i="4"/>
  <c r="Q18" i="6"/>
  <c r="L18" i="6"/>
  <c r="O64" i="4"/>
  <c r="M21" i="4"/>
  <c r="Q22" i="6"/>
  <c r="L19" i="6"/>
  <c r="Q24" i="6"/>
  <c r="L51" i="9"/>
  <c r="G69" i="14"/>
  <c r="L45" i="9"/>
  <c r="F83" i="9"/>
  <c r="E21" i="10"/>
  <c r="L47" i="9"/>
  <c r="I83" i="9"/>
  <c r="H21" i="10"/>
  <c r="O151" i="9"/>
  <c r="O150" i="9"/>
  <c r="J198" i="9"/>
  <c r="N79" i="9"/>
  <c r="L19" i="9"/>
  <c r="I26" i="14"/>
  <c r="D43" i="14"/>
  <c r="C43" i="14"/>
  <c r="D102" i="9"/>
  <c r="D46" i="14"/>
  <c r="D104" i="9"/>
  <c r="D54" i="14"/>
  <c r="C54" i="14"/>
  <c r="D106" i="9"/>
  <c r="H83" i="9"/>
  <c r="M136" i="9"/>
  <c r="L137" i="9"/>
  <c r="L136" i="9"/>
  <c r="N184" i="9"/>
  <c r="N181" i="9"/>
  <c r="N155" i="9"/>
  <c r="D173" i="9"/>
  <c r="N14" i="9"/>
  <c r="O155" i="9"/>
  <c r="L156" i="9"/>
  <c r="L155" i="9"/>
  <c r="D38" i="9"/>
  <c r="D30" i="14"/>
  <c r="L30" i="14"/>
  <c r="D130" i="9"/>
  <c r="D128" i="9"/>
  <c r="M142" i="9"/>
  <c r="M88" i="9"/>
  <c r="L89" i="9"/>
  <c r="L142" i="9"/>
  <c r="D60" i="14"/>
  <c r="D118" i="9"/>
  <c r="D22" i="14"/>
  <c r="H40" i="9"/>
  <c r="H26" i="14"/>
  <c r="L25" i="9"/>
  <c r="L24" i="9"/>
  <c r="L187" i="9"/>
  <c r="L186" i="9"/>
  <c r="E21" i="14"/>
  <c r="M21" i="14"/>
  <c r="D56" i="9"/>
  <c r="D58" i="9"/>
  <c r="D60" i="9"/>
  <c r="D62" i="9"/>
  <c r="D68" i="9"/>
  <c r="D138" i="9"/>
  <c r="D148" i="9"/>
  <c r="D153" i="9"/>
  <c r="L65" i="9"/>
  <c r="K83" i="9"/>
  <c r="M151" i="9"/>
  <c r="M150" i="9"/>
  <c r="H27" i="14"/>
  <c r="L147" i="9"/>
  <c r="M85" i="9"/>
  <c r="M83" i="9"/>
  <c r="G200" i="9"/>
  <c r="D112" i="9"/>
  <c r="E70" i="14"/>
  <c r="M70" i="14"/>
  <c r="D165" i="9"/>
  <c r="D157" i="9"/>
  <c r="F29" i="14"/>
  <c r="N40" i="9"/>
  <c r="O40" i="9"/>
  <c r="O74" i="9"/>
  <c r="I72" i="9"/>
  <c r="L55" i="9"/>
  <c r="L54" i="9"/>
  <c r="L117" i="9"/>
  <c r="L116" i="9"/>
  <c r="L172" i="9"/>
  <c r="L171" i="9"/>
  <c r="J181" i="9"/>
  <c r="K197" i="9"/>
  <c r="L15" i="9"/>
  <c r="I198" i="9"/>
  <c r="L162" i="9"/>
  <c r="L161" i="9"/>
  <c r="N88" i="9"/>
  <c r="L93" i="9"/>
  <c r="L92" i="9"/>
  <c r="D36" i="9"/>
  <c r="D126" i="9"/>
  <c r="L61" i="9"/>
  <c r="L60" i="9"/>
  <c r="L174" i="9"/>
  <c r="L173" i="9"/>
  <c r="M64" i="9"/>
  <c r="M161" i="9"/>
  <c r="D85" i="9"/>
  <c r="D84" i="14"/>
  <c r="L84" i="14"/>
  <c r="F181" i="9"/>
  <c r="G76" i="14"/>
  <c r="G74" i="14"/>
  <c r="G72" i="14"/>
  <c r="L168" i="9"/>
  <c r="L167" i="9"/>
  <c r="I181" i="9"/>
  <c r="H88" i="9"/>
  <c r="E26" i="14"/>
  <c r="M26" i="14"/>
  <c r="G198" i="9"/>
  <c r="L17" i="9"/>
  <c r="J72" i="9"/>
  <c r="L129" i="9"/>
  <c r="L128" i="9"/>
  <c r="K198" i="9"/>
  <c r="K195" i="9"/>
  <c r="D167" i="9"/>
  <c r="M148" i="9"/>
  <c r="L69" i="9"/>
  <c r="L68" i="9"/>
  <c r="L158" i="9"/>
  <c r="L157" i="9"/>
  <c r="F200" i="9"/>
  <c r="D184" i="9"/>
  <c r="D183" i="9"/>
  <c r="G65" i="14"/>
  <c r="J25" i="10"/>
  <c r="M138" i="9"/>
  <c r="J38" i="9"/>
  <c r="D190" i="9"/>
  <c r="F198" i="9"/>
  <c r="N143" i="9"/>
  <c r="N140" i="9"/>
  <c r="L31" i="9"/>
  <c r="L30" i="9"/>
  <c r="D150" i="9"/>
  <c r="L135" i="9"/>
  <c r="L134" i="9"/>
  <c r="H143" i="9"/>
  <c r="H140" i="9"/>
  <c r="D199" i="9"/>
  <c r="F72" i="9"/>
  <c r="F43" i="9"/>
  <c r="N44" i="9"/>
  <c r="N43" i="9"/>
  <c r="D90" i="9"/>
  <c r="F37" i="14"/>
  <c r="D94" i="9"/>
  <c r="C41" i="14"/>
  <c r="F72" i="14"/>
  <c r="C72" i="14"/>
  <c r="D159" i="9"/>
  <c r="D82" i="14"/>
  <c r="D179" i="9"/>
  <c r="D52" i="9"/>
  <c r="O52" i="9"/>
  <c r="O76" i="9"/>
  <c r="K140" i="9"/>
  <c r="D136" i="9"/>
  <c r="N41" i="9"/>
  <c r="E72" i="9"/>
  <c r="G181" i="9"/>
  <c r="D181" i="9"/>
  <c r="F14" i="9"/>
  <c r="O54" i="9"/>
  <c r="L35" i="9"/>
  <c r="L34" i="9"/>
  <c r="M50" i="9"/>
  <c r="L50" i="9"/>
  <c r="D50" i="9"/>
  <c r="M41" i="14"/>
  <c r="D151" i="9"/>
  <c r="L99" i="9"/>
  <c r="L98" i="9"/>
  <c r="O98" i="9"/>
  <c r="M106" i="9"/>
  <c r="L107" i="9"/>
  <c r="L106" i="9"/>
  <c r="D92" i="9"/>
  <c r="D38" i="14"/>
  <c r="F145" i="9"/>
  <c r="N146" i="9"/>
  <c r="N145" i="9"/>
  <c r="O22" i="9"/>
  <c r="L23" i="9"/>
  <c r="L22" i="9"/>
  <c r="L49" i="9"/>
  <c r="L77" i="9"/>
  <c r="L199" i="9"/>
  <c r="M77" i="9"/>
  <c r="M199" i="9"/>
  <c r="L63" i="9"/>
  <c r="L62" i="9"/>
  <c r="O62" i="9"/>
  <c r="O143" i="9"/>
  <c r="O140" i="9"/>
  <c r="N76" i="9"/>
  <c r="D161" i="9"/>
  <c r="D77" i="9"/>
  <c r="D26" i="9"/>
  <c r="D28" i="9"/>
  <c r="D30" i="9"/>
  <c r="D54" i="9"/>
  <c r="D64" i="9"/>
  <c r="D98" i="9"/>
  <c r="D55" i="14"/>
  <c r="D108" i="9"/>
  <c r="D116" i="9"/>
  <c r="D59" i="14"/>
  <c r="D155" i="9"/>
  <c r="D32" i="9"/>
  <c r="G145" i="9"/>
  <c r="O148" i="9"/>
  <c r="O145" i="9"/>
  <c r="H43" i="9"/>
  <c r="M58" i="9"/>
  <c r="L59" i="9"/>
  <c r="L58" i="9"/>
  <c r="N83" i="9"/>
  <c r="L91" i="9"/>
  <c r="L90" i="9"/>
  <c r="O90" i="9"/>
  <c r="L101" i="9"/>
  <c r="L100" i="9"/>
  <c r="L190" i="9"/>
  <c r="Q26" i="9"/>
  <c r="G80" i="14"/>
  <c r="G61" i="14"/>
  <c r="G60" i="14"/>
  <c r="G59" i="14"/>
  <c r="I23" i="10"/>
  <c r="M74" i="9"/>
  <c r="I22" i="14"/>
  <c r="H28" i="14"/>
  <c r="L28" i="14"/>
  <c r="J30" i="14"/>
  <c r="J200" i="9"/>
  <c r="L149" i="9"/>
  <c r="L151" i="9"/>
  <c r="L150" i="9"/>
  <c r="N151" i="9"/>
  <c r="N150" i="9"/>
  <c r="K38" i="9"/>
  <c r="D20" i="9"/>
  <c r="F22" i="14"/>
  <c r="D24" i="9"/>
  <c r="E22" i="14"/>
  <c r="E23" i="14"/>
  <c r="D70" i="9"/>
  <c r="D79" i="9"/>
  <c r="D192" i="9"/>
  <c r="E27" i="14"/>
  <c r="M27" i="14"/>
  <c r="E29" i="14"/>
  <c r="M29" i="14"/>
  <c r="M40" i="9"/>
  <c r="M197" i="9"/>
  <c r="H29" i="14"/>
  <c r="L21" i="9"/>
  <c r="L20" i="9"/>
  <c r="K72" i="9"/>
  <c r="I200" i="9"/>
  <c r="H151" i="9"/>
  <c r="H150" i="9"/>
  <c r="L64" i="9"/>
  <c r="L96" i="9"/>
  <c r="D110" i="9"/>
  <c r="I197" i="9"/>
  <c r="I140" i="9"/>
  <c r="D134" i="9"/>
  <c r="D68" i="14"/>
  <c r="C68" i="14"/>
  <c r="D42" i="14"/>
  <c r="L42" i="14"/>
  <c r="D100" i="9"/>
  <c r="D44" i="9"/>
  <c r="M44" i="9"/>
  <c r="E43" i="9"/>
  <c r="M146" i="9"/>
  <c r="D146" i="9"/>
  <c r="N200" i="9"/>
  <c r="L71" i="9"/>
  <c r="L70" i="9"/>
  <c r="M70" i="9"/>
  <c r="O79" i="9"/>
  <c r="O85" i="9"/>
  <c r="O83" i="9"/>
  <c r="L81" i="9"/>
  <c r="M184" i="9"/>
  <c r="M181" i="9"/>
  <c r="M159" i="9"/>
  <c r="O163" i="9"/>
  <c r="O184" i="9"/>
  <c r="O181" i="9"/>
  <c r="N194" i="9"/>
  <c r="N192" i="9"/>
  <c r="N186" i="9"/>
  <c r="M14" i="9"/>
  <c r="M41" i="9"/>
  <c r="E198" i="9"/>
  <c r="L133" i="9"/>
  <c r="L132" i="9"/>
  <c r="M194" i="9"/>
  <c r="M192" i="9"/>
  <c r="L105" i="9"/>
  <c r="L104" i="9"/>
  <c r="D163" i="9"/>
  <c r="H76" i="9"/>
  <c r="L180" i="9"/>
  <c r="L179" i="9"/>
  <c r="L131" i="9"/>
  <c r="L130" i="9"/>
  <c r="D169" i="9"/>
  <c r="D114" i="9"/>
  <c r="M128" i="9"/>
  <c r="E200" i="9"/>
  <c r="D200" i="9"/>
  <c r="H200" i="9"/>
  <c r="M110" i="9"/>
  <c r="L111" i="9"/>
  <c r="L110" i="9"/>
  <c r="M112" i="9"/>
  <c r="L113" i="9"/>
  <c r="L112" i="9"/>
  <c r="O18" i="9"/>
  <c r="O14" i="9"/>
  <c r="G14" i="9"/>
  <c r="G43" i="9"/>
  <c r="D46" i="9"/>
  <c r="O26" i="9"/>
  <c r="L27" i="9"/>
  <c r="L26" i="9"/>
  <c r="O41" i="9"/>
  <c r="D142" i="9"/>
  <c r="G140" i="9"/>
  <c r="F21" i="14"/>
  <c r="L88" i="9"/>
  <c r="E140" i="9"/>
  <c r="D140" i="9"/>
  <c r="H41" i="9"/>
  <c r="H38" i="9"/>
  <c r="J197" i="9"/>
  <c r="O46" i="9"/>
  <c r="O43" i="9"/>
  <c r="L29" i="9"/>
  <c r="L28" i="9"/>
  <c r="L176" i="9"/>
  <c r="L175" i="9"/>
  <c r="L160" i="9"/>
  <c r="L159" i="9"/>
  <c r="E145" i="9"/>
  <c r="L16" i="9"/>
  <c r="L164" i="9"/>
  <c r="L163" i="9"/>
  <c r="H184" i="9"/>
  <c r="H181" i="9"/>
  <c r="L191" i="9"/>
  <c r="L194" i="9"/>
  <c r="L192" i="9"/>
  <c r="D66" i="9"/>
  <c r="F28" i="14"/>
  <c r="C28" i="14"/>
  <c r="D86" i="9"/>
  <c r="D67" i="14"/>
  <c r="C67" i="14"/>
  <c r="D132" i="9"/>
  <c r="D83" i="14"/>
  <c r="D186" i="9"/>
  <c r="D96" i="9"/>
  <c r="M76" i="9"/>
  <c r="M143" i="9"/>
  <c r="M140" i="9"/>
  <c r="D15" i="9"/>
  <c r="E14" i="9"/>
  <c r="D18" i="9"/>
  <c r="D70" i="14"/>
  <c r="N74" i="9"/>
  <c r="L154" i="9"/>
  <c r="M153" i="9"/>
  <c r="F38" i="9"/>
  <c r="F197" i="9"/>
  <c r="H190" i="9"/>
  <c r="H70" i="14"/>
  <c r="G72" i="9"/>
  <c r="D72" i="9"/>
  <c r="G197" i="9"/>
  <c r="G83" i="9"/>
  <c r="D83" i="9"/>
  <c r="D122" i="9"/>
  <c r="G79" i="14"/>
  <c r="G78" i="14"/>
  <c r="G62" i="14"/>
  <c r="H74" i="9"/>
  <c r="H72" i="9"/>
  <c r="O120" i="9"/>
  <c r="L121" i="9"/>
  <c r="L120" i="9"/>
  <c r="O165" i="9"/>
  <c r="L166" i="9"/>
  <c r="L165" i="9"/>
  <c r="H24" i="10"/>
  <c r="E23" i="10"/>
  <c r="G82" i="14"/>
  <c r="G42" i="14"/>
  <c r="L41" i="8"/>
  <c r="L23" i="8"/>
  <c r="O35" i="8"/>
  <c r="M29" i="8"/>
  <c r="M35" i="8"/>
  <c r="D14" i="8"/>
  <c r="D17" i="8"/>
  <c r="M14" i="8"/>
  <c r="M17" i="8"/>
  <c r="H29" i="8"/>
  <c r="H35" i="8"/>
  <c r="H43" i="8"/>
  <c r="D29" i="8"/>
  <c r="D35" i="8"/>
  <c r="I43" i="8"/>
  <c r="G43" i="8"/>
  <c r="L42" i="8"/>
  <c r="G63" i="14"/>
  <c r="I24" i="10"/>
  <c r="M27" i="8"/>
  <c r="L29" i="8"/>
  <c r="L35" i="8"/>
  <c r="N42" i="8"/>
  <c r="L16" i="8"/>
  <c r="Q16" i="8"/>
  <c r="O19" i="8"/>
  <c r="O24" i="8"/>
  <c r="L22" i="8"/>
  <c r="Q19" i="8"/>
  <c r="L21" i="8"/>
  <c r="Q18" i="8"/>
  <c r="N29" i="8"/>
  <c r="N35" i="8"/>
  <c r="D19" i="8"/>
  <c r="D24" i="8"/>
  <c r="J43" i="8"/>
  <c r="E43" i="8"/>
  <c r="N17" i="8"/>
  <c r="Q22" i="8"/>
  <c r="L14" i="8"/>
  <c r="L17" i="8"/>
  <c r="L27" i="8"/>
  <c r="Q20" i="8"/>
  <c r="K43" i="8"/>
  <c r="M19" i="8"/>
  <c r="M24" i="8"/>
  <c r="L20" i="8"/>
  <c r="D24" i="10"/>
  <c r="M42" i="8"/>
  <c r="K96" i="7"/>
  <c r="L63" i="7"/>
  <c r="L18" i="7"/>
  <c r="L77" i="7"/>
  <c r="L75" i="7"/>
  <c r="L70" i="7"/>
  <c r="L59" i="7"/>
  <c r="L56" i="7"/>
  <c r="L53" i="7"/>
  <c r="L44" i="7"/>
  <c r="D89" i="7"/>
  <c r="M28" i="7"/>
  <c r="N41" i="7"/>
  <c r="O89" i="7"/>
  <c r="G96" i="7"/>
  <c r="H28" i="7"/>
  <c r="L24" i="7"/>
  <c r="L19" i="7"/>
  <c r="O28" i="7"/>
  <c r="L93" i="7"/>
  <c r="L82" i="7"/>
  <c r="L81" i="7"/>
  <c r="L78" i="7"/>
  <c r="L76" i="7"/>
  <c r="L72" i="7"/>
  <c r="L57" i="7"/>
  <c r="O44" i="7"/>
  <c r="N73" i="7"/>
  <c r="L31" i="14"/>
  <c r="H95" i="7"/>
  <c r="E96" i="7"/>
  <c r="N41" i="14"/>
  <c r="N63" i="14"/>
  <c r="N28" i="7"/>
  <c r="L32" i="7"/>
  <c r="L34" i="7"/>
  <c r="L35" i="7"/>
  <c r="L39" i="7"/>
  <c r="L85" i="7"/>
  <c r="L61" i="7"/>
  <c r="L60" i="7"/>
  <c r="L50" i="7"/>
  <c r="L49" i="7"/>
  <c r="L47" i="7"/>
  <c r="D41" i="7"/>
  <c r="J96" i="7"/>
  <c r="O95" i="7"/>
  <c r="L91" i="7"/>
  <c r="H89" i="7"/>
  <c r="L67" i="7"/>
  <c r="L54" i="7"/>
  <c r="F96" i="7"/>
  <c r="L26" i="7"/>
  <c r="L28" i="7"/>
  <c r="I96" i="7"/>
  <c r="L36" i="7"/>
  <c r="N89" i="7"/>
  <c r="L65" i="7"/>
  <c r="M73" i="7"/>
  <c r="L52" i="7"/>
  <c r="L51" i="7"/>
  <c r="Q28" i="7"/>
  <c r="Q20" i="7"/>
  <c r="H73" i="7"/>
  <c r="L80" i="14"/>
  <c r="D95" i="7"/>
  <c r="H41" i="7"/>
  <c r="G83" i="14"/>
  <c r="O73" i="7"/>
  <c r="L46" i="7"/>
  <c r="J195" i="9"/>
  <c r="O197" i="9"/>
  <c r="L40" i="9"/>
  <c r="N38" i="9"/>
  <c r="L74" i="9"/>
  <c r="M200" i="9"/>
  <c r="N72" i="9"/>
  <c r="D14" i="9"/>
  <c r="D145" i="9"/>
  <c r="O72" i="9"/>
  <c r="Q22" i="9"/>
  <c r="L76" i="9"/>
  <c r="M72" i="9"/>
  <c r="Q17" i="9"/>
  <c r="I195" i="9"/>
  <c r="F195" i="9"/>
  <c r="O200" i="9"/>
  <c r="L46" i="9"/>
  <c r="Q21" i="9"/>
  <c r="L148" i="9"/>
  <c r="Q25" i="9"/>
  <c r="O198" i="9"/>
  <c r="O195" i="9"/>
  <c r="O38" i="9"/>
  <c r="D198" i="9"/>
  <c r="E195" i="9"/>
  <c r="L146" i="9"/>
  <c r="M145" i="9"/>
  <c r="D22" i="10"/>
  <c r="H198" i="9"/>
  <c r="H197" i="9"/>
  <c r="M198" i="9"/>
  <c r="N197" i="9"/>
  <c r="D43" i="9"/>
  <c r="L18" i="9"/>
  <c r="G195" i="9"/>
  <c r="D197" i="9"/>
  <c r="L41" i="9"/>
  <c r="M43" i="9"/>
  <c r="L44" i="9"/>
  <c r="N198" i="9"/>
  <c r="L183" i="9"/>
  <c r="L181" i="9"/>
  <c r="L153" i="9"/>
  <c r="L184" i="9"/>
  <c r="M38" i="9"/>
  <c r="L85" i="9"/>
  <c r="L79" i="9"/>
  <c r="Q23" i="9"/>
  <c r="L143" i="9"/>
  <c r="L140" i="9"/>
  <c r="Q21" i="8"/>
  <c r="D43" i="8"/>
  <c r="M24" i="10"/>
  <c r="N43" i="8"/>
  <c r="M43" i="8"/>
  <c r="O43" i="8"/>
  <c r="Q17" i="8"/>
  <c r="L19" i="8"/>
  <c r="L24" i="8"/>
  <c r="L43" i="8"/>
  <c r="Q25" i="7"/>
  <c r="D96" i="7"/>
  <c r="L41" i="7"/>
  <c r="L73" i="7"/>
  <c r="L95" i="7"/>
  <c r="Q29" i="7"/>
  <c r="O96" i="7"/>
  <c r="N96" i="7"/>
  <c r="L72" i="9"/>
  <c r="M195" i="9"/>
  <c r="H195" i="9"/>
  <c r="L145" i="9"/>
  <c r="Q24" i="9"/>
  <c r="D195" i="9"/>
  <c r="L83" i="9"/>
  <c r="L200" i="9"/>
  <c r="Q20" i="9"/>
  <c r="L14" i="9"/>
  <c r="L198" i="9"/>
  <c r="L197" i="9"/>
  <c r="N195" i="9"/>
  <c r="L43" i="9"/>
  <c r="Q19" i="9"/>
  <c r="L38" i="9"/>
  <c r="Q24" i="8"/>
  <c r="Q26" i="8"/>
  <c r="Q27" i="9"/>
  <c r="L195" i="9"/>
  <c r="Q29" i="9"/>
  <c r="L64" i="4"/>
  <c r="H21" i="4"/>
  <c r="H63" i="4"/>
  <c r="F60" i="4"/>
  <c r="D63" i="4"/>
  <c r="E60" i="4"/>
  <c r="L51" i="4"/>
  <c r="G49" i="4"/>
  <c r="F22" i="10"/>
  <c r="G64" i="4"/>
  <c r="M66" i="4"/>
  <c r="N25" i="4"/>
  <c r="N18" i="4"/>
  <c r="N21" i="4"/>
  <c r="F63" i="4"/>
  <c r="L20" i="4"/>
  <c r="R24" i="4"/>
  <c r="F25" i="10"/>
  <c r="F70" i="14"/>
  <c r="M62" i="4"/>
  <c r="F85" i="14"/>
  <c r="N85" i="14"/>
  <c r="G66" i="4"/>
  <c r="D66" i="4"/>
  <c r="D57" i="4"/>
  <c r="D59" i="4"/>
  <c r="N66" i="4"/>
  <c r="O57" i="4"/>
  <c r="G25" i="10"/>
  <c r="L41" i="4"/>
  <c r="L18" i="4"/>
  <c r="L21" i="4"/>
  <c r="L31" i="4"/>
  <c r="L29" i="4"/>
  <c r="O63" i="4"/>
  <c r="N63" i="4"/>
  <c r="M89" i="7"/>
  <c r="M96" i="7"/>
  <c r="G77" i="14"/>
  <c r="H96" i="7"/>
  <c r="Q27" i="7"/>
  <c r="Q30" i="7"/>
  <c r="L89" i="7"/>
  <c r="L96" i="7"/>
  <c r="N55" i="3"/>
  <c r="M22" i="10"/>
  <c r="Q27" i="3"/>
  <c r="H22" i="10"/>
  <c r="M204" i="1"/>
  <c r="L24" i="10"/>
  <c r="D25" i="10"/>
  <c r="L206" i="1"/>
  <c r="N213" i="1"/>
  <c r="M206" i="1"/>
  <c r="L208" i="1"/>
  <c r="O214" i="1"/>
  <c r="M214" i="1"/>
  <c r="I213" i="1"/>
  <c r="H25" i="10"/>
  <c r="N217" i="1"/>
  <c r="Q24" i="1"/>
  <c r="Q23" i="10"/>
  <c r="L139" i="1"/>
  <c r="J22" i="10"/>
  <c r="O181" i="1"/>
  <c r="L143" i="1"/>
  <c r="L53" i="4"/>
  <c r="R27" i="4"/>
  <c r="L62" i="4"/>
  <c r="L57" i="4"/>
  <c r="O66" i="4"/>
  <c r="O59" i="4"/>
  <c r="N25" i="10"/>
  <c r="G60" i="4"/>
  <c r="D64" i="4"/>
  <c r="D60" i="4"/>
  <c r="L63" i="4"/>
  <c r="Q32" i="7"/>
  <c r="M25" i="10"/>
  <c r="L214" i="1"/>
  <c r="L217" i="1"/>
  <c r="M213" i="1"/>
  <c r="Q27" i="1"/>
  <c r="Q26" i="10"/>
  <c r="L213" i="1"/>
  <c r="L141" i="1"/>
  <c r="L181" i="1"/>
  <c r="K22" i="10"/>
  <c r="N22" i="10"/>
  <c r="L59" i="4"/>
  <c r="L66" i="4"/>
  <c r="R29" i="4"/>
  <c r="R30" i="4"/>
  <c r="G25" i="14"/>
  <c r="G32" i="14"/>
  <c r="G23" i="14"/>
  <c r="H19" i="1"/>
  <c r="G29" i="14"/>
  <c r="G119" i="2"/>
  <c r="L121" i="2"/>
  <c r="C22" i="14"/>
  <c r="O108" i="2"/>
  <c r="I34" i="14"/>
  <c r="O98" i="2"/>
  <c r="L98" i="2"/>
  <c r="M138" i="2"/>
  <c r="L138" i="2"/>
  <c r="H31" i="2"/>
  <c r="H29" i="2"/>
  <c r="H27" i="2"/>
  <c r="L60" i="2"/>
  <c r="R23" i="2"/>
  <c r="L19" i="2"/>
  <c r="L14" i="2"/>
  <c r="D14" i="2"/>
  <c r="E82" i="2"/>
  <c r="D21" i="10"/>
  <c r="D34" i="14"/>
  <c r="C34" i="14"/>
  <c r="E76" i="2"/>
  <c r="D19" i="10"/>
  <c r="D133" i="2"/>
  <c r="O40" i="2"/>
  <c r="O140" i="2"/>
  <c r="O119" i="2"/>
  <c r="L48" i="2"/>
  <c r="O133" i="2"/>
  <c r="L133" i="2"/>
  <c r="L84" i="2"/>
  <c r="D72" i="2"/>
  <c r="G140" i="2"/>
  <c r="O36" i="2"/>
  <c r="L38" i="2"/>
  <c r="L36" i="2"/>
  <c r="H102" i="2"/>
  <c r="O102" i="2"/>
  <c r="L102" i="2"/>
  <c r="D140" i="2"/>
  <c r="M123" i="2"/>
  <c r="L18" i="2"/>
  <c r="L26" i="2"/>
  <c r="R15" i="2"/>
  <c r="M131" i="2"/>
  <c r="L131" i="2"/>
  <c r="M136" i="2"/>
  <c r="L136" i="2"/>
  <c r="L112" i="2"/>
  <c r="L110" i="2"/>
  <c r="L118" i="2"/>
  <c r="K25" i="10"/>
  <c r="E24" i="14"/>
  <c r="L139" i="2"/>
  <c r="O14" i="2"/>
  <c r="O138" i="2"/>
  <c r="L134" i="2"/>
  <c r="D96" i="2"/>
  <c r="F26" i="14"/>
  <c r="N26" i="14"/>
  <c r="K26" i="14"/>
  <c r="O96" i="2"/>
  <c r="L96" i="2"/>
  <c r="M30" i="14"/>
  <c r="M128" i="2"/>
  <c r="L128" i="2"/>
  <c r="L23" i="2"/>
  <c r="N140" i="2"/>
  <c r="N119" i="2"/>
  <c r="N32" i="2"/>
  <c r="N76" i="2"/>
  <c r="N40" i="2"/>
  <c r="N52" i="2"/>
  <c r="J119" i="2"/>
  <c r="L26" i="14"/>
  <c r="H82" i="2"/>
  <c r="G21" i="10"/>
  <c r="K140" i="2"/>
  <c r="H140" i="2"/>
  <c r="G108" i="2"/>
  <c r="F23" i="10"/>
  <c r="O44" i="2"/>
  <c r="L34" i="2"/>
  <c r="L32" i="2"/>
  <c r="M78" i="2"/>
  <c r="M82" i="2"/>
  <c r="L21" i="10"/>
  <c r="D32" i="2"/>
  <c r="D123" i="2"/>
  <c r="D121" i="2"/>
  <c r="L27" i="2"/>
  <c r="M43" i="2"/>
  <c r="M52" i="2"/>
  <c r="K108" i="2"/>
  <c r="J23" i="10"/>
  <c r="N23" i="10"/>
  <c r="H84" i="2"/>
  <c r="H108" i="2"/>
  <c r="K133" i="2"/>
  <c r="L106" i="2"/>
  <c r="I119" i="2"/>
  <c r="J31" i="14"/>
  <c r="N31" i="14"/>
  <c r="K31" i="14"/>
  <c r="L22" i="2"/>
  <c r="M129" i="2"/>
  <c r="L129" i="2"/>
  <c r="O90" i="2"/>
  <c r="L90" i="2"/>
  <c r="D90" i="2"/>
  <c r="D108" i="2"/>
  <c r="D122" i="2"/>
  <c r="D131" i="2"/>
  <c r="G76" i="2"/>
  <c r="F19" i="10"/>
  <c r="M59" i="2"/>
  <c r="H56" i="2"/>
  <c r="G27" i="14"/>
  <c r="H131" i="2"/>
  <c r="H127" i="2"/>
  <c r="C33" i="14"/>
  <c r="L19" i="12"/>
  <c r="N41" i="12"/>
  <c r="L46" i="12"/>
  <c r="L73" i="12"/>
  <c r="L71" i="12"/>
  <c r="L70" i="12"/>
  <c r="L65" i="12"/>
  <c r="L60" i="12"/>
  <c r="L53" i="12"/>
  <c r="L50" i="12"/>
  <c r="L49" i="12"/>
  <c r="L48" i="12"/>
  <c r="L94" i="12"/>
  <c r="D95" i="12"/>
  <c r="J96" i="12"/>
  <c r="H28" i="12"/>
  <c r="O28" i="12"/>
  <c r="M28" i="12"/>
  <c r="L21" i="12"/>
  <c r="L20" i="12"/>
  <c r="L28" i="12"/>
  <c r="O41" i="12"/>
  <c r="L34" i="12"/>
  <c r="L41" i="12"/>
  <c r="L35" i="12"/>
  <c r="L36" i="12"/>
  <c r="L38" i="12"/>
  <c r="L39" i="12"/>
  <c r="O73" i="12"/>
  <c r="L67" i="12"/>
  <c r="L64" i="12"/>
  <c r="L63" i="12"/>
  <c r="L62" i="12"/>
  <c r="L61" i="12"/>
  <c r="L56" i="12"/>
  <c r="L55" i="12"/>
  <c r="L54" i="12"/>
  <c r="L51" i="12"/>
  <c r="N89" i="12"/>
  <c r="L88" i="12"/>
  <c r="L87" i="12"/>
  <c r="L86" i="12"/>
  <c r="L85" i="12"/>
  <c r="L84" i="12"/>
  <c r="L82" i="12"/>
  <c r="L81" i="12"/>
  <c r="L89" i="12"/>
  <c r="L80" i="12"/>
  <c r="L77" i="12"/>
  <c r="L91" i="12"/>
  <c r="L95" i="12"/>
  <c r="L93" i="12"/>
  <c r="L92" i="12"/>
  <c r="N73" i="12"/>
  <c r="G96" i="12"/>
  <c r="E96" i="12"/>
  <c r="F96" i="12"/>
  <c r="D89" i="12"/>
  <c r="D41" i="12"/>
  <c r="D96" i="12"/>
  <c r="L25" i="12"/>
  <c r="L24" i="12"/>
  <c r="L22" i="12"/>
  <c r="H41" i="12"/>
  <c r="K96" i="12"/>
  <c r="L40" i="12"/>
  <c r="H96" i="12"/>
  <c r="N28" i="12"/>
  <c r="L43" i="12"/>
  <c r="L44" i="12"/>
  <c r="M41" i="12"/>
  <c r="M73" i="12"/>
  <c r="N95" i="12"/>
  <c r="M56" i="14"/>
  <c r="M62" i="14"/>
  <c r="N67" i="14"/>
  <c r="N69" i="14"/>
  <c r="N80" i="14"/>
  <c r="L55" i="14"/>
  <c r="N39" i="14"/>
  <c r="K39" i="14"/>
  <c r="C85" i="14"/>
  <c r="L81" i="14"/>
  <c r="N37" i="14"/>
  <c r="C75" i="14"/>
  <c r="L39" i="14"/>
  <c r="N57" i="14"/>
  <c r="M66" i="14"/>
  <c r="M68" i="14"/>
  <c r="L19" i="10"/>
  <c r="L46" i="14"/>
  <c r="L37" i="14"/>
  <c r="K37" i="14"/>
  <c r="L61" i="14"/>
  <c r="M64" i="14"/>
  <c r="N73" i="14"/>
  <c r="L76" i="14"/>
  <c r="K76" i="14"/>
  <c r="M77" i="14"/>
  <c r="C45" i="14"/>
  <c r="N54" i="14"/>
  <c r="M73" i="14"/>
  <c r="L77" i="14"/>
  <c r="N58" i="14"/>
  <c r="M59" i="14"/>
  <c r="N60" i="14"/>
  <c r="M63" i="14"/>
  <c r="L44" i="14"/>
  <c r="C64" i="14"/>
  <c r="M46" i="14"/>
  <c r="M55" i="14"/>
  <c r="N38" i="14"/>
  <c r="C59" i="14"/>
  <c r="C82" i="14"/>
  <c r="M80" i="14"/>
  <c r="N81" i="14"/>
  <c r="K81" i="14"/>
  <c r="N83" i="14"/>
  <c r="L47" i="14"/>
  <c r="K47" i="14"/>
  <c r="N45" i="14"/>
  <c r="K45" i="14"/>
  <c r="N71" i="14"/>
  <c r="K71" i="14"/>
  <c r="N35" i="14"/>
  <c r="K35" i="14"/>
  <c r="N47" i="14"/>
  <c r="M19" i="10"/>
  <c r="N33" i="14"/>
  <c r="C25" i="10"/>
  <c r="C21" i="10"/>
  <c r="L22" i="14"/>
  <c r="C19" i="10"/>
  <c r="M24" i="14"/>
  <c r="K80" i="14"/>
  <c r="C29" i="14"/>
  <c r="M85" i="14"/>
  <c r="N28" i="14"/>
  <c r="N56" i="14"/>
  <c r="M57" i="14"/>
  <c r="N66" i="14"/>
  <c r="L68" i="14"/>
  <c r="K68" i="14"/>
  <c r="M53" i="14"/>
  <c r="C37" i="14"/>
  <c r="C23" i="10"/>
  <c r="C25" i="14"/>
  <c r="C79" i="14"/>
  <c r="L72" i="14"/>
  <c r="M78" i="14"/>
  <c r="M71" i="14"/>
  <c r="N43" i="14"/>
  <c r="K43" i="14"/>
  <c r="L62" i="14"/>
  <c r="K69" i="14"/>
  <c r="C51" i="14"/>
  <c r="M39" i="14"/>
  <c r="L56" i="14"/>
  <c r="N68" i="14"/>
  <c r="L74" i="14"/>
  <c r="C24" i="10"/>
  <c r="C22" i="10"/>
  <c r="M23" i="14"/>
  <c r="M23" i="10"/>
  <c r="C31" i="14"/>
  <c r="L73" i="14"/>
  <c r="K73" i="14"/>
  <c r="N75" i="14"/>
  <c r="L53" i="14"/>
  <c r="L23" i="10"/>
  <c r="L83" i="14"/>
  <c r="C84" i="14"/>
  <c r="L33" i="14"/>
  <c r="K33" i="14"/>
  <c r="N79" i="14"/>
  <c r="N48" i="14"/>
  <c r="L85" i="14"/>
  <c r="K85" i="14"/>
  <c r="L41" i="14"/>
  <c r="K41" i="14"/>
  <c r="M42" i="14"/>
  <c r="C70" i="14"/>
  <c r="C60" i="14"/>
  <c r="L79" i="14"/>
  <c r="K79" i="14"/>
  <c r="N64" i="14"/>
  <c r="N50" i="14"/>
  <c r="C71" i="14"/>
  <c r="N72" i="14"/>
  <c r="L52" i="14"/>
  <c r="M58" i="14"/>
  <c r="N59" i="14"/>
  <c r="L59" i="14"/>
  <c r="M60" i="14"/>
  <c r="L67" i="14"/>
  <c r="K67" i="14"/>
  <c r="M81" i="14"/>
  <c r="K61" i="14"/>
  <c r="L54" i="14"/>
  <c r="K28" i="14"/>
  <c r="N24" i="14"/>
  <c r="C24" i="14"/>
  <c r="L49" i="14"/>
  <c r="M47" i="14"/>
  <c r="M35" i="14"/>
  <c r="M38" i="14"/>
  <c r="N70" i="14"/>
  <c r="C83" i="14"/>
  <c r="L75" i="14"/>
  <c r="L40" i="14"/>
  <c r="K40" i="14"/>
  <c r="M22" i="14"/>
  <c r="N51" i="14"/>
  <c r="K51" i="14"/>
  <c r="C81" i="14"/>
  <c r="C57" i="14"/>
  <c r="M31" i="14"/>
  <c r="N32" i="14"/>
  <c r="M83" i="14"/>
  <c r="C36" i="14"/>
  <c r="C49" i="14"/>
  <c r="C53" i="14"/>
  <c r="M33" i="14"/>
  <c r="L60" i="14"/>
  <c r="N27" i="14"/>
  <c r="M72" i="14"/>
  <c r="L78" i="14"/>
  <c r="N78" i="14"/>
  <c r="L82" i="14"/>
  <c r="N82" i="14"/>
  <c r="M84" i="14"/>
  <c r="M19" i="14"/>
  <c r="M52" i="14"/>
  <c r="L50" i="14"/>
  <c r="C69" i="14"/>
  <c r="C77" i="14"/>
  <c r="L25" i="14"/>
  <c r="L29" i="14"/>
  <c r="N30" i="14"/>
  <c r="K30" i="14"/>
  <c r="C23" i="14"/>
  <c r="L64" i="14"/>
  <c r="K64" i="14"/>
  <c r="C76" i="14"/>
  <c r="L70" i="14"/>
  <c r="K83" i="14"/>
  <c r="N21" i="14"/>
  <c r="N29" i="14"/>
  <c r="C61" i="14"/>
  <c r="K53" i="14"/>
  <c r="M28" i="14"/>
  <c r="N84" i="14"/>
  <c r="K84" i="14"/>
  <c r="N36" i="14"/>
  <c r="C47" i="14"/>
  <c r="N52" i="14"/>
  <c r="L23" i="14"/>
  <c r="L57" i="14"/>
  <c r="K57" i="14"/>
  <c r="M61" i="14"/>
  <c r="N62" i="14"/>
  <c r="M65" i="14"/>
  <c r="L66" i="14"/>
  <c r="M67" i="14"/>
  <c r="M69" i="14"/>
  <c r="N77" i="14"/>
  <c r="G19" i="14"/>
  <c r="C38" i="14"/>
  <c r="L38" i="14"/>
  <c r="N23" i="14"/>
  <c r="C30" i="14"/>
  <c r="M34" i="14"/>
  <c r="C19" i="14"/>
  <c r="L19" i="14"/>
  <c r="K19" i="14"/>
  <c r="L63" i="14"/>
  <c r="K63" i="14"/>
  <c r="N42" i="14"/>
  <c r="K42" i="14"/>
  <c r="C42" i="14"/>
  <c r="C46" i="14"/>
  <c r="N46" i="14"/>
  <c r="K46" i="14"/>
  <c r="N55" i="14"/>
  <c r="K55" i="14"/>
  <c r="C55" i="14"/>
  <c r="C58" i="14"/>
  <c r="L58" i="14"/>
  <c r="K58" i="14"/>
  <c r="C65" i="14"/>
  <c r="L65" i="14"/>
  <c r="K65" i="14"/>
  <c r="L21" i="14"/>
  <c r="C21" i="14"/>
  <c r="C44" i="14"/>
  <c r="N44" i="14"/>
  <c r="L48" i="14"/>
  <c r="C48" i="14"/>
  <c r="M50" i="14"/>
  <c r="L36" i="14"/>
  <c r="N49" i="14"/>
  <c r="C52" i="14"/>
  <c r="M37" i="14"/>
  <c r="N74" i="14"/>
  <c r="C74" i="14"/>
  <c r="M75" i="14"/>
  <c r="L27" i="14"/>
  <c r="N25" i="14"/>
  <c r="C39" i="14"/>
  <c r="C27" i="14"/>
  <c r="L32" i="14"/>
  <c r="C35" i="14"/>
  <c r="H86" i="1"/>
  <c r="L135" i="1"/>
  <c r="H218" i="1"/>
  <c r="N135" i="1"/>
  <c r="N218" i="1"/>
  <c r="L87" i="1"/>
  <c r="L86" i="1"/>
  <c r="L83" i="1"/>
  <c r="K83" i="1"/>
  <c r="H20" i="14"/>
  <c r="G134" i="1"/>
  <c r="F20" i="14"/>
  <c r="F86" i="14"/>
  <c r="E20" i="14"/>
  <c r="E86" i="14"/>
  <c r="F134" i="1"/>
  <c r="Q22" i="1"/>
  <c r="Q21" i="10"/>
  <c r="I20" i="14"/>
  <c r="I86" i="14"/>
  <c r="J134" i="1"/>
  <c r="N134" i="1"/>
  <c r="M20" i="14"/>
  <c r="D20" i="10"/>
  <c r="E215" i="1"/>
  <c r="O86" i="1"/>
  <c r="O83" i="1"/>
  <c r="D20" i="14"/>
  <c r="L34" i="14"/>
  <c r="K34" i="14"/>
  <c r="D119" i="2"/>
  <c r="L108" i="2"/>
  <c r="G23" i="10"/>
  <c r="L59" i="2"/>
  <c r="L56" i="2"/>
  <c r="M56" i="2"/>
  <c r="H133" i="2"/>
  <c r="H119" i="2"/>
  <c r="K119" i="2"/>
  <c r="C26" i="14"/>
  <c r="L43" i="2"/>
  <c r="L40" i="2"/>
  <c r="L76" i="2"/>
  <c r="M140" i="2"/>
  <c r="L140" i="2"/>
  <c r="M40" i="2"/>
  <c r="M76" i="2"/>
  <c r="O76" i="2"/>
  <c r="R14" i="2"/>
  <c r="D76" i="2"/>
  <c r="M119" i="2"/>
  <c r="L123" i="2"/>
  <c r="L119" i="2"/>
  <c r="H25" i="2"/>
  <c r="H23" i="2"/>
  <c r="H21" i="2"/>
  <c r="H28" i="2"/>
  <c r="H26" i="2"/>
  <c r="H24" i="2"/>
  <c r="L96" i="12"/>
  <c r="M96" i="12"/>
  <c r="O96" i="12"/>
  <c r="N96" i="12"/>
  <c r="K23" i="10"/>
  <c r="K60" i="14"/>
  <c r="K54" i="14"/>
  <c r="K56" i="14"/>
  <c r="K62" i="14"/>
  <c r="K44" i="14"/>
  <c r="K77" i="14"/>
  <c r="K72" i="14"/>
  <c r="K38" i="14"/>
  <c r="K36" i="14"/>
  <c r="K27" i="14"/>
  <c r="K21" i="14"/>
  <c r="K74" i="14"/>
  <c r="K66" i="14"/>
  <c r="K70" i="14"/>
  <c r="K49" i="14"/>
  <c r="K52" i="14"/>
  <c r="K78" i="14"/>
  <c r="K32" i="14"/>
  <c r="K48" i="14"/>
  <c r="K23" i="14"/>
  <c r="K50" i="14"/>
  <c r="K59" i="14"/>
  <c r="K75" i="14"/>
  <c r="K82" i="14"/>
  <c r="K25" i="14"/>
  <c r="K29" i="14"/>
  <c r="M86" i="14"/>
  <c r="H83" i="1"/>
  <c r="K134" i="1"/>
  <c r="D86" i="14"/>
  <c r="C20" i="14"/>
  <c r="C86" i="14"/>
  <c r="I20" i="10"/>
  <c r="I26" i="10"/>
  <c r="J215" i="1"/>
  <c r="E20" i="10"/>
  <c r="E26" i="10"/>
  <c r="F215" i="1"/>
  <c r="N20" i="14"/>
  <c r="D26" i="10"/>
  <c r="M20" i="10"/>
  <c r="M26" i="10"/>
  <c r="N215" i="1"/>
  <c r="G215" i="1"/>
  <c r="F20" i="10"/>
  <c r="F26" i="10"/>
  <c r="R17" i="2"/>
  <c r="H22" i="2"/>
  <c r="H20" i="2"/>
  <c r="H18" i="2"/>
  <c r="J20" i="10"/>
  <c r="C20" i="10"/>
  <c r="C26" i="10"/>
  <c r="H19" i="2"/>
  <c r="H17" i="2"/>
  <c r="H14" i="2"/>
  <c r="R24" i="2"/>
  <c r="R26" i="2"/>
  <c r="H76" i="2"/>
  <c r="L29" i="1"/>
  <c r="L81" i="1"/>
  <c r="M29" i="1"/>
  <c r="M81" i="1"/>
  <c r="H134" i="1"/>
  <c r="G20" i="10"/>
  <c r="H181" i="1"/>
  <c r="G22" i="10"/>
  <c r="G20" i="14"/>
  <c r="M181" i="1"/>
  <c r="L22" i="10"/>
  <c r="L20" i="14"/>
  <c r="L204" i="1"/>
  <c r="K24" i="10"/>
  <c r="Q25" i="1"/>
  <c r="Q24" i="10"/>
  <c r="K20" i="14"/>
  <c r="J20" i="14"/>
  <c r="J19" i="10"/>
  <c r="K215" i="1"/>
  <c r="H81" i="1"/>
  <c r="H215" i="1"/>
  <c r="G22" i="14"/>
  <c r="G86" i="14"/>
  <c r="J22" i="14"/>
  <c r="L24" i="14"/>
  <c r="H86" i="14"/>
  <c r="L20" i="10"/>
  <c r="L26" i="10"/>
  <c r="M215" i="1"/>
  <c r="I134" i="1"/>
  <c r="L106" i="1"/>
  <c r="J86" i="14"/>
  <c r="N22" i="14"/>
  <c r="G19" i="10"/>
  <c r="G26" i="10"/>
  <c r="N19" i="10"/>
  <c r="J26" i="10"/>
  <c r="L103" i="1"/>
  <c r="L134" i="1"/>
  <c r="Q23" i="1"/>
  <c r="H20" i="10"/>
  <c r="H26" i="10"/>
  <c r="I215" i="1"/>
  <c r="K24" i="14"/>
  <c r="L86" i="14"/>
  <c r="N86" i="14"/>
  <c r="K22" i="14"/>
  <c r="K86" i="14"/>
  <c r="K19" i="10"/>
  <c r="N26" i="10"/>
  <c r="Q28" i="1"/>
  <c r="Q30" i="1"/>
  <c r="Q22" i="10"/>
  <c r="Q27" i="10"/>
  <c r="K20" i="10"/>
  <c r="K26" i="10"/>
  <c r="L215" i="1"/>
  <c r="Q29" i="10"/>
</calcChain>
</file>

<file path=xl/sharedStrings.xml><?xml version="1.0" encoding="utf-8"?>
<sst xmlns="http://schemas.openxmlformats.org/spreadsheetml/2006/main" count="2516" uniqueCount="480">
  <si>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</si>
  <si>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</si>
  <si>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</si>
  <si>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</si>
  <si>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</si>
  <si>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</si>
  <si>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</si>
  <si>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</si>
  <si>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</si>
  <si>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</si>
  <si>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</si>
  <si>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</si>
  <si>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</si>
  <si>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</si>
  <si>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</si>
  <si>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</si>
  <si>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</si>
  <si>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</si>
  <si>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</si>
  <si>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</si>
  <si>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</si>
  <si>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</si>
  <si>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</si>
  <si>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</si>
  <si>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</si>
  <si>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</si>
  <si>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</si>
  <si>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</si>
  <si>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</si>
  <si>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</si>
  <si>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</si>
  <si>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</si>
  <si>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</si>
  <si>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</si>
  <si>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</si>
  <si>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</si>
  <si>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</si>
  <si>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</si>
  <si>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</si>
  <si>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</si>
  <si>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</si>
  <si>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</si>
  <si>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</si>
  <si>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</si>
  <si>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</si>
  <si>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</si>
  <si>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</si>
  <si>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</si>
  <si>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</si>
  <si>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</si>
  <si>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</si>
  <si>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</si>
  <si>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</si>
  <si>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</si>
  <si>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</si>
  <si>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</si>
  <si>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</si>
  <si>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</si>
  <si>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</si>
  <si>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</si>
  <si>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</si>
  <si>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</si>
  <si>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</si>
  <si>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</si>
  <si>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</si>
  <si>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</si>
  <si>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</si>
  <si>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</si>
  <si>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</si>
  <si>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</si>
  <si>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</si>
  <si>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</si>
  <si>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</si>
  <si>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</si>
  <si>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</si>
  <si>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</si>
  <si>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</si>
  <si>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</si>
  <si>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</si>
  <si>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</si>
  <si>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</si>
  <si>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</si>
  <si>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</si>
  <si>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</si>
  <si>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</si>
  <si>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</si>
  <si>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</si>
  <si>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</si>
  <si>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</si>
  <si>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</si>
  <si>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</si>
  <si>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</si>
  <si>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</si>
  <si>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</si>
  <si>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</si>
  <si>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</si>
  <si>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</si>
  <si>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</si>
  <si>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</si>
  <si>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</si>
  <si>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</si>
  <si>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</si>
  <si>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</si>
  <si>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</si>
  <si>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</si>
  <si>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</si>
  <si>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</si>
  <si>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</si>
  <si>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</si>
  <si>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</si>
  <si>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</si>
  <si>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</si>
  <si>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</si>
  <si>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</si>
  <si>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</si>
  <si>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</si>
  <si>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</si>
  <si>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</si>
  <si>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</si>
  <si>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</si>
  <si>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</si>
  <si>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</si>
  <si>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</si>
  <si>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</si>
  <si>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</si>
  <si>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</si>
  <si>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</si>
  <si>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</si>
  <si>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</si>
  <si>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</si>
  <si>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</si>
  <si>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</si>
  <si>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</si>
  <si>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</si>
  <si>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</si>
  <si>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</si>
  <si>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</si>
  <si>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</si>
  <si>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</si>
  <si>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</si>
  <si>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</si>
  <si>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</si>
  <si>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</si>
  <si>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</si>
  <si>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</si>
  <si>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</si>
  <si>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</si>
  <si>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</si>
  <si>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</si>
  <si>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</si>
  <si>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</si>
  <si>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</si>
  <si>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</si>
  <si>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</si>
  <si>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</si>
  <si>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</si>
  <si>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</si>
  <si>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</si>
  <si>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</si>
  <si>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103.</t>
  </si>
  <si>
    <t>104.</t>
  </si>
  <si>
    <t>105.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</si>
  <si>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</si>
  <si>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</si>
  <si>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</si>
  <si>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</si>
  <si>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</si>
  <si>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</si>
  <si>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</si>
  <si>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</si>
  <si>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</si>
  <si>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</si>
  <si>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</si>
  <si>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</si>
  <si>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</si>
  <si>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</si>
  <si>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Luokės kultūros centras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</si>
  <si>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</si>
  <si>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</si>
  <si>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</si>
  <si>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</si>
  <si>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</si>
  <si>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</si>
  <si>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</si>
  <si>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</si>
  <si>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</si>
  <si>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Eur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</si>
  <si>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</si>
  <si>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</si>
  <si>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</si>
  <si>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</si>
  <si>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</si>
  <si>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</si>
  <si>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</si>
  <si>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</si>
  <si>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</si>
  <si>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</si>
  <si>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</si>
  <si>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</si>
  <si>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</si>
  <si>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</si>
  <si>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</si>
  <si>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</si>
  <si>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</si>
  <si>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</si>
  <si>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</si>
  <si>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</si>
  <si>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</si>
  <si>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</si>
  <si>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</si>
  <si>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</si>
  <si>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</si>
  <si>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2015 METŲ SPECIALIOJI TIKSLINĖ DOTACIJA MOKINIO KREPŠELIUI FINANSUOTI PAGAL ASIGNAVIMŲ VALDYTOJUS</t>
  </si>
  <si>
    <t>2015 METŲ KITA TIKSLINĖ DOTACIJA PAGAL ASIGNAVIMŲ VALDYTOJUS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</si>
  <si>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</si>
  <si>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</si>
  <si>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</si>
  <si>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</si>
  <si>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</si>
  <si>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</si>
  <si>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</si>
  <si>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</si>
  <si>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</si>
  <si>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</si>
  <si>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</si>
  <si>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Iš viso 07 programai</t>
  </si>
  <si>
    <t>2015 METŲ SPECIALIOJI TIKSLINĖ DOTACIJA VALSTYBINĖMS (PERDUOTOMS SAVIVALDYBĖMS) FUNKCIJOMS ATLIKTI PAGAL ASIGNAVIMŲ VALDYTOJUS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</si>
  <si>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</si>
  <si>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</si>
  <si>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</si>
  <si>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</si>
  <si>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</si>
  <si>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</si>
  <si>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</si>
  <si>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</si>
  <si>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</si>
  <si>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</si>
  <si>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</si>
  <si>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</si>
  <si>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</si>
  <si>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</si>
  <si>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</si>
  <si>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</si>
  <si>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</si>
  <si>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</si>
  <si>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</si>
  <si>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</si>
  <si>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</si>
  <si>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</si>
  <si>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2015 METŲ APLINKOS APSAUGOS SPECIALIOJI PROGRAMA PAGAL ASIGNAVIMŲ VALDYTOJAMS</t>
  </si>
  <si>
    <t xml:space="preserve">ASIGNAVIMAI  </t>
  </si>
  <si>
    <t>iš jų – savarankiškos funkcijos</t>
  </si>
  <si>
    <t>įstaigos pajamos</t>
  </si>
  <si>
    <t>iš jų - seniūnijos pajamos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</si>
  <si>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</si>
  <si>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</si>
  <si>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</si>
  <si>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</si>
  <si>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</si>
  <si>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</si>
  <si>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</si>
  <si>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</si>
  <si>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05 programa. Ekonomikos ir verslo skatinimo plėtra</t>
  </si>
  <si>
    <t>Iš viso 05 programai</t>
  </si>
  <si>
    <t>Iš viso 06 programai</t>
  </si>
  <si>
    <t>APYVARTINĖS LĖŠOS 2015 M. SAUSIO 1D. ESANČIAM ĮSISKOLINIMUI UŽ SUTEIKTAS PASLAUGAS, ATLIKTUS DARBUS IR ĮSIGYTAS PREKES PADENGTI, TIKSLINĖMS PROGRAMOMS FINANSUOTI</t>
  </si>
  <si>
    <t>iš jų – biudžetinių įstaigų pajamos</t>
  </si>
  <si>
    <t>2015 METŲ SKOLINTOS LĖŠOS INVESTICINIAMS PROJEKTAMS FINANSUOTI PAGAL ASIGNAVIMŲ VALDYTOJUS</t>
  </si>
  <si>
    <t>Programos pavadinimas</t>
  </si>
  <si>
    <t>2015 METŲ ASIGNAVIMAI  PAGAL PROGRAMAS</t>
  </si>
  <si>
    <t xml:space="preserve">  TELŠIŲ RAJONO SAVIVALDYBĖS 2015 METŲ BIUDŽETO PAJAMOS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</si>
  <si>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</si>
  <si>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</si>
  <si>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</si>
  <si>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</si>
  <si>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</si>
  <si>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</si>
  <si>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</si>
  <si>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</si>
  <si>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</si>
  <si>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</si>
  <si>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</si>
  <si>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</si>
  <si>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</si>
  <si>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</si>
  <si>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</si>
  <si>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</si>
  <si>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</si>
  <si>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</si>
  <si>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</si>
  <si>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</si>
  <si>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</si>
  <si>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</si>
  <si>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</si>
  <si>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</si>
  <si>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</si>
  <si>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</si>
  <si>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</si>
  <si>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</si>
  <si>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</si>
  <si>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</si>
  <si>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</si>
  <si>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</si>
  <si>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</si>
  <si>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</si>
  <si>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</si>
  <si>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</si>
  <si>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</si>
  <si>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</si>
  <si>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</si>
  <si>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>Kito ilgalaikio turto realizavimo pajamos</t>
  </si>
  <si>
    <t xml:space="preserve">DOTACIJOS </t>
  </si>
  <si>
    <t>4.1.</t>
  </si>
  <si>
    <t xml:space="preserve">Specialioji  tikslinė dotacija </t>
  </si>
  <si>
    <t>4.1.1.</t>
  </si>
  <si>
    <t xml:space="preserve">valstybinėms (valstybės perduotoms savivaldybėms) funkcijoms atlikti 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</si>
  <si>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</si>
  <si>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</si>
  <si>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</si>
  <si>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</si>
  <si>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</si>
  <si>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</si>
  <si>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</si>
  <si>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</si>
  <si>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</si>
  <si>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</si>
  <si>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</si>
  <si>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</si>
  <si>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</si>
  <si>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</si>
  <si>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</si>
  <si>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</si>
  <si>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</si>
  <si>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</si>
  <si>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</si>
  <si>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</si>
  <si>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</si>
  <si>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</si>
  <si>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mokinio krepšeliui finansuoti</t>
  </si>
  <si>
    <t>4.1.3.</t>
  </si>
  <si>
    <t>kita tikslinė dotacija</t>
  </si>
  <si>
    <t>4.1.4.</t>
  </si>
  <si>
    <t>4.2.</t>
  </si>
  <si>
    <t>Bendrosios dotacijos kompensacija biudžeto pajamų mažėjimui kompensuoti</t>
  </si>
  <si>
    <t>4.3.</t>
  </si>
  <si>
    <t>4.4.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</si>
  <si>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</si>
  <si>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</si>
  <si>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</si>
  <si>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</si>
  <si>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</si>
  <si>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</si>
  <si>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</si>
  <si>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</si>
  <si>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</si>
  <si>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</si>
  <si>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</si>
  <si>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</si>
  <si>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</si>
  <si>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</si>
  <si>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</si>
  <si>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</si>
  <si>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duomenims Suteiktos valstybės pagalbos registrui teikti</t>
  </si>
  <si>
    <t>valstybinės kalbos vartojimo ir taisyklingumo kontrolei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</si>
  <si>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</si>
  <si>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</si>
  <si>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</si>
  <si>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</si>
  <si>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</si>
  <si>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</si>
  <si>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</si>
  <si>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</si>
  <si>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</si>
  <si>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</si>
  <si>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</si>
  <si>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</si>
  <si>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būsto nuomos ar išperkamosios būsto nuomos mokesčių dalies kompensacijoms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</si>
  <si>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</si>
  <si>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</si>
  <si>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</si>
  <si>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</si>
  <si>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</si>
  <si>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</si>
  <si>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</si>
  <si>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</si>
  <si>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</si>
  <si>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</si>
  <si>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</si>
  <si>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141 lėšos</t>
  </si>
  <si>
    <t>Padidinta/ sumažinta</t>
  </si>
  <si>
    <t>Europos Sąjungos finansinės paramos lėšos</t>
  </si>
  <si>
    <t>Kitos dotacijos ir lėšos iš kitų valdymo lygių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</si>
  <si>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</si>
  <si>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</si>
  <si>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</si>
  <si>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4.1.4.1.</t>
  </si>
  <si>
    <t>4.1.4.2.</t>
  </si>
  <si>
    <t>4.1.4.3.</t>
  </si>
  <si>
    <t>4.1.4.4.</t>
  </si>
  <si>
    <t>4.1.4.5.</t>
  </si>
  <si>
    <t>4.1.4.6.</t>
  </si>
  <si>
    <t>4.1.4.7.</t>
  </si>
  <si>
    <t>4.1.4.8.</t>
  </si>
  <si>
    <t>4.1.4.9.</t>
  </si>
  <si>
    <t>4.1.4.10.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</si>
  <si>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</si>
  <si>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</si>
  <si>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</si>
  <si>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pastatui Telšiuose, Respublikos g. 28, modernizuoti, pritaikant Telšių menų mokyklos reikmėms</t>
  </si>
  <si>
    <t>Telšių rajono Luokės gimnazijai, Telšių r. sav., Luokės mstl., Mokyklos g. 5</t>
  </si>
  <si>
    <t>Telšių „Džiugo“ gimnazijai,  Telšiai, Sedos g. 29</t>
  </si>
  <si>
    <t>Telšių Žemaitės gimnazijai,  Telšiai, Šviesos g. 15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</si>
  <si>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</si>
  <si>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</si>
  <si>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Telšių „Vilties“ mokyklos pastatui, esančiam Kauno g. 9A, Telšių m., remontuoti</t>
  </si>
  <si>
    <t>4.1.4.11.</t>
  </si>
  <si>
    <t>4.1.4.12.</t>
  </si>
  <si>
    <t>Telšių sporto ir rekreacijos centro, Birutės g. 60, Telšiai, rekonstrukcijos techniniam projektui parengti</t>
  </si>
  <si>
    <t xml:space="preserve">                                                                       </t>
  </si>
  <si>
    <t>IŠ VISO</t>
  </si>
  <si>
    <t>2015 METŲ ASIGNAVIMAI SAVARANKIŠKOMS FUNKCIJOMS VYKDYTI PAGAL ASIGNAVIMŲ VALDYTOJUS</t>
  </si>
  <si>
    <t>2015 METŲ ASIGNAVIMAI IŠ BIUDŽETINIŲ ĮSTAIGŲ PAJAMŲ PAGAL ASIGNAVIMŲ VALDYTOJUS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</si>
  <si>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</si>
  <si>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2015 METŲ BIUDŽETINIŲ ĮSTAIGŲ PAJAMŲ ĮMOKOS Į SAVIVALDYBĖS BIUDŽETĄ PAGAL ASIGNAVIMŲ VALDYTOJUS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</si>
  <si>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</si>
  <si>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</si>
  <si>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</si>
  <si>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</si>
  <si>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Telšių rajono savivaldybės tarybos 2015 m. sausio 29 d. </t>
  </si>
  <si>
    <t>sprendimo Nr. T1-7</t>
  </si>
  <si>
    <t xml:space="preserve">1 priedas </t>
  </si>
  <si>
    <t xml:space="preserve"> (Telšių rajono savivaldybės tarybos 2015 m. kovo 26 d.</t>
  </si>
  <si>
    <t>sprendimo Nr. T1- 61  redakcija)</t>
  </si>
  <si>
    <t xml:space="preserve"> (Telšių rajono savivaldybės tarybos 2015 m. balandžio 30 d.</t>
  </si>
  <si>
    <t>sprendimo Nr. T1- 34 redakcija)</t>
  </si>
  <si>
    <t xml:space="preserve"> (Telšių rajono savivaldybės tarybos 2015 m. gegužės 28 d.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</si>
  <si>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</si>
  <si>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</si>
  <si>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</si>
  <si>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sprendimo Nr. T1- 61 redakcija)</t>
  </si>
  <si>
    <t xml:space="preserve">3 priedas </t>
  </si>
  <si>
    <t>sprendimo Nr. T1-61 redakcija)</t>
  </si>
  <si>
    <t>sprendimo Nr. T1-34  redakcija)</t>
  </si>
  <si>
    <t>Asignavimų valdytojai</t>
  </si>
  <si>
    <t xml:space="preserve">4 priedas </t>
  </si>
  <si>
    <t xml:space="preserve"> (Telšių rajono savivaldybės tarybos 2015 m. gegužės 28 d. </t>
  </si>
  <si>
    <t>sprendimo Nr. T1-      redakcija)</t>
  </si>
  <si>
    <t>Iš viso patvirtinta</t>
  </si>
  <si>
    <t>Iš viso padidinta/ sumažinta</t>
  </si>
  <si>
    <t>Iš viso padidinta /sumažinta</t>
  </si>
  <si>
    <t xml:space="preserve">5 priedas </t>
  </si>
  <si>
    <t xml:space="preserve"> (Telšių rajono savivaldybės tarybos 2015 m.          d.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</si>
  <si>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</si>
  <si>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</si>
  <si>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</si>
  <si>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</si>
  <si>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>sprendimo Nr. T1-61  redakcija)</t>
  </si>
  <si>
    <t xml:space="preserve">8 priedas </t>
  </si>
  <si>
    <t>sprendimo Nr. T1-73  redakcija)</t>
  </si>
  <si>
    <t>sprendimo Nr. T1-73 redakcija)</t>
  </si>
  <si>
    <t xml:space="preserve">9 priedas </t>
  </si>
  <si>
    <t>sprendimo Nr. T1-61    redakcija)</t>
  </si>
  <si>
    <t xml:space="preserve">10 priedas </t>
  </si>
  <si>
    <t>(Telšių rajono savivaldybės tarybos 2015 m. gegužės 28 d.</t>
  </si>
  <si>
    <t>sprendimo Nr. T1- 73   redakcija)</t>
  </si>
  <si>
    <t xml:space="preserve">11 priedas </t>
  </si>
  <si>
    <t>sprendimo Nr. T1-61      redakcija)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</si>
  <si>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</si>
  <si>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</si>
  <si>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</si>
  <si>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</si>
  <si>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</si>
  <si>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 xml:space="preserve"> (Telšių rajono savivaldybės tarybos 2015 m. birželio 25 d.</t>
  </si>
  <si>
    <t xml:space="preserve"> (Telšių rajono savivaldybės tarybos 2015 m. birželio 25 d. </t>
  </si>
  <si>
    <t xml:space="preserve"> (Telšių rajono savivaldybės tarybos 2015 m.  birželio 25 d.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</si>
  <si>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</si>
  <si>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</si>
  <si>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sprendimo Nr. T1-130 redakcija)</t>
  </si>
  <si>
    <t>sprendimo Nr. T1- 130 redakcija)</t>
  </si>
  <si>
    <t>sprendimo Nr. T1-130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</si>
</sst>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.0000"/>
    <numFmt numFmtId="179" formatCode="0.0000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471">
    <xf numFmtId="0" fontId="0" fillId="0" borderId="0" xfId="0"/>
    <xf numFmtId="1" fontId="4" fillId="3" borderId="1" xfId="0" applyNumberFormat="1" applyFont="1" applyFill="1" applyBorder="1"/>
    <xf numFmtId="1" fontId="3" fillId="0" borderId="0" xfId="0" applyNumberFormat="1" applyFont="1"/>
    <xf numFmtId="1" fontId="7" fillId="0" borderId="0" xfId="0" applyNumberFormat="1" applyFont="1"/>
    <xf numFmtId="1" fontId="3" fillId="0" borderId="0" xfId="0" applyNumberFormat="1" applyFont="1" applyAlignment="1">
      <alignment horizontal="right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/>
    <xf numFmtId="1" fontId="7" fillId="0" borderId="1" xfId="0" applyNumberFormat="1" applyFont="1" applyBorder="1" applyAlignment="1">
      <alignment horizontal="center"/>
    </xf>
    <xf numFmtId="1" fontId="3" fillId="0" borderId="1" xfId="0" applyNumberFormat="1" applyFont="1" applyBorder="1"/>
    <xf numFmtId="1" fontId="3" fillId="0" borderId="1" xfId="0" applyNumberFormat="1" applyFont="1" applyBorder="1" applyAlignment="1">
      <alignment horizontal="center"/>
    </xf>
    <xf numFmtId="1" fontId="3" fillId="0" borderId="4" xfId="0" applyNumberFormat="1" applyFont="1" applyBorder="1"/>
    <xf numFmtId="1" fontId="3" fillId="0" borderId="5" xfId="0" applyNumberFormat="1" applyFont="1" applyBorder="1" applyAlignment="1">
      <alignment horizontal="center"/>
    </xf>
    <xf numFmtId="1" fontId="3" fillId="0" borderId="0" xfId="0" applyNumberFormat="1" applyFont="1" applyBorder="1"/>
    <xf numFmtId="1" fontId="3" fillId="3" borderId="1" xfId="0" applyNumberFormat="1" applyFont="1" applyFill="1" applyBorder="1" applyAlignment="1">
      <alignment horizontal="center"/>
    </xf>
    <xf numFmtId="1" fontId="11" fillId="3" borderId="4" xfId="0" applyNumberFormat="1" applyFont="1" applyFill="1" applyBorder="1" applyAlignment="1">
      <alignment horizontal="center"/>
    </xf>
    <xf numFmtId="1" fontId="7" fillId="3" borderId="4" xfId="0" applyNumberFormat="1" applyFont="1" applyFill="1" applyBorder="1" applyAlignment="1">
      <alignment horizontal="center"/>
    </xf>
    <xf numFmtId="1" fontId="3" fillId="0" borderId="6" xfId="0" applyNumberFormat="1" applyFont="1" applyBorder="1"/>
    <xf numFmtId="1" fontId="4" fillId="3" borderId="4" xfId="0" applyNumberFormat="1" applyFont="1" applyFill="1" applyBorder="1"/>
    <xf numFmtId="1" fontId="7" fillId="3" borderId="1" xfId="0" applyNumberFormat="1" applyFont="1" applyFill="1" applyBorder="1" applyAlignment="1">
      <alignment horizontal="center"/>
    </xf>
    <xf numFmtId="1" fontId="3" fillId="0" borderId="2" xfId="0" applyNumberFormat="1" applyFont="1" applyBorder="1"/>
    <xf numFmtId="1" fontId="7" fillId="0" borderId="4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left" wrapText="1"/>
    </xf>
    <xf numFmtId="1" fontId="3" fillId="0" borderId="2" xfId="0" applyNumberFormat="1" applyFont="1" applyBorder="1" applyAlignment="1">
      <alignment horizontal="left"/>
    </xf>
    <xf numFmtId="1" fontId="3" fillId="0" borderId="6" xfId="0" applyNumberFormat="1" applyFont="1" applyBorder="1" applyAlignment="1">
      <alignment horizontal="left"/>
    </xf>
    <xf numFmtId="1" fontId="1" fillId="0" borderId="0" xfId="0" applyNumberFormat="1" applyFont="1"/>
    <xf numFmtId="1" fontId="3" fillId="0" borderId="2" xfId="0" applyNumberFormat="1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1" fontId="3" fillId="0" borderId="1" xfId="0" applyNumberFormat="1" applyFont="1" applyFill="1" applyBorder="1"/>
    <xf numFmtId="1" fontId="3" fillId="0" borderId="1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horizontal="center"/>
    </xf>
    <xf numFmtId="1" fontId="3" fillId="0" borderId="5" xfId="0" applyNumberFormat="1" applyFont="1" applyFill="1" applyBorder="1"/>
    <xf numFmtId="1" fontId="3" fillId="0" borderId="1" xfId="0" applyNumberFormat="1" applyFont="1" applyBorder="1" applyAlignment="1">
      <alignment horizontal="right"/>
    </xf>
    <xf numFmtId="1" fontId="3" fillId="3" borderId="6" xfId="0" applyNumberFormat="1" applyFont="1" applyFill="1" applyBorder="1" applyAlignment="1">
      <alignment horizontal="center"/>
    </xf>
    <xf numFmtId="1" fontId="4" fillId="3" borderId="2" xfId="0" applyNumberFormat="1" applyFont="1" applyFill="1" applyBorder="1"/>
    <xf numFmtId="1" fontId="3" fillId="3" borderId="1" xfId="0" applyNumberFormat="1" applyFont="1" applyFill="1" applyBorder="1" applyAlignment="1">
      <alignment horizontal="center" vertical="center"/>
    </xf>
    <xf numFmtId="1" fontId="4" fillId="3" borderId="4" xfId="0" applyNumberFormat="1" applyFont="1" applyFill="1" applyBorder="1" applyAlignment="1">
      <alignment vertical="center"/>
    </xf>
    <xf numFmtId="1" fontId="7" fillId="3" borderId="4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vertical="distributed"/>
    </xf>
    <xf numFmtId="1" fontId="3" fillId="0" borderId="0" xfId="0" applyNumberFormat="1" applyFont="1" applyBorder="1" applyAlignment="1">
      <alignment horizontal="center"/>
    </xf>
    <xf numFmtId="1" fontId="3" fillId="0" borderId="8" xfId="0" applyNumberFormat="1" applyFont="1" applyBorder="1"/>
    <xf numFmtId="1" fontId="7" fillId="0" borderId="8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1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right"/>
    </xf>
    <xf numFmtId="1" fontId="7" fillId="0" borderId="0" xfId="0" applyNumberFormat="1" applyFont="1" applyAlignment="1">
      <alignment horizontal="right"/>
    </xf>
    <xf numFmtId="1" fontId="3" fillId="0" borderId="2" xfId="0" applyNumberFormat="1" applyFont="1" applyBorder="1" applyAlignment="1">
      <alignment wrapText="1"/>
    </xf>
    <xf numFmtId="1" fontId="3" fillId="0" borderId="5" xfId="0" applyNumberFormat="1" applyFont="1" applyBorder="1"/>
    <xf numFmtId="1" fontId="3" fillId="0" borderId="6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right"/>
    </xf>
    <xf numFmtId="1" fontId="3" fillId="0" borderId="0" xfId="0" applyNumberFormat="1" applyFont="1" applyFill="1" applyBorder="1"/>
    <xf numFmtId="1" fontId="9" fillId="0" borderId="0" xfId="0" applyNumberFormat="1" applyFont="1" applyBorder="1"/>
    <xf numFmtId="1" fontId="7" fillId="0" borderId="1" xfId="0" applyNumberFormat="1" applyFont="1" applyFill="1" applyBorder="1" applyAlignment="1">
      <alignment horizontal="center"/>
    </xf>
    <xf numFmtId="1" fontId="3" fillId="0" borderId="9" xfId="0" applyNumberFormat="1" applyFont="1" applyBorder="1"/>
    <xf numFmtId="1" fontId="3" fillId="0" borderId="10" xfId="0" applyNumberFormat="1" applyFont="1" applyBorder="1"/>
    <xf numFmtId="1" fontId="3" fillId="0" borderId="11" xfId="0" applyNumberFormat="1" applyFont="1" applyFill="1" applyBorder="1" applyAlignment="1">
      <alignment horizontal="center"/>
    </xf>
    <xf numFmtId="1" fontId="3" fillId="0" borderId="12" xfId="0" applyNumberFormat="1" applyFont="1" applyFill="1" applyBorder="1"/>
    <xf numFmtId="1" fontId="7" fillId="0" borderId="4" xfId="0" applyNumberFormat="1" applyFont="1" applyFill="1" applyBorder="1" applyAlignment="1">
      <alignment horizontal="center"/>
    </xf>
    <xf numFmtId="1" fontId="3" fillId="4" borderId="5" xfId="0" applyNumberFormat="1" applyFont="1" applyFill="1" applyBorder="1" applyAlignment="1">
      <alignment horizontal="center"/>
    </xf>
    <xf numFmtId="1" fontId="6" fillId="4" borderId="5" xfId="0" applyNumberFormat="1" applyFont="1" applyFill="1" applyBorder="1"/>
    <xf numFmtId="1" fontId="7" fillId="4" borderId="1" xfId="0" applyNumberFormat="1" applyFont="1" applyFill="1" applyBorder="1" applyAlignment="1">
      <alignment horizontal="center"/>
    </xf>
    <xf numFmtId="1" fontId="3" fillId="4" borderId="1" xfId="0" applyNumberFormat="1" applyFont="1" applyFill="1" applyBorder="1"/>
    <xf numFmtId="1" fontId="8" fillId="0" borderId="5" xfId="0" applyNumberFormat="1" applyFont="1" applyFill="1" applyBorder="1" applyAlignment="1">
      <alignment horizontal="left" wrapText="1"/>
    </xf>
    <xf numFmtId="1" fontId="3" fillId="0" borderId="10" xfId="0" applyNumberFormat="1" applyFont="1" applyFill="1" applyBorder="1"/>
    <xf numFmtId="1" fontId="3" fillId="0" borderId="13" xfId="0" applyNumberFormat="1" applyFont="1" applyBorder="1"/>
    <xf numFmtId="1" fontId="3" fillId="3" borderId="2" xfId="0" applyNumberFormat="1" applyFont="1" applyFill="1" applyBorder="1" applyAlignment="1">
      <alignment horizontal="center"/>
    </xf>
    <xf numFmtId="1" fontId="3" fillId="3" borderId="11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wrapText="1"/>
    </xf>
    <xf numFmtId="1" fontId="9" fillId="0" borderId="10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" fontId="7" fillId="4" borderId="4" xfId="0" applyNumberFormat="1" applyFont="1" applyFill="1" applyBorder="1" applyAlignment="1">
      <alignment horizontal="center"/>
    </xf>
    <xf numFmtId="1" fontId="8" fillId="0" borderId="11" xfId="0" applyNumberFormat="1" applyFont="1" applyFill="1" applyBorder="1"/>
    <xf numFmtId="1" fontId="3" fillId="0" borderId="13" xfId="0" applyNumberFormat="1" applyFont="1" applyBorder="1" applyAlignment="1">
      <alignment horizontal="center"/>
    </xf>
    <xf numFmtId="1" fontId="3" fillId="3" borderId="5" xfId="0" applyNumberFormat="1" applyFont="1" applyFill="1" applyBorder="1" applyAlignment="1">
      <alignment horizontal="center"/>
    </xf>
    <xf numFmtId="1" fontId="8" fillId="3" borderId="10" xfId="0" applyNumberFormat="1" applyFont="1" applyFill="1" applyBorder="1"/>
    <xf numFmtId="1" fontId="1" fillId="3" borderId="1" xfId="0" applyNumberFormat="1" applyFont="1" applyFill="1" applyBorder="1"/>
    <xf numFmtId="1" fontId="3" fillId="3" borderId="2" xfId="0" applyNumberFormat="1" applyFont="1" applyFill="1" applyBorder="1" applyAlignment="1">
      <alignment horizontal="center" vertical="center"/>
    </xf>
    <xf numFmtId="1" fontId="4" fillId="3" borderId="9" xfId="0" applyNumberFormat="1" applyFont="1" applyFill="1" applyBorder="1" applyAlignment="1">
      <alignment vertical="center"/>
    </xf>
    <xf numFmtId="1" fontId="7" fillId="0" borderId="9" xfId="0" applyNumberFormat="1" applyFont="1" applyBorder="1" applyAlignment="1">
      <alignment horizontal="center"/>
    </xf>
    <xf numFmtId="1" fontId="8" fillId="0" borderId="13" xfId="0" applyNumberFormat="1" applyFont="1" applyBorder="1"/>
    <xf numFmtId="1" fontId="7" fillId="0" borderId="2" xfId="0" applyNumberFormat="1" applyFont="1" applyBorder="1" applyAlignment="1">
      <alignment horizontal="center"/>
    </xf>
    <xf numFmtId="1" fontId="8" fillId="0" borderId="13" xfId="0" applyNumberFormat="1" applyFont="1" applyBorder="1" applyAlignment="1">
      <alignment horizontal="left" wrapText="1" indent="1"/>
    </xf>
    <xf numFmtId="1" fontId="7" fillId="0" borderId="11" xfId="0" applyNumberFormat="1" applyFont="1" applyBorder="1" applyAlignment="1">
      <alignment horizontal="center"/>
    </xf>
    <xf numFmtId="1" fontId="3" fillId="0" borderId="11" xfId="0" applyNumberFormat="1" applyFont="1" applyBorder="1"/>
    <xf numFmtId="1" fontId="8" fillId="0" borderId="5" xfId="0" applyNumberFormat="1" applyFont="1" applyBorder="1" applyAlignment="1">
      <alignment horizontal="left" wrapText="1" indent="1"/>
    </xf>
    <xf numFmtId="1" fontId="8" fillId="0" borderId="5" xfId="0" applyNumberFormat="1" applyFont="1" applyFill="1" applyBorder="1" applyAlignment="1">
      <alignment horizontal="left" wrapText="1" indent="1"/>
    </xf>
    <xf numFmtId="1" fontId="3" fillId="0" borderId="14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left" wrapText="1" indent="1"/>
    </xf>
    <xf numFmtId="1" fontId="3" fillId="0" borderId="2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vertical="top"/>
    </xf>
    <xf numFmtId="1" fontId="3" fillId="0" borderId="11" xfId="0" applyNumberFormat="1" applyFont="1" applyBorder="1" applyAlignment="1">
      <alignment horizontal="center"/>
    </xf>
    <xf numFmtId="1" fontId="4" fillId="3" borderId="11" xfId="0" applyNumberFormat="1" applyFont="1" applyFill="1" applyBorder="1"/>
    <xf numFmtId="1" fontId="4" fillId="3" borderId="12" xfId="0" applyNumberFormat="1" applyFont="1" applyFill="1" applyBorder="1"/>
    <xf numFmtId="1" fontId="8" fillId="0" borderId="10" xfId="0" applyNumberFormat="1" applyFont="1" applyBorder="1" applyAlignment="1">
      <alignment horizontal="left" wrapText="1" indent="1"/>
    </xf>
    <xf numFmtId="1" fontId="7" fillId="0" borderId="2" xfId="0" applyNumberFormat="1" applyFont="1" applyFill="1" applyBorder="1" applyAlignment="1">
      <alignment horizontal="center"/>
    </xf>
    <xf numFmtId="1" fontId="7" fillId="0" borderId="11" xfId="0" applyNumberFormat="1" applyFont="1" applyFill="1" applyBorder="1" applyAlignment="1">
      <alignment horizontal="center"/>
    </xf>
    <xf numFmtId="1" fontId="3" fillId="0" borderId="11" xfId="0" applyNumberFormat="1" applyFont="1" applyFill="1" applyBorder="1"/>
    <xf numFmtId="1" fontId="7" fillId="3" borderId="9" xfId="0" applyNumberFormat="1" applyFont="1" applyFill="1" applyBorder="1" applyAlignment="1">
      <alignment horizontal="center" vertical="center"/>
    </xf>
    <xf numFmtId="1" fontId="4" fillId="3" borderId="2" xfId="0" applyNumberFormat="1" applyFont="1" applyFill="1" applyBorder="1" applyAlignment="1">
      <alignment vertical="distributed"/>
    </xf>
    <xf numFmtId="1" fontId="8" fillId="3" borderId="0" xfId="0" applyNumberFormat="1" applyFont="1" applyFill="1" applyBorder="1"/>
    <xf numFmtId="1" fontId="7" fillId="3" borderId="2" xfId="0" applyNumberFormat="1" applyFont="1" applyFill="1" applyBorder="1" applyAlignment="1">
      <alignment horizontal="center"/>
    </xf>
    <xf numFmtId="1" fontId="8" fillId="3" borderId="0" xfId="0" applyNumberFormat="1" applyFont="1" applyFill="1" applyBorder="1" applyAlignment="1">
      <alignment horizontal="left" wrapText="1" indent="1"/>
    </xf>
    <xf numFmtId="1" fontId="7" fillId="3" borderId="11" xfId="0" applyNumberFormat="1" applyFont="1" applyFill="1" applyBorder="1" applyAlignment="1">
      <alignment horizontal="center"/>
    </xf>
    <xf numFmtId="1" fontId="3" fillId="3" borderId="11" xfId="0" applyNumberFormat="1" applyFont="1" applyFill="1" applyBorder="1"/>
    <xf numFmtId="1" fontId="3" fillId="3" borderId="5" xfId="0" applyNumberFormat="1" applyFont="1" applyFill="1" applyBorder="1"/>
    <xf numFmtId="1" fontId="8" fillId="3" borderId="10" xfId="0" applyNumberFormat="1" applyFont="1" applyFill="1" applyBorder="1" applyAlignment="1">
      <alignment horizontal="left" wrapText="1" indent="1"/>
    </xf>
    <xf numFmtId="1" fontId="7" fillId="3" borderId="4" xfId="0" applyNumberFormat="1" applyFont="1" applyFill="1" applyBorder="1" applyAlignment="1">
      <alignment horizontal="right"/>
    </xf>
    <xf numFmtId="1" fontId="8" fillId="3" borderId="12" xfId="0" applyNumberFormat="1" applyFont="1" applyFill="1" applyBorder="1" applyAlignment="1">
      <alignment horizontal="left" wrapText="1" indent="1"/>
    </xf>
    <xf numFmtId="1" fontId="3" fillId="0" borderId="11" xfId="0" applyNumberFormat="1" applyFont="1" applyBorder="1" applyAlignment="1">
      <alignment wrapText="1"/>
    </xf>
    <xf numFmtId="1" fontId="3" fillId="3" borderId="13" xfId="0" applyNumberFormat="1" applyFont="1" applyFill="1" applyBorder="1" applyAlignment="1">
      <alignment horizontal="center"/>
    </xf>
    <xf numFmtId="1" fontId="9" fillId="0" borderId="13" xfId="0" applyNumberFormat="1" applyFont="1" applyBorder="1"/>
    <xf numFmtId="1" fontId="4" fillId="3" borderId="1" xfId="0" applyNumberFormat="1" applyFont="1" applyFill="1" applyBorder="1" applyAlignment="1">
      <alignment horizontal="center"/>
    </xf>
    <xf numFmtId="1" fontId="11" fillId="3" borderId="1" xfId="0" applyNumberFormat="1" applyFont="1" applyFill="1" applyBorder="1" applyAlignment="1">
      <alignment horizontal="center"/>
    </xf>
    <xf numFmtId="1" fontId="4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left" vertical="center"/>
    </xf>
    <xf numFmtId="1" fontId="11" fillId="3" borderId="1" xfId="0" applyNumberFormat="1" applyFont="1" applyFill="1" applyBorder="1" applyAlignment="1">
      <alignment horizontal="center" vertical="center"/>
    </xf>
    <xf numFmtId="1" fontId="1" fillId="0" borderId="0" xfId="0" applyNumberFormat="1" applyFont="1" applyAlignment="1">
      <alignment horizontal="right"/>
    </xf>
    <xf numFmtId="1" fontId="8" fillId="0" borderId="10" xfId="0" applyNumberFormat="1" applyFont="1" applyFill="1" applyBorder="1"/>
    <xf numFmtId="1" fontId="1" fillId="0" borderId="5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left" indent="3"/>
    </xf>
    <xf numFmtId="1" fontId="9" fillId="0" borderId="0" xfId="0" applyNumberFormat="1" applyFont="1" applyFill="1" applyBorder="1"/>
    <xf numFmtId="1" fontId="3" fillId="0" borderId="0" xfId="0" applyNumberFormat="1" applyFont="1" applyFill="1"/>
    <xf numFmtId="1" fontId="1" fillId="0" borderId="5" xfId="0" applyNumberFormat="1" applyFont="1" applyFill="1" applyBorder="1" applyAlignment="1">
      <alignment horizontal="center"/>
    </xf>
    <xf numFmtId="1" fontId="8" fillId="0" borderId="0" xfId="0" applyNumberFormat="1" applyFont="1" applyFill="1" applyBorder="1"/>
    <xf numFmtId="1" fontId="1" fillId="0" borderId="0" xfId="0" applyNumberFormat="1" applyFont="1" applyFill="1"/>
    <xf numFmtId="1" fontId="8" fillId="0" borderId="12" xfId="0" applyNumberFormat="1" applyFont="1" applyFill="1" applyBorder="1"/>
    <xf numFmtId="1" fontId="8" fillId="0" borderId="10" xfId="0" applyNumberFormat="1" applyFont="1" applyFill="1" applyBorder="1" applyAlignment="1">
      <alignment horizontal="left" indent="2"/>
    </xf>
    <xf numFmtId="1" fontId="8" fillId="0" borderId="10" xfId="0" applyNumberFormat="1" applyFont="1" applyFill="1" applyBorder="1" applyAlignment="1">
      <alignment horizontal="left" wrapText="1" indent="2"/>
    </xf>
    <xf numFmtId="1" fontId="3" fillId="0" borderId="1" xfId="0" applyNumberFormat="1" applyFont="1" applyFill="1" applyBorder="1" applyAlignment="1">
      <alignment horizontal="right"/>
    </xf>
    <xf numFmtId="1" fontId="1" fillId="0" borderId="11" xfId="0" applyNumberFormat="1" applyFont="1" applyBorder="1" applyAlignment="1">
      <alignment horizontal="center"/>
    </xf>
    <xf numFmtId="1" fontId="1" fillId="0" borderId="11" xfId="0" applyNumberFormat="1" applyFont="1" applyFill="1" applyBorder="1" applyAlignment="1">
      <alignment horizontal="center"/>
    </xf>
    <xf numFmtId="1" fontId="8" fillId="0" borderId="11" xfId="0" applyNumberFormat="1" applyFont="1" applyBorder="1"/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0" borderId="1" xfId="0" applyFont="1" applyBorder="1" applyAlignment="1">
      <alignment horizontal="left"/>
    </xf>
    <xf numFmtId="1" fontId="14" fillId="0" borderId="1" xfId="0" applyNumberFormat="1" applyFont="1" applyBorder="1" applyAlignment="1">
      <alignment horizontal="right" vertical="center"/>
    </xf>
    <xf numFmtId="1" fontId="3" fillId="0" borderId="1" xfId="0" applyNumberFormat="1" applyFont="1" applyBorder="1" applyAlignment="1">
      <alignment horizontal="right" vertical="center"/>
    </xf>
    <xf numFmtId="1" fontId="13" fillId="0" borderId="1" xfId="0" applyNumberFormat="1" applyFont="1" applyBorder="1" applyAlignment="1">
      <alignment horizontal="right" vertical="center"/>
    </xf>
    <xf numFmtId="14" fontId="13" fillId="0" borderId="1" xfId="0" applyNumberFormat="1" applyFont="1" applyBorder="1" applyAlignment="1">
      <alignment horizontal="left"/>
    </xf>
    <xf numFmtId="0" fontId="14" fillId="0" borderId="1" xfId="0" applyFont="1" applyBorder="1" applyAlignment="1">
      <alignment wrapText="1"/>
    </xf>
    <xf numFmtId="1" fontId="4" fillId="0" borderId="1" xfId="0" applyNumberFormat="1" applyFont="1" applyBorder="1" applyAlignment="1">
      <alignment horizontal="right" vertical="center"/>
    </xf>
    <xf numFmtId="1" fontId="3" fillId="5" borderId="1" xfId="0" applyNumberFormat="1" applyFont="1" applyFill="1" applyBorder="1" applyAlignment="1">
      <alignment horizontal="right" vertical="center"/>
    </xf>
    <xf numFmtId="1" fontId="4" fillId="0" borderId="1" xfId="0" applyNumberFormat="1" applyFont="1" applyFill="1" applyBorder="1" applyAlignment="1">
      <alignment horizontal="right" vertical="center"/>
    </xf>
    <xf numFmtId="3" fontId="14" fillId="0" borderId="1" xfId="0" applyNumberFormat="1" applyFont="1" applyBorder="1" applyAlignment="1">
      <alignment horizontal="center" vertical="center"/>
    </xf>
    <xf numFmtId="0" fontId="13" fillId="5" borderId="1" xfId="0" applyFont="1" applyFill="1" applyBorder="1" applyAlignment="1">
      <alignment horizontal="left"/>
    </xf>
    <xf numFmtId="4" fontId="4" fillId="5" borderId="1" xfId="0" applyNumberFormat="1" applyFont="1" applyFill="1" applyBorder="1" applyAlignment="1">
      <alignment vertical="center"/>
    </xf>
    <xf numFmtId="0" fontId="13" fillId="5" borderId="0" xfId="0" applyFont="1" applyFill="1"/>
    <xf numFmtId="3" fontId="4" fillId="5" borderId="1" xfId="0" applyNumberFormat="1" applyFont="1" applyFill="1" applyBorder="1" applyAlignment="1">
      <alignment vertical="center"/>
    </xf>
    <xf numFmtId="3" fontId="13" fillId="5" borderId="1" xfId="0" applyNumberFormat="1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left"/>
    </xf>
    <xf numFmtId="1" fontId="14" fillId="3" borderId="1" xfId="0" applyNumberFormat="1" applyFont="1" applyFill="1" applyBorder="1" applyAlignment="1">
      <alignment horizontal="right" vertical="center"/>
    </xf>
    <xf numFmtId="1" fontId="17" fillId="0" borderId="0" xfId="0" applyNumberFormat="1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9" fontId="3" fillId="0" borderId="15" xfId="1" applyNumberFormat="1" applyFont="1" applyBorder="1" applyAlignment="1" applyProtection="1">
      <alignment horizontal="left" vertical="center" wrapText="1"/>
      <protection hidden="1"/>
    </xf>
    <xf numFmtId="0" fontId="14" fillId="0" borderId="1" xfId="0" applyFont="1" applyBorder="1" applyAlignment="1">
      <alignment horizontal="center" wrapText="1"/>
    </xf>
    <xf numFmtId="0" fontId="4" fillId="5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13" fillId="0" borderId="2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1" fontId="3" fillId="0" borderId="11" xfId="0" applyNumberFormat="1" applyFont="1" applyBorder="1" applyAlignment="1">
      <alignment horizontal="right"/>
    </xf>
    <xf numFmtId="1" fontId="7" fillId="0" borderId="7" xfId="0" applyNumberFormat="1" applyFont="1" applyBorder="1" applyAlignment="1">
      <alignment horizontal="center"/>
    </xf>
    <xf numFmtId="1" fontId="3" fillId="0" borderId="7" xfId="0" applyNumberFormat="1" applyFont="1" applyBorder="1"/>
    <xf numFmtId="1" fontId="3" fillId="0" borderId="1" xfId="0" applyNumberFormat="1" applyFont="1" applyBorder="1" applyAlignment="1">
      <alignment wrapText="1"/>
    </xf>
    <xf numFmtId="0" fontId="3" fillId="0" borderId="1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/>
    </xf>
    <xf numFmtId="0" fontId="18" fillId="0" borderId="0" xfId="0" applyFont="1" applyAlignment="1">
      <alignment horizontal="center" wrapText="1"/>
    </xf>
    <xf numFmtId="1" fontId="7" fillId="0" borderId="10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vertical="top"/>
    </xf>
    <xf numFmtId="1" fontId="7" fillId="0" borderId="0" xfId="0" applyNumberFormat="1" applyFont="1" applyFill="1" applyBorder="1" applyAlignment="1">
      <alignment horizontal="center"/>
    </xf>
    <xf numFmtId="1" fontId="4" fillId="0" borderId="8" xfId="0" applyNumberFormat="1" applyFont="1" applyBorder="1" applyAlignment="1">
      <alignment horizontal="center" wrapText="1"/>
    </xf>
    <xf numFmtId="1" fontId="4" fillId="0" borderId="0" xfId="0" applyNumberFormat="1" applyFont="1" applyBorder="1" applyAlignment="1">
      <alignment horizontal="center" wrapText="1"/>
    </xf>
    <xf numFmtId="1" fontId="7" fillId="0" borderId="0" xfId="0" applyNumberFormat="1" applyFont="1" applyBorder="1"/>
    <xf numFmtId="1" fontId="1" fillId="3" borderId="13" xfId="0" applyNumberFormat="1" applyFont="1" applyFill="1" applyBorder="1" applyAlignment="1">
      <alignment horizontal="center"/>
    </xf>
    <xf numFmtId="1" fontId="8" fillId="3" borderId="5" xfId="0" applyNumberFormat="1" applyFont="1" applyFill="1" applyBorder="1"/>
    <xf numFmtId="1" fontId="1" fillId="3" borderId="14" xfId="0" applyNumberFormat="1" applyFont="1" applyFill="1" applyBorder="1" applyAlignment="1">
      <alignment horizontal="center"/>
    </xf>
    <xf numFmtId="1" fontId="4" fillId="3" borderId="9" xfId="0" applyNumberFormat="1" applyFont="1" applyFill="1" applyBorder="1"/>
    <xf numFmtId="1" fontId="1" fillId="3" borderId="5" xfId="0" applyNumberFormat="1" applyFont="1" applyFill="1" applyBorder="1" applyAlignment="1">
      <alignment horizontal="center"/>
    </xf>
    <xf numFmtId="1" fontId="1" fillId="3" borderId="11" xfId="0" applyNumberFormat="1" applyFont="1" applyFill="1" applyBorder="1" applyAlignment="1">
      <alignment horizontal="center"/>
    </xf>
    <xf numFmtId="1" fontId="4" fillId="3" borderId="10" xfId="0" applyNumberFormat="1" applyFont="1" applyFill="1" applyBorder="1"/>
    <xf numFmtId="1" fontId="7" fillId="0" borderId="12" xfId="0" applyNumberFormat="1" applyFont="1" applyFill="1" applyBorder="1" applyAlignment="1">
      <alignment horizontal="center"/>
    </xf>
    <xf numFmtId="1" fontId="3" fillId="0" borderId="5" xfId="0" applyNumberFormat="1" applyFont="1" applyFill="1" applyBorder="1" applyAlignment="1">
      <alignment wrapText="1"/>
    </xf>
    <xf numFmtId="1" fontId="7" fillId="0" borderId="8" xfId="0" applyNumberFormat="1" applyFont="1" applyFill="1" applyBorder="1" applyAlignment="1">
      <alignment horizontal="center"/>
    </xf>
    <xf numFmtId="1" fontId="3" fillId="0" borderId="11" xfId="0" applyNumberFormat="1" applyFont="1" applyFill="1" applyBorder="1" applyAlignment="1">
      <alignment horizontal="right"/>
    </xf>
    <xf numFmtId="49" fontId="7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" fontId="3" fillId="0" borderId="1" xfId="0" applyNumberFormat="1" applyFont="1" applyBorder="1" applyAlignment="1">
      <alignment vertical="top" wrapText="1"/>
    </xf>
    <xf numFmtId="1" fontId="3" fillId="0" borderId="16" xfId="0" applyNumberFormat="1" applyFont="1" applyBorder="1"/>
    <xf numFmtId="1" fontId="4" fillId="3" borderId="16" xfId="0" applyNumberFormat="1" applyFont="1" applyFill="1" applyBorder="1"/>
    <xf numFmtId="1" fontId="1" fillId="3" borderId="16" xfId="0" applyNumberFormat="1" applyFont="1" applyFill="1" applyBorder="1"/>
    <xf numFmtId="1" fontId="7" fillId="3" borderId="9" xfId="0" applyNumberFormat="1" applyFont="1" applyFill="1" applyBorder="1" applyAlignment="1">
      <alignment horizontal="center"/>
    </xf>
    <xf numFmtId="1" fontId="1" fillId="3" borderId="2" xfId="0" applyNumberFormat="1" applyFont="1" applyFill="1" applyBorder="1"/>
    <xf numFmtId="1" fontId="3" fillId="0" borderId="9" xfId="0" applyNumberFormat="1" applyFont="1" applyFill="1" applyBorder="1" applyAlignment="1">
      <alignment wrapText="1"/>
    </xf>
    <xf numFmtId="1" fontId="7" fillId="0" borderId="2" xfId="0" applyNumberFormat="1" applyFont="1" applyBorder="1" applyAlignment="1">
      <alignment vertical="top"/>
    </xf>
    <xf numFmtId="1" fontId="3" fillId="0" borderId="3" xfId="0" applyNumberFormat="1" applyFont="1" applyBorder="1" applyAlignment="1">
      <alignment vertical="top"/>
    </xf>
    <xf numFmtId="1" fontId="3" fillId="0" borderId="9" xfId="0" applyNumberFormat="1" applyFont="1" applyBorder="1" applyAlignment="1">
      <alignment vertical="top"/>
    </xf>
    <xf numFmtId="1" fontId="3" fillId="0" borderId="8" xfId="0" applyNumberFormat="1" applyFont="1" applyBorder="1" applyAlignment="1">
      <alignment vertical="top"/>
    </xf>
    <xf numFmtId="1" fontId="3" fillId="0" borderId="12" xfId="0" applyNumberFormat="1" applyFont="1" applyBorder="1" applyAlignment="1">
      <alignment vertical="top"/>
    </xf>
    <xf numFmtId="1" fontId="3" fillId="3" borderId="16" xfId="0" applyNumberFormat="1" applyFont="1" applyFill="1" applyBorder="1" applyAlignment="1">
      <alignment horizontal="center"/>
    </xf>
    <xf numFmtId="1" fontId="3" fillId="3" borderId="13" xfId="0" applyNumberFormat="1" applyFont="1" applyFill="1" applyBorder="1" applyAlignment="1">
      <alignment horizontal="center" vertical="center"/>
    </xf>
    <xf numFmtId="1" fontId="3" fillId="3" borderId="14" xfId="0" applyNumberFormat="1" applyFont="1" applyFill="1" applyBorder="1" applyAlignment="1">
      <alignment horizontal="center"/>
    </xf>
    <xf numFmtId="1" fontId="4" fillId="3" borderId="2" xfId="0" applyNumberFormat="1" applyFont="1" applyFill="1" applyBorder="1" applyAlignment="1">
      <alignment vertical="center"/>
    </xf>
    <xf numFmtId="0" fontId="13" fillId="0" borderId="13" xfId="0" applyFont="1" applyBorder="1" applyAlignment="1">
      <alignment horizontal="left"/>
    </xf>
    <xf numFmtId="0" fontId="13" fillId="0" borderId="6" xfId="0" applyFont="1" applyBorder="1" applyAlignment="1">
      <alignment horizontal="left"/>
    </xf>
    <xf numFmtId="1" fontId="4" fillId="0" borderId="2" xfId="0" applyNumberFormat="1" applyFont="1" applyBorder="1" applyAlignment="1">
      <alignment horizontal="right" vertical="center"/>
    </xf>
    <xf numFmtId="1" fontId="18" fillId="0" borderId="11" xfId="0" applyNumberFormat="1" applyFont="1" applyBorder="1" applyAlignment="1">
      <alignment horizontal="right" vertical="center"/>
    </xf>
    <xf numFmtId="1" fontId="3" fillId="0" borderId="11" xfId="0" applyNumberFormat="1" applyFont="1" applyBorder="1" applyAlignment="1">
      <alignment horizontal="right" vertical="center"/>
    </xf>
    <xf numFmtId="1" fontId="3" fillId="0" borderId="6" xfId="0" applyNumberFormat="1" applyFont="1" applyFill="1" applyBorder="1" applyAlignment="1">
      <alignment horizontal="center"/>
    </xf>
    <xf numFmtId="1" fontId="3" fillId="4" borderId="13" xfId="0" applyNumberFormat="1" applyFont="1" applyFill="1" applyBorder="1" applyAlignment="1">
      <alignment horizontal="center"/>
    </xf>
    <xf numFmtId="1" fontId="3" fillId="0" borderId="14" xfId="0" applyNumberFormat="1" applyFont="1" applyFill="1" applyBorder="1" applyAlignment="1">
      <alignment horizontal="center"/>
    </xf>
    <xf numFmtId="1" fontId="3" fillId="0" borderId="16" xfId="0" applyNumberFormat="1" applyFont="1" applyBorder="1" applyAlignment="1">
      <alignment horizontal="center"/>
    </xf>
    <xf numFmtId="1" fontId="11" fillId="3" borderId="9" xfId="0" applyNumberFormat="1" applyFont="1" applyFill="1" applyBorder="1" applyAlignment="1">
      <alignment horizontal="center"/>
    </xf>
    <xf numFmtId="1" fontId="8" fillId="3" borderId="5" xfId="0" applyNumberFormat="1" applyFont="1" applyFill="1" applyBorder="1" applyAlignment="1">
      <alignment horizontal="left" wrapText="1"/>
    </xf>
    <xf numFmtId="1" fontId="10" fillId="0" borderId="8" xfId="0" applyNumberFormat="1" applyFont="1" applyBorder="1" applyAlignment="1">
      <alignment horizontal="center"/>
    </xf>
    <xf numFmtId="1" fontId="3" fillId="6" borderId="0" xfId="0" applyNumberFormat="1" applyFont="1" applyFill="1"/>
    <xf numFmtId="1" fontId="4" fillId="3" borderId="6" xfId="0" applyNumberFormat="1" applyFont="1" applyFill="1" applyBorder="1"/>
    <xf numFmtId="1" fontId="3" fillId="0" borderId="14" xfId="0" applyNumberFormat="1" applyFont="1" applyBorder="1"/>
    <xf numFmtId="1" fontId="4" fillId="3" borderId="16" xfId="0" applyNumberFormat="1" applyFont="1" applyFill="1" applyBorder="1" applyAlignment="1">
      <alignment vertical="distributed"/>
    </xf>
    <xf numFmtId="1" fontId="3" fillId="0" borderId="1" xfId="0" applyNumberFormat="1" applyFont="1" applyBorder="1" applyAlignment="1">
      <alignment horizontal="left"/>
    </xf>
    <xf numFmtId="1" fontId="3" fillId="3" borderId="5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4" fillId="2" borderId="1" xfId="0" applyFont="1" applyFill="1" applyBorder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8" fillId="0" borderId="13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1" fontId="11" fillId="0" borderId="0" xfId="0" applyNumberFormat="1" applyFont="1"/>
    <xf numFmtId="1" fontId="4" fillId="0" borderId="0" xfId="0" applyNumberFormat="1" applyFont="1"/>
    <xf numFmtId="1" fontId="4" fillId="0" borderId="0" xfId="0" applyNumberFormat="1" applyFont="1" applyBorder="1"/>
    <xf numFmtId="1" fontId="4" fillId="3" borderId="5" xfId="0" applyNumberFormat="1" applyFont="1" applyFill="1" applyBorder="1"/>
    <xf numFmtId="1" fontId="7" fillId="3" borderId="12" xfId="0" applyNumberFormat="1" applyFont="1" applyFill="1" applyBorder="1" applyAlignment="1">
      <alignment horizontal="center"/>
    </xf>
    <xf numFmtId="0" fontId="15" fillId="0" borderId="0" xfId="0" applyFont="1" applyAlignment="1">
      <alignment horizontal="left" wrapText="1" indent="29"/>
    </xf>
    <xf numFmtId="0" fontId="13" fillId="6" borderId="2" xfId="0" applyFont="1" applyFill="1" applyBorder="1" applyAlignment="1">
      <alignment horizontal="center" vertical="center" wrapText="1"/>
    </xf>
    <xf numFmtId="1" fontId="14" fillId="6" borderId="1" xfId="0" applyNumberFormat="1" applyFont="1" applyFill="1" applyBorder="1" applyAlignment="1">
      <alignment horizontal="right" vertical="center"/>
    </xf>
    <xf numFmtId="1" fontId="3" fillId="6" borderId="1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1" fontId="4" fillId="6" borderId="1" xfId="0" applyNumberFormat="1" applyFont="1" applyFill="1" applyBorder="1" applyAlignment="1">
      <alignment horizontal="right" vertical="center"/>
    </xf>
    <xf numFmtId="1" fontId="4" fillId="6" borderId="2" xfId="0" applyNumberFormat="1" applyFont="1" applyFill="1" applyBorder="1" applyAlignment="1">
      <alignment horizontal="right" vertical="center"/>
    </xf>
    <xf numFmtId="1" fontId="4" fillId="6" borderId="11" xfId="0" applyNumberFormat="1" applyFont="1" applyFill="1" applyBorder="1" applyAlignment="1">
      <alignment horizontal="right" vertical="center"/>
    </xf>
    <xf numFmtId="1" fontId="18" fillId="6" borderId="11" xfId="0" applyNumberFormat="1" applyFont="1" applyFill="1" applyBorder="1" applyAlignment="1">
      <alignment horizontal="right" vertical="center"/>
    </xf>
    <xf numFmtId="1" fontId="3" fillId="6" borderId="11" xfId="0" applyNumberFormat="1" applyFont="1" applyFill="1" applyBorder="1"/>
    <xf numFmtId="1" fontId="3" fillId="6" borderId="1" xfId="0" applyNumberFormat="1" applyFont="1" applyFill="1" applyBorder="1"/>
    <xf numFmtId="1" fontId="4" fillId="6" borderId="1" xfId="0" applyNumberFormat="1" applyFont="1" applyFill="1" applyBorder="1"/>
    <xf numFmtId="1" fontId="3" fillId="6" borderId="11" xfId="0" applyNumberFormat="1" applyFont="1" applyFill="1" applyBorder="1" applyAlignment="1">
      <alignment horizontal="right"/>
    </xf>
    <xf numFmtId="1" fontId="3" fillId="6" borderId="1" xfId="0" applyNumberFormat="1" applyFont="1" applyFill="1" applyBorder="1" applyAlignment="1">
      <alignment horizontal="right"/>
    </xf>
    <xf numFmtId="1" fontId="4" fillId="6" borderId="1" xfId="0" applyNumberFormat="1" applyFont="1" applyFill="1" applyBorder="1" applyAlignment="1">
      <alignment vertical="distributed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1" xfId="0" applyNumberFormat="1" applyFont="1" applyFill="1" applyBorder="1" applyAlignment="1">
      <alignment horizontal="center" vertical="center"/>
    </xf>
    <xf numFmtId="0" fontId="13" fillId="0" borderId="7" xfId="0" applyFont="1" applyBorder="1" applyAlignment="1">
      <alignment wrapText="1"/>
    </xf>
    <xf numFmtId="1" fontId="7" fillId="0" borderId="7" xfId="0" applyNumberFormat="1" applyFont="1" applyBorder="1" applyAlignment="1">
      <alignment horizontal="right"/>
    </xf>
    <xf numFmtId="1" fontId="7" fillId="6" borderId="9" xfId="0" applyNumberFormat="1" applyFont="1" applyFill="1" applyBorder="1" applyAlignment="1">
      <alignment horizontal="center" vertical="center"/>
    </xf>
    <xf numFmtId="1" fontId="7" fillId="6" borderId="2" xfId="0" applyNumberFormat="1" applyFont="1" applyFill="1" applyBorder="1" applyAlignment="1">
      <alignment horizontal="center" vertical="center" wrapText="1"/>
    </xf>
    <xf numFmtId="1" fontId="4" fillId="6" borderId="2" xfId="0" applyNumberFormat="1" applyFont="1" applyFill="1" applyBorder="1"/>
    <xf numFmtId="1" fontId="1" fillId="6" borderId="1" xfId="0" applyNumberFormat="1" applyFont="1" applyFill="1" applyBorder="1"/>
    <xf numFmtId="1" fontId="3" fillId="6" borderId="2" xfId="0" applyNumberFormat="1" applyFont="1" applyFill="1" applyBorder="1"/>
    <xf numFmtId="1" fontId="1" fillId="6" borderId="0" xfId="0" applyNumberFormat="1" applyFont="1" applyFill="1" applyAlignment="1">
      <alignment horizontal="right"/>
    </xf>
    <xf numFmtId="1" fontId="1" fillId="6" borderId="0" xfId="0" applyNumberFormat="1" applyFont="1" applyFill="1"/>
    <xf numFmtId="1" fontId="16" fillId="6" borderId="0" xfId="0" applyNumberFormat="1" applyFont="1" applyFill="1" applyAlignment="1">
      <alignment horizontal="right"/>
    </xf>
    <xf numFmtId="1" fontId="16" fillId="6" borderId="0" xfId="0" applyNumberFormat="1" applyFont="1" applyFill="1"/>
    <xf numFmtId="1" fontId="3" fillId="0" borderId="3" xfId="0" applyNumberFormat="1" applyFont="1" applyBorder="1" applyAlignment="1">
      <alignment wrapText="1"/>
    </xf>
    <xf numFmtId="0" fontId="13" fillId="7" borderId="1" xfId="0" applyFont="1" applyFill="1" applyBorder="1" applyAlignment="1">
      <alignment horizontal="center" vertical="center" wrapText="1"/>
    </xf>
    <xf numFmtId="1" fontId="14" fillId="7" borderId="1" xfId="0" applyNumberFormat="1" applyFont="1" applyFill="1" applyBorder="1" applyAlignment="1">
      <alignment horizontal="right" vertical="center"/>
    </xf>
    <xf numFmtId="1" fontId="3" fillId="7" borderId="1" xfId="0" applyNumberFormat="1" applyFont="1" applyFill="1" applyBorder="1" applyAlignment="1">
      <alignment horizontal="right" vertical="center"/>
    </xf>
    <xf numFmtId="1" fontId="13" fillId="7" borderId="1" xfId="0" applyNumberFormat="1" applyFont="1" applyFill="1" applyBorder="1" applyAlignment="1">
      <alignment horizontal="right" vertical="center"/>
    </xf>
    <xf numFmtId="1" fontId="4" fillId="7" borderId="1" xfId="0" applyNumberFormat="1" applyFont="1" applyFill="1" applyBorder="1" applyAlignment="1">
      <alignment horizontal="right" vertical="center"/>
    </xf>
    <xf numFmtId="1" fontId="4" fillId="7" borderId="2" xfId="0" applyNumberFormat="1" applyFont="1" applyFill="1" applyBorder="1" applyAlignment="1">
      <alignment horizontal="right" vertical="center"/>
    </xf>
    <xf numFmtId="1" fontId="1" fillId="7" borderId="11" xfId="0" applyNumberFormat="1" applyFont="1" applyFill="1" applyBorder="1" applyAlignment="1">
      <alignment horizontal="right" vertical="center"/>
    </xf>
    <xf numFmtId="1" fontId="18" fillId="7" borderId="11" xfId="0" applyNumberFormat="1" applyFont="1" applyFill="1" applyBorder="1" applyAlignment="1">
      <alignment horizontal="right" vertical="center"/>
    </xf>
    <xf numFmtId="1" fontId="3" fillId="7" borderId="11" xfId="0" applyNumberFormat="1" applyFont="1" applyFill="1" applyBorder="1"/>
    <xf numFmtId="1" fontId="3" fillId="7" borderId="1" xfId="0" applyNumberFormat="1" applyFont="1" applyFill="1" applyBorder="1"/>
    <xf numFmtId="1" fontId="4" fillId="7" borderId="1" xfId="0" applyNumberFormat="1" applyFont="1" applyFill="1" applyBorder="1"/>
    <xf numFmtId="1" fontId="4" fillId="7" borderId="1" xfId="0" applyNumberFormat="1" applyFont="1" applyFill="1" applyBorder="1" applyAlignment="1">
      <alignment vertical="distributed"/>
    </xf>
    <xf numFmtId="1" fontId="4" fillId="7" borderId="1" xfId="0" applyNumberFormat="1" applyFont="1" applyFill="1" applyBorder="1" applyAlignment="1">
      <alignment horizontal="right"/>
    </xf>
    <xf numFmtId="1" fontId="3" fillId="4" borderId="16" xfId="0" applyNumberFormat="1" applyFont="1" applyFill="1" applyBorder="1"/>
    <xf numFmtId="1" fontId="17" fillId="6" borderId="0" xfId="0" applyNumberFormat="1" applyFont="1" applyFill="1" applyAlignment="1">
      <alignment horizontal="center"/>
    </xf>
    <xf numFmtId="1" fontId="7" fillId="7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3" fillId="6" borderId="5" xfId="0" applyNumberFormat="1" applyFont="1" applyFill="1" applyBorder="1"/>
    <xf numFmtId="1" fontId="3" fillId="6" borderId="2" xfId="0" applyNumberFormat="1" applyFont="1" applyFill="1" applyBorder="1" applyAlignment="1">
      <alignment vertical="top"/>
    </xf>
    <xf numFmtId="1" fontId="3" fillId="6" borderId="11" xfId="0" applyNumberFormat="1" applyFont="1" applyFill="1" applyBorder="1" applyAlignment="1">
      <alignment vertical="top"/>
    </xf>
    <xf numFmtId="1" fontId="3" fillId="6" borderId="5" xfId="0" applyNumberFormat="1" applyFont="1" applyFill="1" applyBorder="1" applyAlignment="1">
      <alignment vertical="top"/>
    </xf>
    <xf numFmtId="1" fontId="4" fillId="6" borderId="2" xfId="0" applyNumberFormat="1" applyFont="1" applyFill="1" applyBorder="1" applyAlignment="1">
      <alignment vertical="distributed"/>
    </xf>
    <xf numFmtId="1" fontId="3" fillId="7" borderId="5" xfId="0" applyNumberFormat="1" applyFont="1" applyFill="1" applyBorder="1"/>
    <xf numFmtId="1" fontId="3" fillId="7" borderId="2" xfId="0" applyNumberFormat="1" applyFont="1" applyFill="1" applyBorder="1"/>
    <xf numFmtId="1" fontId="3" fillId="7" borderId="2" xfId="0" applyNumberFormat="1" applyFont="1" applyFill="1" applyBorder="1" applyAlignment="1">
      <alignment vertical="top"/>
    </xf>
    <xf numFmtId="1" fontId="3" fillId="7" borderId="11" xfId="0" applyNumberFormat="1" applyFont="1" applyFill="1" applyBorder="1" applyAlignment="1">
      <alignment vertical="top"/>
    </xf>
    <xf numFmtId="1" fontId="3" fillId="7" borderId="5" xfId="0" applyNumberFormat="1" applyFont="1" applyFill="1" applyBorder="1" applyAlignment="1">
      <alignment vertical="top"/>
    </xf>
    <xf numFmtId="1" fontId="3" fillId="7" borderId="1" xfId="0" applyNumberFormat="1" applyFont="1" applyFill="1" applyBorder="1" applyAlignment="1">
      <alignment horizontal="right"/>
    </xf>
    <xf numFmtId="1" fontId="4" fillId="7" borderId="2" xfId="0" applyNumberFormat="1" applyFont="1" applyFill="1" applyBorder="1" applyAlignment="1">
      <alignment vertical="distributed"/>
    </xf>
    <xf numFmtId="1" fontId="8" fillId="0" borderId="11" xfId="0" applyNumberFormat="1" applyFont="1" applyFill="1" applyBorder="1" applyAlignment="1">
      <alignment horizontal="left" wrapText="1" indent="1"/>
    </xf>
    <xf numFmtId="1" fontId="4" fillId="7" borderId="11" xfId="0" applyNumberFormat="1" applyFont="1" applyFill="1" applyBorder="1"/>
    <xf numFmtId="1" fontId="4" fillId="7" borderId="16" xfId="0" applyNumberFormat="1" applyFont="1" applyFill="1" applyBorder="1"/>
    <xf numFmtId="1" fontId="3" fillId="7" borderId="16" xfId="0" applyNumberFormat="1" applyFont="1" applyFill="1" applyBorder="1"/>
    <xf numFmtId="1" fontId="4" fillId="7" borderId="2" xfId="0" applyNumberFormat="1" applyFont="1" applyFill="1" applyBorder="1"/>
    <xf numFmtId="1" fontId="4" fillId="7" borderId="6" xfId="0" applyNumberFormat="1" applyFont="1" applyFill="1" applyBorder="1"/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6" borderId="2" xfId="0" applyNumberFormat="1" applyFont="1" applyFill="1" applyBorder="1" applyAlignment="1">
      <alignment horizontal="center" vertical="center" wrapText="1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1" fontId="7" fillId="6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/>
    </xf>
    <xf numFmtId="1" fontId="3" fillId="7" borderId="1" xfId="0" applyNumberFormat="1" applyFont="1" applyFill="1" applyBorder="1" applyAlignment="1">
      <alignment vertical="top"/>
    </xf>
    <xf numFmtId="1" fontId="3" fillId="7" borderId="3" xfId="0" applyNumberFormat="1" applyFont="1" applyFill="1" applyBorder="1" applyAlignment="1">
      <alignment vertical="top"/>
    </xf>
    <xf numFmtId="1" fontId="3" fillId="7" borderId="8" xfId="0" applyNumberFormat="1" applyFont="1" applyFill="1" applyBorder="1" applyAlignment="1">
      <alignment vertical="top"/>
    </xf>
    <xf numFmtId="1" fontId="3" fillId="6" borderId="1" xfId="0" applyNumberFormat="1" applyFont="1" applyFill="1" applyBorder="1" applyAlignment="1">
      <alignment vertical="top"/>
    </xf>
    <xf numFmtId="1" fontId="4" fillId="6" borderId="11" xfId="0" applyNumberFormat="1" applyFont="1" applyFill="1" applyBorder="1"/>
    <xf numFmtId="1" fontId="3" fillId="6" borderId="3" xfId="0" applyNumberFormat="1" applyFont="1" applyFill="1" applyBorder="1" applyAlignment="1">
      <alignment vertical="top"/>
    </xf>
    <xf numFmtId="1" fontId="3" fillId="6" borderId="8" xfId="0" applyNumberFormat="1" applyFont="1" applyFill="1" applyBorder="1" applyAlignment="1">
      <alignment vertical="top"/>
    </xf>
    <xf numFmtId="1" fontId="9" fillId="6" borderId="2" xfId="0" applyNumberFormat="1" applyFont="1" applyFill="1" applyBorder="1"/>
    <xf numFmtId="1" fontId="9" fillId="6" borderId="2" xfId="0" applyNumberFormat="1" applyFont="1" applyFill="1" applyBorder="1" applyAlignment="1">
      <alignment horizontal="right"/>
    </xf>
    <xf numFmtId="1" fontId="9" fillId="7" borderId="2" xfId="0" applyNumberFormat="1" applyFont="1" applyFill="1" applyBorder="1"/>
    <xf numFmtId="1" fontId="9" fillId="7" borderId="2" xfId="0" applyNumberFormat="1" applyFont="1" applyFill="1" applyBorder="1" applyAlignment="1">
      <alignment horizontal="right"/>
    </xf>
    <xf numFmtId="1" fontId="9" fillId="3" borderId="2" xfId="0" applyNumberFormat="1" applyFont="1" applyFill="1" applyBorder="1"/>
    <xf numFmtId="1" fontId="9" fillId="3" borderId="2" xfId="0" applyNumberFormat="1" applyFont="1" applyFill="1" applyBorder="1" applyAlignment="1">
      <alignment horizontal="right"/>
    </xf>
    <xf numFmtId="1" fontId="8" fillId="3" borderId="16" xfId="0" applyNumberFormat="1" applyFont="1" applyFill="1" applyBorder="1"/>
    <xf numFmtId="1" fontId="7" fillId="7" borderId="2" xfId="0" applyNumberFormat="1" applyFont="1" applyFill="1" applyBorder="1" applyAlignment="1">
      <alignment horizontal="center" vertical="center"/>
    </xf>
    <xf numFmtId="1" fontId="8" fillId="0" borderId="14" xfId="0" applyNumberFormat="1" applyFont="1" applyFill="1" applyBorder="1" applyAlignment="1">
      <alignment horizontal="left" wrapText="1" indent="1"/>
    </xf>
    <xf numFmtId="1" fontId="8" fillId="3" borderId="5" xfId="0" applyNumberFormat="1" applyFont="1" applyFill="1" applyBorder="1" applyAlignment="1">
      <alignment horizontal="left" vertical="center" wrapText="1" indent="1"/>
    </xf>
    <xf numFmtId="1" fontId="8" fillId="3" borderId="5" xfId="0" applyNumberFormat="1" applyFont="1" applyFill="1" applyBorder="1" applyAlignment="1">
      <alignment horizontal="left" wrapText="1" indent="1"/>
    </xf>
    <xf numFmtId="1" fontId="8" fillId="3" borderId="11" xfId="0" applyNumberFormat="1" applyFont="1" applyFill="1" applyBorder="1" applyAlignment="1">
      <alignment horizontal="left" wrapText="1" indent="1"/>
    </xf>
    <xf numFmtId="1" fontId="1" fillId="6" borderId="2" xfId="0" applyNumberFormat="1" applyFont="1" applyFill="1" applyBorder="1"/>
    <xf numFmtId="1" fontId="1" fillId="6" borderId="1" xfId="0" applyNumberFormat="1" applyFont="1" applyFill="1" applyBorder="1" applyAlignment="1">
      <alignment horizontal="right"/>
    </xf>
    <xf numFmtId="1" fontId="1" fillId="7" borderId="1" xfId="0" applyNumberFormat="1" applyFont="1" applyFill="1" applyBorder="1"/>
    <xf numFmtId="1" fontId="1" fillId="7" borderId="16" xfId="0" applyNumberFormat="1" applyFont="1" applyFill="1" applyBorder="1"/>
    <xf numFmtId="1" fontId="1" fillId="7" borderId="11" xfId="0" applyNumberFormat="1" applyFont="1" applyFill="1" applyBorder="1"/>
    <xf numFmtId="1" fontId="1" fillId="6" borderId="11" xfId="0" applyNumberFormat="1" applyFont="1" applyFill="1" applyBorder="1"/>
    <xf numFmtId="1" fontId="1" fillId="3" borderId="11" xfId="0" applyNumberFormat="1" applyFont="1" applyFill="1" applyBorder="1"/>
    <xf numFmtId="1" fontId="1" fillId="3" borderId="1" xfId="0" applyNumberFormat="1" applyFont="1" applyFill="1" applyBorder="1" applyAlignment="1">
      <alignment horizontal="right"/>
    </xf>
    <xf numFmtId="1" fontId="16" fillId="7" borderId="1" xfId="0" applyNumberFormat="1" applyFont="1" applyFill="1" applyBorder="1"/>
    <xf numFmtId="1" fontId="1" fillId="7" borderId="2" xfId="0" applyNumberFormat="1" applyFont="1" applyFill="1" applyBorder="1"/>
    <xf numFmtId="1" fontId="3" fillId="7" borderId="11" xfId="0" applyNumberFormat="1" applyFont="1" applyFill="1" applyBorder="1" applyAlignment="1">
      <alignment horizontal="right"/>
    </xf>
    <xf numFmtId="1" fontId="8" fillId="3" borderId="10" xfId="0" applyNumberFormat="1" applyFont="1" applyFill="1" applyBorder="1" applyAlignment="1">
      <alignment horizontal="left" indent="1"/>
    </xf>
    <xf numFmtId="1" fontId="8" fillId="3" borderId="5" xfId="0" applyNumberFormat="1" applyFont="1" applyFill="1" applyBorder="1" applyAlignment="1">
      <alignment horizontal="left" vertical="center"/>
    </xf>
    <xf numFmtId="1" fontId="8" fillId="3" borderId="5" xfId="0" applyNumberFormat="1" applyFont="1" applyFill="1" applyBorder="1" applyAlignment="1">
      <alignment horizontal="left" indent="1"/>
    </xf>
    <xf numFmtId="1" fontId="8" fillId="3" borderId="12" xfId="0" applyNumberFormat="1" applyFont="1" applyFill="1" applyBorder="1" applyAlignment="1">
      <alignment horizontal="left" indent="1"/>
    </xf>
    <xf numFmtId="1" fontId="8" fillId="0" borderId="0" xfId="0" applyNumberFormat="1" applyFont="1" applyBorder="1" applyAlignment="1">
      <alignment horizontal="left" indent="1"/>
    </xf>
    <xf numFmtId="1" fontId="8" fillId="0" borderId="13" xfId="0" applyNumberFormat="1" applyFont="1" applyFill="1" applyBorder="1" applyAlignment="1">
      <alignment horizontal="left" indent="1"/>
    </xf>
    <xf numFmtId="179" fontId="8" fillId="3" borderId="5" xfId="0" applyNumberFormat="1" applyFont="1" applyFill="1" applyBorder="1" applyAlignment="1">
      <alignment horizontal="left" indent="1"/>
    </xf>
    <xf numFmtId="178" fontId="8" fillId="3" borderId="5" xfId="0" applyNumberFormat="1" applyFont="1" applyFill="1" applyBorder="1" applyAlignment="1">
      <alignment horizontal="left" wrapText="1" indent="1"/>
    </xf>
    <xf numFmtId="178" fontId="8" fillId="3" borderId="11" xfId="0" applyNumberFormat="1" applyFont="1" applyFill="1" applyBorder="1" applyAlignment="1">
      <alignment horizontal="left" indent="1"/>
    </xf>
    <xf numFmtId="1" fontId="8" fillId="3" borderId="11" xfId="0" applyNumberFormat="1" applyFont="1" applyFill="1" applyBorder="1" applyAlignment="1">
      <alignment horizontal="left" indent="1"/>
    </xf>
    <xf numFmtId="1" fontId="4" fillId="6" borderId="0" xfId="0" applyNumberFormat="1" applyFont="1" applyFill="1" applyAlignment="1">
      <alignment horizontal="center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/>
    </xf>
    <xf numFmtId="1" fontId="3" fillId="7" borderId="14" xfId="0" applyNumberFormat="1" applyFont="1" applyFill="1" applyBorder="1"/>
    <xf numFmtId="1" fontId="1" fillId="7" borderId="6" xfId="0" applyNumberFormat="1" applyFont="1" applyFill="1" applyBorder="1"/>
    <xf numFmtId="0" fontId="19" fillId="0" borderId="0" xfId="0" applyFont="1" applyAlignment="1">
      <alignment horizontal="center" wrapText="1"/>
    </xf>
    <xf numFmtId="1" fontId="3" fillId="0" borderId="0" xfId="0" applyNumberFormat="1" applyFont="1" applyBorder="1" applyAlignment="1">
      <alignment horizontal="center" wrapText="1"/>
    </xf>
    <xf numFmtId="1" fontId="3" fillId="7" borderId="1" xfId="0" applyNumberFormat="1" applyFont="1" applyFill="1" applyBorder="1" applyAlignment="1">
      <alignment vertical="distributed"/>
    </xf>
    <xf numFmtId="1" fontId="1" fillId="7" borderId="1" xfId="0" applyNumberFormat="1" applyFont="1" applyFill="1" applyBorder="1" applyAlignment="1">
      <alignment horizontal="right"/>
    </xf>
    <xf numFmtId="1" fontId="3" fillId="6" borderId="6" xfId="0" applyNumberFormat="1" applyFont="1" applyFill="1" applyBorder="1" applyAlignment="1">
      <alignment vertical="top"/>
    </xf>
    <xf numFmtId="1" fontId="3" fillId="6" borderId="14" xfId="0" applyNumberFormat="1" applyFont="1" applyFill="1" applyBorder="1" applyAlignment="1">
      <alignment vertical="top"/>
    </xf>
    <xf numFmtId="1" fontId="3" fillId="7" borderId="9" xfId="0" applyNumberFormat="1" applyFont="1" applyFill="1" applyBorder="1" applyAlignment="1">
      <alignment vertical="top"/>
    </xf>
    <xf numFmtId="1" fontId="3" fillId="7" borderId="12" xfId="0" applyNumberFormat="1" applyFont="1" applyFill="1" applyBorder="1" applyAlignment="1">
      <alignment vertical="top"/>
    </xf>
    <xf numFmtId="1" fontId="1" fillId="0" borderId="0" xfId="0" applyNumberFormat="1" applyFont="1" applyFill="1" applyAlignment="1">
      <alignment horizontal="right"/>
    </xf>
    <xf numFmtId="1" fontId="16" fillId="0" borderId="0" xfId="0" applyNumberFormat="1" applyFont="1" applyFill="1" applyAlignment="1">
      <alignment horizontal="right"/>
    </xf>
    <xf numFmtId="1" fontId="16" fillId="0" borderId="0" xfId="0" applyNumberFormat="1" applyFont="1" applyFill="1"/>
    <xf numFmtId="1" fontId="7" fillId="3" borderId="10" xfId="0" applyNumberFormat="1" applyFont="1" applyFill="1" applyBorder="1" applyAlignment="1">
      <alignment horizontal="center" vertical="center"/>
    </xf>
    <xf numFmtId="1" fontId="1" fillId="3" borderId="10" xfId="0" applyNumberFormat="1" applyFont="1" applyFill="1" applyBorder="1" applyAlignment="1">
      <alignment horizontal="right"/>
    </xf>
    <xf numFmtId="1" fontId="1" fillId="3" borderId="10" xfId="0" applyNumberFormat="1" applyFont="1" applyFill="1" applyBorder="1" applyAlignment="1">
      <alignment horizontal="center"/>
    </xf>
    <xf numFmtId="1" fontId="1" fillId="3" borderId="12" xfId="0" applyNumberFormat="1" applyFont="1" applyFill="1" applyBorder="1" applyAlignment="1">
      <alignment horizontal="center"/>
    </xf>
    <xf numFmtId="1" fontId="14" fillId="0" borderId="1" xfId="0" applyNumberFormat="1" applyFont="1" applyFill="1" applyBorder="1" applyAlignment="1">
      <alignment horizontal="right" vertical="center"/>
    </xf>
    <xf numFmtId="0" fontId="15" fillId="0" borderId="0" xfId="0" applyFont="1" applyAlignment="1">
      <alignment horizontal="left" wrapText="1" indent="22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indent="22"/>
    </xf>
    <xf numFmtId="0" fontId="15" fillId="0" borderId="0" xfId="0" applyFont="1" applyAlignment="1">
      <alignment horizontal="left" wrapText="1" indent="23"/>
    </xf>
    <xf numFmtId="1" fontId="3" fillId="0" borderId="2" xfId="0" applyNumberFormat="1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/>
    </xf>
    <xf numFmtId="1" fontId="7" fillId="0" borderId="16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9" xfId="0" applyNumberFormat="1" applyFont="1" applyBorder="1" applyAlignment="1">
      <alignment horizontal="center" vertical="center" wrapText="1"/>
    </xf>
    <xf numFmtId="1" fontId="7" fillId="0" borderId="12" xfId="0" applyNumberFormat="1" applyFont="1" applyBorder="1" applyAlignment="1">
      <alignment horizontal="center" vertical="center" wrapText="1"/>
    </xf>
    <xf numFmtId="1" fontId="7" fillId="7" borderId="1" xfId="0" applyNumberFormat="1" applyFont="1" applyFill="1" applyBorder="1" applyAlignment="1">
      <alignment horizontal="center" vertical="center" wrapText="1"/>
    </xf>
    <xf numFmtId="1" fontId="5" fillId="0" borderId="16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" fontId="5" fillId="0" borderId="4" xfId="0" applyNumberFormat="1" applyFont="1" applyBorder="1" applyAlignment="1">
      <alignment horizontal="center"/>
    </xf>
    <xf numFmtId="1" fontId="7" fillId="6" borderId="9" xfId="0" applyNumberFormat="1" applyFont="1" applyFill="1" applyBorder="1" applyAlignment="1">
      <alignment horizontal="center" vertical="center" wrapText="1"/>
    </xf>
    <xf numFmtId="1" fontId="7" fillId="6" borderId="12" xfId="0" applyNumberFormat="1" applyFont="1" applyFill="1" applyBorder="1" applyAlignment="1">
      <alignment horizontal="center" vertical="center" wrapText="1"/>
    </xf>
    <xf numFmtId="1" fontId="7" fillId="7" borderId="2" xfId="0" applyNumberFormat="1" applyFont="1" applyFill="1" applyBorder="1" applyAlignment="1">
      <alignment horizontal="center" vertical="center" wrapText="1"/>
    </xf>
    <xf numFmtId="1" fontId="7" fillId="7" borderId="5" xfId="0" applyNumberFormat="1" applyFont="1" applyFill="1" applyBorder="1" applyAlignment="1">
      <alignment horizontal="center" vertical="center" wrapText="1"/>
    </xf>
    <xf numFmtId="1" fontId="7" fillId="7" borderId="11" xfId="0" applyNumberFormat="1" applyFont="1" applyFill="1" applyBorder="1" applyAlignment="1">
      <alignment horizontal="center" vertical="center" wrapText="1"/>
    </xf>
    <xf numFmtId="1" fontId="7" fillId="7" borderId="16" xfId="0" applyNumberFormat="1" applyFont="1" applyFill="1" applyBorder="1" applyAlignment="1">
      <alignment horizontal="center" vertical="center"/>
    </xf>
    <xf numFmtId="1" fontId="7" fillId="7" borderId="7" xfId="0" applyNumberFormat="1" applyFont="1" applyFill="1" applyBorder="1" applyAlignment="1">
      <alignment horizontal="center" vertical="center"/>
    </xf>
    <xf numFmtId="1" fontId="7" fillId="7" borderId="4" xfId="0" applyNumberFormat="1" applyFont="1" applyFill="1" applyBorder="1" applyAlignment="1">
      <alignment horizontal="center" vertical="center"/>
    </xf>
    <xf numFmtId="1" fontId="7" fillId="7" borderId="9" xfId="0" applyNumberFormat="1" applyFont="1" applyFill="1" applyBorder="1" applyAlignment="1">
      <alignment horizontal="center" vertical="center" wrapText="1"/>
    </xf>
    <xf numFmtId="1" fontId="7" fillId="7" borderId="12" xfId="0" applyNumberFormat="1" applyFont="1" applyFill="1" applyBorder="1" applyAlignment="1">
      <alignment horizontal="center" vertical="center" wrapText="1"/>
    </xf>
    <xf numFmtId="1" fontId="4" fillId="0" borderId="0" xfId="0" applyNumberFormat="1" applyFont="1" applyAlignment="1">
      <alignment horizont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6" borderId="2" xfId="0" applyNumberFormat="1" applyFont="1" applyFill="1" applyBorder="1" applyAlignment="1">
      <alignment horizontal="center" vertical="center" wrapText="1"/>
    </xf>
    <xf numFmtId="1" fontId="7" fillId="6" borderId="5" xfId="0" applyNumberFormat="1" applyFont="1" applyFill="1" applyBorder="1" applyAlignment="1">
      <alignment horizontal="center" vertical="center" wrapText="1"/>
    </xf>
    <xf numFmtId="1" fontId="7" fillId="6" borderId="11" xfId="0" applyNumberFormat="1" applyFont="1" applyFill="1" applyBorder="1" applyAlignment="1">
      <alignment horizontal="center" vertical="center" wrapText="1"/>
    </xf>
    <xf numFmtId="1" fontId="7" fillId="6" borderId="16" xfId="0" applyNumberFormat="1" applyFont="1" applyFill="1" applyBorder="1" applyAlignment="1">
      <alignment horizontal="center" vertical="center"/>
    </xf>
    <xf numFmtId="1" fontId="7" fillId="6" borderId="7" xfId="0" applyNumberFormat="1" applyFont="1" applyFill="1" applyBorder="1" applyAlignment="1">
      <alignment horizontal="center" vertical="center"/>
    </xf>
    <xf numFmtId="1" fontId="7" fillId="6" borderId="4" xfId="0" applyNumberFormat="1" applyFont="1" applyFill="1" applyBorder="1" applyAlignment="1">
      <alignment horizontal="center" vertical="center"/>
    </xf>
    <xf numFmtId="1" fontId="7" fillId="6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indent="23"/>
    </xf>
    <xf numFmtId="1" fontId="7" fillId="6" borderId="1" xfId="0" applyNumberFormat="1" applyFont="1" applyFill="1" applyBorder="1" applyAlignment="1">
      <alignment horizontal="center" vertical="center"/>
    </xf>
    <xf numFmtId="1" fontId="7" fillId="7" borderId="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wrapText="1" indent="24"/>
    </xf>
    <xf numFmtId="1" fontId="7" fillId="7" borderId="6" xfId="0" applyNumberFormat="1" applyFont="1" applyFill="1" applyBorder="1" applyAlignment="1">
      <alignment horizontal="center" vertical="center" wrapText="1"/>
    </xf>
    <xf numFmtId="1" fontId="7" fillId="7" borderId="14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indent="24"/>
    </xf>
    <xf numFmtId="1" fontId="5" fillId="0" borderId="1" xfId="0" applyNumberFormat="1" applyFont="1" applyFill="1" applyBorder="1" applyAlignment="1">
      <alignment horizontal="center"/>
    </xf>
    <xf numFmtId="0" fontId="15" fillId="0" borderId="0" xfId="0" applyFont="1" applyAlignment="1">
      <alignment horizontal="left" indent="26"/>
    </xf>
    <xf numFmtId="0" fontId="15" fillId="0" borderId="0" xfId="0" applyFont="1" applyAlignment="1">
      <alignment horizontal="left" wrapText="1" indent="26"/>
    </xf>
    <xf numFmtId="1" fontId="7" fillId="0" borderId="2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7" fillId="0" borderId="9" xfId="0" applyNumberFormat="1" applyFont="1" applyBorder="1" applyAlignment="1">
      <alignment horizontal="center" vertical="top"/>
    </xf>
    <xf numFmtId="1" fontId="7" fillId="0" borderId="12" xfId="0" applyNumberFormat="1" applyFont="1" applyBorder="1" applyAlignment="1">
      <alignment horizontal="center" vertical="top"/>
    </xf>
    <xf numFmtId="1" fontId="7" fillId="0" borderId="2" xfId="0" applyNumberFormat="1" applyFont="1" applyFill="1" applyBorder="1" applyAlignment="1">
      <alignment horizontal="center" vertical="top"/>
    </xf>
    <xf numFmtId="1" fontId="7" fillId="0" borderId="11" xfId="0" applyNumberFormat="1" applyFont="1" applyFill="1" applyBorder="1" applyAlignment="1">
      <alignment horizontal="center" vertical="top"/>
    </xf>
    <xf numFmtId="1" fontId="3" fillId="0" borderId="2" xfId="0" applyNumberFormat="1" applyFont="1" applyBorder="1" applyAlignment="1">
      <alignment horizontal="center" vertical="top"/>
    </xf>
    <xf numFmtId="1" fontId="3" fillId="0" borderId="11" xfId="0" applyNumberFormat="1" applyFont="1" applyBorder="1" applyAlignment="1">
      <alignment horizontal="center" vertical="top"/>
    </xf>
    <xf numFmtId="1" fontId="3" fillId="0" borderId="6" xfId="0" applyNumberFormat="1" applyFont="1" applyFill="1" applyBorder="1" applyAlignment="1">
      <alignment horizontal="center" vertical="top"/>
    </xf>
    <xf numFmtId="1" fontId="3" fillId="0" borderId="13" xfId="0" applyNumberFormat="1" applyFont="1" applyFill="1" applyBorder="1" applyAlignment="1">
      <alignment horizontal="center" vertical="top"/>
    </xf>
    <xf numFmtId="1" fontId="3" fillId="0" borderId="6" xfId="0" applyNumberFormat="1" applyFont="1" applyBorder="1" applyAlignment="1">
      <alignment horizontal="center" vertical="top"/>
    </xf>
    <xf numFmtId="1" fontId="3" fillId="0" borderId="13" xfId="0" applyNumberFormat="1" applyFont="1" applyBorder="1" applyAlignment="1">
      <alignment horizontal="center" vertical="top"/>
    </xf>
    <xf numFmtId="1" fontId="3" fillId="0" borderId="14" xfId="0" applyNumberFormat="1" applyFont="1" applyBorder="1" applyAlignment="1">
      <alignment horizontal="center" vertical="top"/>
    </xf>
    <xf numFmtId="1" fontId="7" fillId="0" borderId="5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indent="25"/>
    </xf>
    <xf numFmtId="1" fontId="4" fillId="0" borderId="0" xfId="0" applyNumberFormat="1" applyFont="1" applyBorder="1" applyAlignment="1">
      <alignment horizontal="center" wrapText="1"/>
    </xf>
    <xf numFmtId="1" fontId="7" fillId="0" borderId="2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1" fontId="7" fillId="0" borderId="11" xfId="0" applyNumberFormat="1" applyFont="1" applyBorder="1" applyAlignment="1">
      <alignment horizontal="center" vertical="center"/>
    </xf>
    <xf numFmtId="0" fontId="15" fillId="0" borderId="0" xfId="0" applyFont="1" applyAlignment="1">
      <alignment horizontal="left" wrapText="1" indent="25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" fontId="5" fillId="0" borderId="2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1" fontId="8" fillId="0" borderId="5" xfId="0" applyNumberFormat="1" applyFont="1" applyFill="1" applyBorder="1" applyAlignment="1">
      <alignment horizontal="left" wrapText="1" indent="1"/>
    </xf>
    <xf numFmtId="1" fontId="8" fillId="0" borderId="11" xfId="0" applyNumberFormat="1" applyFont="1" applyFill="1" applyBorder="1" applyAlignment="1">
      <alignment horizontal="left" wrapText="1" indent="1"/>
    </xf>
    <xf numFmtId="1" fontId="5" fillId="0" borderId="6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0" fontId="15" fillId="0" borderId="0" xfId="0" applyFont="1" applyAlignment="1">
      <alignment horizontal="left" wrapText="1" indent="27"/>
    </xf>
    <xf numFmtId="0" fontId="15" fillId="0" borderId="0" xfId="0" applyFont="1" applyAlignment="1">
      <alignment horizontal="left" indent="27"/>
    </xf>
    <xf numFmtId="1" fontId="5" fillId="0" borderId="13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1" fontId="17" fillId="0" borderId="0" xfId="0" applyNumberFormat="1" applyFont="1" applyAlignment="1">
      <alignment horizontal="right"/>
    </xf>
    <xf numFmtId="1" fontId="5" fillId="0" borderId="9" xfId="0" applyNumberFormat="1" applyFont="1" applyBorder="1" applyAlignment="1">
      <alignment horizontal="center"/>
    </xf>
    <xf numFmtId="0" fontId="15" fillId="0" borderId="0" xfId="0" applyFont="1" applyAlignment="1">
      <alignment horizontal="left" indent="28"/>
    </xf>
    <xf numFmtId="0" fontId="15" fillId="0" borderId="0" xfId="0" applyFont="1" applyAlignment="1">
      <alignment horizontal="left" wrapText="1" indent="28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6"/>
  <sheetViews>
    <sheetView showZeros="0" topLeftCell="A96" workbookViewId="0">
      <selection activeCell="J34" sqref="J34"/>
    </sheetView>
  </sheetViews>
  <sheetFormatPr defaultColWidth="9.42578125" defaultRowHeight="15" x14ac:dyDescent="0.25"/>
  <cols>
    <col min="1" max="1" width="8.5703125" style="134" customWidth="1"/>
    <col min="2" max="2" width="69.85546875" style="158" customWidth="1"/>
    <col min="3" max="3" width="10.42578125" style="135" hidden="1" customWidth="1"/>
    <col min="4" max="4" width="10.42578125" style="134" hidden="1" customWidth="1"/>
    <col min="5" max="5" width="10.42578125" style="134" customWidth="1"/>
    <col min="6" max="16384" width="9.42578125" style="134"/>
  </cols>
  <sheetData>
    <row r="1" spans="1:5" x14ac:dyDescent="0.25">
      <c r="B1" s="387" t="s">
        <v>427</v>
      </c>
      <c r="C1" s="387"/>
      <c r="D1" s="387"/>
      <c r="E1" s="387"/>
    </row>
    <row r="2" spans="1:5" x14ac:dyDescent="0.25">
      <c r="B2" s="387" t="s">
        <v>428</v>
      </c>
      <c r="C2" s="387"/>
      <c r="D2" s="387"/>
      <c r="E2" s="387"/>
    </row>
    <row r="3" spans="1:5" x14ac:dyDescent="0.25">
      <c r="B3" s="387" t="s">
        <v>429</v>
      </c>
      <c r="C3" s="387"/>
      <c r="D3" s="387"/>
      <c r="E3" s="387"/>
    </row>
    <row r="4" spans="1:5" x14ac:dyDescent="0.25">
      <c r="B4" s="387" t="s">
        <v>430</v>
      </c>
      <c r="C4" s="387"/>
      <c r="D4" s="387"/>
      <c r="E4" s="387"/>
    </row>
    <row r="5" spans="1:5" x14ac:dyDescent="0.25">
      <c r="B5" s="385" t="s">
        <v>431</v>
      </c>
      <c r="C5" s="385"/>
      <c r="D5" s="385"/>
      <c r="E5" s="385"/>
    </row>
    <row r="6" spans="1:5" x14ac:dyDescent="0.25">
      <c r="B6" s="385" t="s">
        <v>432</v>
      </c>
      <c r="C6" s="385"/>
      <c r="D6" s="385"/>
      <c r="E6" s="385"/>
    </row>
    <row r="7" spans="1:5" x14ac:dyDescent="0.25">
      <c r="B7" s="385" t="s">
        <v>433</v>
      </c>
      <c r="C7" s="385"/>
      <c r="D7" s="385"/>
      <c r="E7" s="385"/>
    </row>
    <row r="8" spans="1:5" x14ac:dyDescent="0.25">
      <c r="B8" s="385" t="s">
        <v>434</v>
      </c>
      <c r="C8" s="385"/>
      <c r="D8" s="385"/>
      <c r="E8" s="385"/>
    </row>
    <row r="9" spans="1:5" x14ac:dyDescent="0.25">
      <c r="B9" s="385" t="s">
        <v>435</v>
      </c>
      <c r="C9" s="385"/>
      <c r="D9" s="385"/>
      <c r="E9" s="385"/>
    </row>
    <row r="10" spans="1:5" x14ac:dyDescent="0.25">
      <c r="B10" s="385" t="s">
        <v>458</v>
      </c>
      <c r="C10" s="385"/>
      <c r="D10" s="385"/>
      <c r="E10" s="385"/>
    </row>
    <row r="11" spans="1:5" x14ac:dyDescent="0.25">
      <c r="B11" s="385" t="s">
        <v>472</v>
      </c>
      <c r="C11" s="385"/>
      <c r="D11" s="385"/>
      <c r="E11" s="385"/>
    </row>
    <row r="12" spans="1:5" x14ac:dyDescent="0.25">
      <c r="B12" s="385" t="s">
        <v>477</v>
      </c>
      <c r="C12" s="385"/>
      <c r="D12" s="385"/>
      <c r="E12" s="385"/>
    </row>
    <row r="13" spans="1:5" x14ac:dyDescent="0.25">
      <c r="B13" s="247"/>
      <c r="C13" s="247"/>
    </row>
    <row r="14" spans="1:5" x14ac:dyDescent="0.25">
      <c r="A14" s="386" t="s">
        <v>270</v>
      </c>
      <c r="B14" s="386"/>
      <c r="C14" s="386"/>
    </row>
    <row r="15" spans="1:5" x14ac:dyDescent="0.25">
      <c r="E15" s="136" t="s">
        <v>186</v>
      </c>
    </row>
    <row r="16" spans="1:5" ht="30" x14ac:dyDescent="0.25">
      <c r="A16" s="155" t="s">
        <v>271</v>
      </c>
      <c r="B16" s="156" t="s">
        <v>272</v>
      </c>
      <c r="C16" s="248" t="s">
        <v>394</v>
      </c>
      <c r="D16" s="279" t="s">
        <v>389</v>
      </c>
      <c r="E16" s="157" t="s">
        <v>0</v>
      </c>
    </row>
    <row r="17" spans="1:5" x14ac:dyDescent="0.25">
      <c r="A17" s="137" t="s">
        <v>78</v>
      </c>
      <c r="B17" s="229" t="s">
        <v>273</v>
      </c>
      <c r="C17" s="249">
        <f>C18+C23+C27</f>
        <v>16410181</v>
      </c>
      <c r="D17" s="280">
        <f>D18+D23+D27</f>
        <v>188747</v>
      </c>
      <c r="E17" s="138">
        <f>E18+E23+E27</f>
        <v>16598928</v>
      </c>
    </row>
    <row r="18" spans="1:5" x14ac:dyDescent="0.25">
      <c r="A18" s="137" t="s">
        <v>274</v>
      </c>
      <c r="B18" s="229" t="s">
        <v>275</v>
      </c>
      <c r="C18" s="249">
        <f>C19</f>
        <v>14668117</v>
      </c>
      <c r="D18" s="280">
        <f>D19</f>
        <v>188747</v>
      </c>
      <c r="E18" s="138">
        <f>E19</f>
        <v>14856864</v>
      </c>
    </row>
    <row r="19" spans="1:5" ht="15" customHeight="1" x14ac:dyDescent="0.25">
      <c r="A19" s="137" t="s">
        <v>276</v>
      </c>
      <c r="B19" s="230" t="s">
        <v>347</v>
      </c>
      <c r="C19" s="250">
        <f>C20+C21+C22</f>
        <v>14668117</v>
      </c>
      <c r="D19" s="281">
        <f>D20+D21+D22</f>
        <v>188747</v>
      </c>
      <c r="E19" s="139">
        <f>E20+E21+E22</f>
        <v>14856864</v>
      </c>
    </row>
    <row r="20" spans="1:5" ht="15" customHeight="1" x14ac:dyDescent="0.25">
      <c r="A20" s="137" t="s">
        <v>277</v>
      </c>
      <c r="B20" s="230" t="s">
        <v>348</v>
      </c>
      <c r="C20" s="251">
        <v>8691207</v>
      </c>
      <c r="D20" s="282">
        <v>188747</v>
      </c>
      <c r="E20" s="140">
        <f>C20+D20</f>
        <v>8879954</v>
      </c>
    </row>
    <row r="21" spans="1:5" x14ac:dyDescent="0.25">
      <c r="A21" s="137" t="s">
        <v>278</v>
      </c>
      <c r="B21" s="230" t="s">
        <v>349</v>
      </c>
      <c r="C21" s="251">
        <v>2723984</v>
      </c>
      <c r="D21" s="282"/>
      <c r="E21" s="140">
        <f>C21+D21</f>
        <v>2723984</v>
      </c>
    </row>
    <row r="22" spans="1:5" ht="30" x14ac:dyDescent="0.25">
      <c r="A22" s="137" t="s">
        <v>279</v>
      </c>
      <c r="B22" s="159" t="s">
        <v>377</v>
      </c>
      <c r="C22" s="251">
        <v>3252926</v>
      </c>
      <c r="D22" s="282"/>
      <c r="E22" s="140">
        <f>C22+D22</f>
        <v>3252926</v>
      </c>
    </row>
    <row r="23" spans="1:5" x14ac:dyDescent="0.25">
      <c r="A23" s="137" t="s">
        <v>280</v>
      </c>
      <c r="B23" s="229" t="s">
        <v>281</v>
      </c>
      <c r="C23" s="249">
        <f>C24+C25+C26</f>
        <v>577792</v>
      </c>
      <c r="D23" s="280">
        <f>D24+D25+D26</f>
        <v>0</v>
      </c>
      <c r="E23" s="138">
        <f>E24+E25+E26</f>
        <v>577792</v>
      </c>
    </row>
    <row r="24" spans="1:5" x14ac:dyDescent="0.25">
      <c r="A24" s="137" t="s">
        <v>282</v>
      </c>
      <c r="B24" s="230" t="s">
        <v>350</v>
      </c>
      <c r="C24" s="251">
        <v>251390</v>
      </c>
      <c r="D24" s="282"/>
      <c r="E24" s="140">
        <f>C24+D24</f>
        <v>251390</v>
      </c>
    </row>
    <row r="25" spans="1:5" x14ac:dyDescent="0.25">
      <c r="A25" s="137" t="s">
        <v>283</v>
      </c>
      <c r="B25" s="230" t="s">
        <v>351</v>
      </c>
      <c r="C25" s="251">
        <v>7820</v>
      </c>
      <c r="D25" s="282"/>
      <c r="E25" s="140">
        <f>C25+D25</f>
        <v>7820</v>
      </c>
    </row>
    <row r="26" spans="1:5" x14ac:dyDescent="0.25">
      <c r="A26" s="137" t="s">
        <v>284</v>
      </c>
      <c r="B26" s="230" t="s">
        <v>352</v>
      </c>
      <c r="C26" s="251">
        <v>318582</v>
      </c>
      <c r="D26" s="282"/>
      <c r="E26" s="140">
        <f>C26+D26</f>
        <v>318582</v>
      </c>
    </row>
    <row r="27" spans="1:5" x14ac:dyDescent="0.25">
      <c r="A27" s="137" t="s">
        <v>285</v>
      </c>
      <c r="B27" s="231" t="s">
        <v>286</v>
      </c>
      <c r="C27" s="249">
        <f>C28+C29+C30</f>
        <v>1164272</v>
      </c>
      <c r="D27" s="280">
        <f>D28+D29+D30</f>
        <v>0</v>
      </c>
      <c r="E27" s="138">
        <f>E28+E29+E30</f>
        <v>1164272</v>
      </c>
    </row>
    <row r="28" spans="1:5" x14ac:dyDescent="0.25">
      <c r="A28" s="137" t="s">
        <v>287</v>
      </c>
      <c r="B28" s="230" t="s">
        <v>353</v>
      </c>
      <c r="C28" s="251">
        <v>78197</v>
      </c>
      <c r="D28" s="282"/>
      <c r="E28" s="140">
        <f>C28+D28</f>
        <v>78197</v>
      </c>
    </row>
    <row r="29" spans="1:5" x14ac:dyDescent="0.25">
      <c r="A29" s="141" t="s">
        <v>288</v>
      </c>
      <c r="B29" s="230" t="s">
        <v>354</v>
      </c>
      <c r="C29" s="251">
        <v>43443</v>
      </c>
      <c r="D29" s="282"/>
      <c r="E29" s="140">
        <f>C29+D29</f>
        <v>43443</v>
      </c>
    </row>
    <row r="30" spans="1:5" x14ac:dyDescent="0.25">
      <c r="A30" s="137" t="s">
        <v>289</v>
      </c>
      <c r="B30" s="230" t="s">
        <v>355</v>
      </c>
      <c r="C30" s="251">
        <v>1042632</v>
      </c>
      <c r="D30" s="282"/>
      <c r="E30" s="140">
        <f>C30+D30</f>
        <v>1042632</v>
      </c>
    </row>
    <row r="31" spans="1:5" x14ac:dyDescent="0.25">
      <c r="A31" s="137" t="s">
        <v>199</v>
      </c>
      <c r="B31" s="229" t="s">
        <v>290</v>
      </c>
      <c r="C31" s="249">
        <f>C32+C36+C40+C41</f>
        <v>1220931</v>
      </c>
      <c r="D31" s="280">
        <f>D32+D36+D40+D41</f>
        <v>43517</v>
      </c>
      <c r="E31" s="138">
        <f>E32+E36+E40+E41</f>
        <v>1264448</v>
      </c>
    </row>
    <row r="32" spans="1:5" x14ac:dyDescent="0.25">
      <c r="A32" s="137" t="s">
        <v>291</v>
      </c>
      <c r="B32" s="229" t="s">
        <v>292</v>
      </c>
      <c r="C32" s="249">
        <f>C33+C34+C35</f>
        <v>184778</v>
      </c>
      <c r="D32" s="280">
        <f>D33+D34+D35</f>
        <v>0</v>
      </c>
      <c r="E32" s="138">
        <f>E33+E34+E35</f>
        <v>184778</v>
      </c>
    </row>
    <row r="33" spans="1:5" ht="30" x14ac:dyDescent="0.25">
      <c r="A33" s="137" t="s">
        <v>293</v>
      </c>
      <c r="B33" s="230" t="s">
        <v>356</v>
      </c>
      <c r="C33" s="251">
        <v>145679</v>
      </c>
      <c r="D33" s="282"/>
      <c r="E33" s="140">
        <f>C33+D33</f>
        <v>145679</v>
      </c>
    </row>
    <row r="34" spans="1:5" x14ac:dyDescent="0.25">
      <c r="A34" s="137" t="s">
        <v>294</v>
      </c>
      <c r="B34" s="232" t="s">
        <v>357</v>
      </c>
      <c r="C34" s="251">
        <v>18825</v>
      </c>
      <c r="D34" s="282"/>
      <c r="E34" s="140">
        <f>C34+D34</f>
        <v>18825</v>
      </c>
    </row>
    <row r="35" spans="1:5" x14ac:dyDescent="0.25">
      <c r="A35" s="137" t="s">
        <v>295</v>
      </c>
      <c r="B35" s="230" t="s">
        <v>358</v>
      </c>
      <c r="C35" s="251">
        <v>20274</v>
      </c>
      <c r="D35" s="282"/>
      <c r="E35" s="140">
        <f>C35+D35</f>
        <v>20274</v>
      </c>
    </row>
    <row r="36" spans="1:5" x14ac:dyDescent="0.25">
      <c r="A36" s="137" t="s">
        <v>296</v>
      </c>
      <c r="B36" s="229" t="s">
        <v>297</v>
      </c>
      <c r="C36" s="249">
        <f>C37+C38+C39</f>
        <v>935669</v>
      </c>
      <c r="D36" s="280">
        <f>D37+D38+D39</f>
        <v>2496</v>
      </c>
      <c r="E36" s="138">
        <f>E37+E38+E39</f>
        <v>938165</v>
      </c>
    </row>
    <row r="37" spans="1:5" x14ac:dyDescent="0.25">
      <c r="A37" s="137" t="s">
        <v>298</v>
      </c>
      <c r="B37" s="230" t="s">
        <v>359</v>
      </c>
      <c r="C37" s="250">
        <v>163385</v>
      </c>
      <c r="D37" s="281">
        <v>674</v>
      </c>
      <c r="E37" s="140">
        <f>C37+D37</f>
        <v>164059</v>
      </c>
    </row>
    <row r="38" spans="1:5" ht="15.75" customHeight="1" x14ac:dyDescent="0.25">
      <c r="A38" s="137" t="s">
        <v>299</v>
      </c>
      <c r="B38" s="230" t="s">
        <v>360</v>
      </c>
      <c r="C38" s="250">
        <v>100152</v>
      </c>
      <c r="D38" s="281">
        <v>1822</v>
      </c>
      <c r="E38" s="140">
        <f>C38+D38</f>
        <v>101974</v>
      </c>
    </row>
    <row r="39" spans="1:5" x14ac:dyDescent="0.25">
      <c r="A39" s="137" t="s">
        <v>300</v>
      </c>
      <c r="B39" s="230" t="s">
        <v>436</v>
      </c>
      <c r="C39" s="251">
        <v>672132</v>
      </c>
      <c r="D39" s="282"/>
      <c r="E39" s="140">
        <f>C39+D39</f>
        <v>672132</v>
      </c>
    </row>
    <row r="40" spans="1:5" x14ac:dyDescent="0.25">
      <c r="A40" s="137" t="s">
        <v>301</v>
      </c>
      <c r="B40" s="229" t="s">
        <v>302</v>
      </c>
      <c r="C40" s="249">
        <v>2896</v>
      </c>
      <c r="D40" s="280"/>
      <c r="E40" s="140">
        <f>C40+D40</f>
        <v>2896</v>
      </c>
    </row>
    <row r="41" spans="1:5" x14ac:dyDescent="0.25">
      <c r="A41" s="137" t="s">
        <v>303</v>
      </c>
      <c r="B41" s="229" t="s">
        <v>304</v>
      </c>
      <c r="C41" s="252">
        <v>97588</v>
      </c>
      <c r="D41" s="283">
        <v>41021</v>
      </c>
      <c r="E41" s="140">
        <f>C41+D41</f>
        <v>138609</v>
      </c>
    </row>
    <row r="42" spans="1:5" ht="28.5" x14ac:dyDescent="0.25">
      <c r="A42" s="137" t="s">
        <v>79</v>
      </c>
      <c r="B42" s="229" t="s">
        <v>305</v>
      </c>
      <c r="C42" s="252">
        <f>C43</f>
        <v>20273</v>
      </c>
      <c r="D42" s="283">
        <f>D43</f>
        <v>0</v>
      </c>
      <c r="E42" s="143">
        <f>E43</f>
        <v>20273</v>
      </c>
    </row>
    <row r="43" spans="1:5" x14ac:dyDescent="0.25">
      <c r="A43" s="137" t="s">
        <v>306</v>
      </c>
      <c r="B43" s="229" t="s">
        <v>307</v>
      </c>
      <c r="C43" s="252">
        <f>C44+C45</f>
        <v>20273</v>
      </c>
      <c r="D43" s="283">
        <f>D44+D45</f>
        <v>0</v>
      </c>
      <c r="E43" s="143">
        <f>E44+E45</f>
        <v>20273</v>
      </c>
    </row>
    <row r="44" spans="1:5" x14ac:dyDescent="0.25">
      <c r="A44" s="137" t="s">
        <v>308</v>
      </c>
      <c r="B44" s="233" t="s">
        <v>361</v>
      </c>
      <c r="C44" s="250">
        <v>20273</v>
      </c>
      <c r="D44" s="281"/>
      <c r="E44" s="140">
        <f>C44+D44</f>
        <v>20273</v>
      </c>
    </row>
    <row r="45" spans="1:5" hidden="1" x14ac:dyDescent="0.25">
      <c r="A45" s="137" t="s">
        <v>309</v>
      </c>
      <c r="B45" s="234" t="s">
        <v>310</v>
      </c>
      <c r="C45" s="250"/>
      <c r="D45" s="281"/>
      <c r="E45" s="144"/>
    </row>
    <row r="46" spans="1:5" x14ac:dyDescent="0.25">
      <c r="A46" s="137" t="s">
        <v>80</v>
      </c>
      <c r="B46" s="229" t="s">
        <v>311</v>
      </c>
      <c r="C46" s="249">
        <f>C47+C87+C88+C89</f>
        <v>18336475</v>
      </c>
      <c r="D46" s="280">
        <f>D47+D87+D88+D89</f>
        <v>20085</v>
      </c>
      <c r="E46" s="384">
        <f>E47+E87+E88+E89</f>
        <v>18356560</v>
      </c>
    </row>
    <row r="47" spans="1:5" x14ac:dyDescent="0.25">
      <c r="A47" s="137" t="s">
        <v>312</v>
      </c>
      <c r="B47" s="235" t="s">
        <v>313</v>
      </c>
      <c r="C47" s="249">
        <f>C48+C70+C71+C74</f>
        <v>16145866</v>
      </c>
      <c r="D47" s="280">
        <f>D48+D70+D71+D74</f>
        <v>0</v>
      </c>
      <c r="E47" s="138">
        <f>E48+E70+E71+E74</f>
        <v>16145866</v>
      </c>
    </row>
    <row r="48" spans="1:5" x14ac:dyDescent="0.25">
      <c r="A48" s="137" t="s">
        <v>314</v>
      </c>
      <c r="B48" s="235" t="s">
        <v>315</v>
      </c>
      <c r="C48" s="252">
        <f>C49+C50+C51+C52+C53+C54+C55+C57+C58+C60+C61+C62+C63+C64+C65+C66+C67+C68+C69+C56+C59</f>
        <v>2568263</v>
      </c>
      <c r="D48" s="283">
        <f>D49+D50+D51+D52+D53+D54+D55+D57+D58+D60+D61+D62+D63+D64+D65+D66+D67+D68+D69+D56+D59</f>
        <v>0</v>
      </c>
      <c r="E48" s="145">
        <f>E49+E50+E51+E52+E53+E54+E55+E57+E58+E60+E61+E62+E63+E64+E65+E66+E67+E68+E69+E56+E59</f>
        <v>2568263</v>
      </c>
    </row>
    <row r="49" spans="1:5" x14ac:dyDescent="0.25">
      <c r="A49" s="137" t="s">
        <v>316</v>
      </c>
      <c r="B49" s="230" t="s">
        <v>362</v>
      </c>
      <c r="C49" s="251">
        <v>579</v>
      </c>
      <c r="D49" s="282"/>
      <c r="E49" s="140">
        <f>C49+D49</f>
        <v>579</v>
      </c>
    </row>
    <row r="50" spans="1:5" x14ac:dyDescent="0.25">
      <c r="A50" s="137" t="s">
        <v>317</v>
      </c>
      <c r="B50" s="230" t="s">
        <v>218</v>
      </c>
      <c r="C50" s="251">
        <v>7501</v>
      </c>
      <c r="D50" s="282"/>
      <c r="E50" s="140">
        <f>C50+D50</f>
        <v>7501</v>
      </c>
    </row>
    <row r="51" spans="1:5" x14ac:dyDescent="0.25">
      <c r="A51" s="137" t="s">
        <v>318</v>
      </c>
      <c r="B51" s="230" t="s">
        <v>363</v>
      </c>
      <c r="C51" s="251">
        <v>8000</v>
      </c>
      <c r="D51" s="282"/>
      <c r="E51" s="140">
        <f t="shared" ref="E51:E89" si="0">C51+D51</f>
        <v>8000</v>
      </c>
    </row>
    <row r="52" spans="1:5" x14ac:dyDescent="0.25">
      <c r="A52" s="137" t="s">
        <v>319</v>
      </c>
      <c r="B52" s="230" t="s">
        <v>219</v>
      </c>
      <c r="C52" s="251">
        <v>216439</v>
      </c>
      <c r="D52" s="282"/>
      <c r="E52" s="140">
        <f t="shared" si="0"/>
        <v>216439</v>
      </c>
    </row>
    <row r="53" spans="1:5" x14ac:dyDescent="0.25">
      <c r="A53" s="137" t="s">
        <v>320</v>
      </c>
      <c r="B53" s="230" t="s">
        <v>364</v>
      </c>
      <c r="C53" s="251">
        <v>520804</v>
      </c>
      <c r="D53" s="282"/>
      <c r="E53" s="140">
        <f t="shared" si="0"/>
        <v>520804</v>
      </c>
    </row>
    <row r="54" spans="1:5" x14ac:dyDescent="0.25">
      <c r="A54" s="137" t="s">
        <v>321</v>
      </c>
      <c r="B54" s="230" t="s">
        <v>365</v>
      </c>
      <c r="C54" s="251">
        <v>447733</v>
      </c>
      <c r="D54" s="282"/>
      <c r="E54" s="140">
        <f t="shared" si="0"/>
        <v>447733</v>
      </c>
    </row>
    <row r="55" spans="1:5" x14ac:dyDescent="0.25">
      <c r="A55" s="137" t="s">
        <v>322</v>
      </c>
      <c r="B55" s="230" t="s">
        <v>366</v>
      </c>
      <c r="C55" s="251">
        <v>92215</v>
      </c>
      <c r="D55" s="282"/>
      <c r="E55" s="140">
        <f t="shared" si="0"/>
        <v>92215</v>
      </c>
    </row>
    <row r="56" spans="1:5" x14ac:dyDescent="0.25">
      <c r="A56" s="137" t="s">
        <v>323</v>
      </c>
      <c r="B56" s="230" t="s">
        <v>367</v>
      </c>
      <c r="C56" s="251">
        <v>13718</v>
      </c>
      <c r="D56" s="282"/>
      <c r="E56" s="140">
        <f t="shared" si="0"/>
        <v>13718</v>
      </c>
    </row>
    <row r="57" spans="1:5" ht="30" x14ac:dyDescent="0.25">
      <c r="A57" s="137" t="s">
        <v>324</v>
      </c>
      <c r="B57" s="230" t="s">
        <v>368</v>
      </c>
      <c r="C57" s="251">
        <v>204105</v>
      </c>
      <c r="D57" s="282"/>
      <c r="E57" s="140">
        <f t="shared" si="0"/>
        <v>204105</v>
      </c>
    </row>
    <row r="58" spans="1:5" x14ac:dyDescent="0.25">
      <c r="A58" s="137" t="s">
        <v>325</v>
      </c>
      <c r="B58" s="230" t="s">
        <v>369</v>
      </c>
      <c r="C58" s="251">
        <v>77005</v>
      </c>
      <c r="D58" s="282"/>
      <c r="E58" s="140">
        <f t="shared" si="0"/>
        <v>77005</v>
      </c>
    </row>
    <row r="59" spans="1:5" x14ac:dyDescent="0.25">
      <c r="A59" s="137" t="s">
        <v>326</v>
      </c>
      <c r="B59" s="230" t="s">
        <v>370</v>
      </c>
      <c r="C59" s="251">
        <v>71297</v>
      </c>
      <c r="D59" s="282"/>
      <c r="E59" s="140">
        <f t="shared" si="0"/>
        <v>71297</v>
      </c>
    </row>
    <row r="60" spans="1:5" x14ac:dyDescent="0.25">
      <c r="A60" s="137" t="s">
        <v>327</v>
      </c>
      <c r="B60" s="230" t="s">
        <v>221</v>
      </c>
      <c r="C60" s="251">
        <v>62761</v>
      </c>
      <c r="D60" s="282"/>
      <c r="E60" s="140">
        <f t="shared" si="0"/>
        <v>62761</v>
      </c>
    </row>
    <row r="61" spans="1:5" x14ac:dyDescent="0.25">
      <c r="A61" s="137" t="s">
        <v>328</v>
      </c>
      <c r="B61" s="230" t="s">
        <v>222</v>
      </c>
      <c r="C61" s="251">
        <v>8689</v>
      </c>
      <c r="D61" s="282"/>
      <c r="E61" s="140">
        <f t="shared" si="0"/>
        <v>8689</v>
      </c>
    </row>
    <row r="62" spans="1:5" x14ac:dyDescent="0.25">
      <c r="A62" s="137" t="s">
        <v>329</v>
      </c>
      <c r="B62" s="230" t="s">
        <v>227</v>
      </c>
      <c r="C62" s="251">
        <v>782</v>
      </c>
      <c r="D62" s="282"/>
      <c r="E62" s="140">
        <f t="shared" si="0"/>
        <v>782</v>
      </c>
    </row>
    <row r="63" spans="1:5" x14ac:dyDescent="0.25">
      <c r="A63" s="137" t="s">
        <v>330</v>
      </c>
      <c r="B63" s="230" t="s">
        <v>371</v>
      </c>
      <c r="C63" s="251">
        <v>16855</v>
      </c>
      <c r="D63" s="282"/>
      <c r="E63" s="140">
        <f t="shared" si="0"/>
        <v>16855</v>
      </c>
    </row>
    <row r="64" spans="1:5" x14ac:dyDescent="0.25">
      <c r="A64" s="137" t="s">
        <v>331</v>
      </c>
      <c r="B64" s="230" t="s">
        <v>372</v>
      </c>
      <c r="C64" s="251">
        <v>316976</v>
      </c>
      <c r="D64" s="282"/>
      <c r="E64" s="140">
        <f t="shared" si="0"/>
        <v>316976</v>
      </c>
    </row>
    <row r="65" spans="1:5" ht="30" x14ac:dyDescent="0.25">
      <c r="A65" s="137" t="s">
        <v>332</v>
      </c>
      <c r="B65" s="230" t="s">
        <v>373</v>
      </c>
      <c r="C65" s="251">
        <v>12483</v>
      </c>
      <c r="D65" s="282"/>
      <c r="E65" s="140">
        <f t="shared" si="0"/>
        <v>12483</v>
      </c>
    </row>
    <row r="66" spans="1:5" x14ac:dyDescent="0.25">
      <c r="A66" s="137" t="s">
        <v>333</v>
      </c>
      <c r="B66" s="230" t="s">
        <v>374</v>
      </c>
      <c r="C66" s="251">
        <v>232565</v>
      </c>
      <c r="D66" s="282"/>
      <c r="E66" s="140">
        <f t="shared" si="0"/>
        <v>232565</v>
      </c>
    </row>
    <row r="67" spans="1:5" x14ac:dyDescent="0.25">
      <c r="A67" s="137" t="s">
        <v>334</v>
      </c>
      <c r="B67" s="230" t="s">
        <v>375</v>
      </c>
      <c r="C67" s="251">
        <v>201865</v>
      </c>
      <c r="D67" s="282"/>
      <c r="E67" s="140">
        <f t="shared" si="0"/>
        <v>201865</v>
      </c>
    </row>
    <row r="68" spans="1:5" ht="15.75" customHeight="1" x14ac:dyDescent="0.25">
      <c r="A68" s="137" t="s">
        <v>335</v>
      </c>
      <c r="B68" s="230" t="s">
        <v>223</v>
      </c>
      <c r="C68" s="251">
        <v>25933</v>
      </c>
      <c r="D68" s="282"/>
      <c r="E68" s="140">
        <f t="shared" si="0"/>
        <v>25933</v>
      </c>
    </row>
    <row r="69" spans="1:5" x14ac:dyDescent="0.25">
      <c r="A69" s="137" t="s">
        <v>336</v>
      </c>
      <c r="B69" s="230" t="s">
        <v>376</v>
      </c>
      <c r="C69" s="251">
        <v>29958</v>
      </c>
      <c r="D69" s="282"/>
      <c r="E69" s="140">
        <f t="shared" si="0"/>
        <v>29958</v>
      </c>
    </row>
    <row r="70" spans="1:5" ht="15" customHeight="1" x14ac:dyDescent="0.25">
      <c r="A70" s="163" t="s">
        <v>337</v>
      </c>
      <c r="B70" s="236" t="s">
        <v>338</v>
      </c>
      <c r="C70" s="252">
        <v>8854647</v>
      </c>
      <c r="D70" s="283"/>
      <c r="E70" s="143">
        <f t="shared" si="0"/>
        <v>8854647</v>
      </c>
    </row>
    <row r="71" spans="1:5" ht="15" customHeight="1" x14ac:dyDescent="0.25">
      <c r="A71" s="212" t="s">
        <v>339</v>
      </c>
      <c r="B71" s="235" t="s">
        <v>340</v>
      </c>
      <c r="C71" s="252">
        <v>2811464</v>
      </c>
      <c r="D71" s="283"/>
      <c r="E71" s="143">
        <f t="shared" si="0"/>
        <v>2811464</v>
      </c>
    </row>
    <row r="72" spans="1:5" hidden="1" x14ac:dyDescent="0.25">
      <c r="A72" s="211"/>
      <c r="B72" s="237" t="s">
        <v>214</v>
      </c>
      <c r="C72" s="253"/>
      <c r="D72" s="284"/>
      <c r="E72" s="213"/>
    </row>
    <row r="73" spans="1:5" ht="25.5" hidden="1" x14ac:dyDescent="0.25">
      <c r="A73" s="211"/>
      <c r="B73" s="238" t="s">
        <v>392</v>
      </c>
      <c r="C73" s="254"/>
      <c r="D73" s="285"/>
      <c r="E73" s="215"/>
    </row>
    <row r="74" spans="1:5" ht="15.75" x14ac:dyDescent="0.25">
      <c r="A74" s="170" t="s">
        <v>341</v>
      </c>
      <c r="B74" s="239" t="s">
        <v>393</v>
      </c>
      <c r="C74" s="255">
        <f>SUM(C75:C86)</f>
        <v>1911492</v>
      </c>
      <c r="D74" s="286">
        <f>SUM(D75:D86)</f>
        <v>0</v>
      </c>
      <c r="E74" s="214">
        <f>SUM(E75:E86)</f>
        <v>1911492</v>
      </c>
    </row>
    <row r="75" spans="1:5" ht="45" x14ac:dyDescent="0.25">
      <c r="A75" s="169" t="s">
        <v>395</v>
      </c>
      <c r="B75" s="240" t="s">
        <v>406</v>
      </c>
      <c r="C75" s="250">
        <v>173772</v>
      </c>
      <c r="D75" s="281"/>
      <c r="E75" s="140">
        <f t="shared" ref="E75:E86" si="1">C75+D75</f>
        <v>173772</v>
      </c>
    </row>
    <row r="76" spans="1:5" ht="30" x14ac:dyDescent="0.25">
      <c r="A76" s="169" t="s">
        <v>396</v>
      </c>
      <c r="B76" s="240" t="s">
        <v>405</v>
      </c>
      <c r="C76" s="250">
        <v>260658</v>
      </c>
      <c r="D76" s="281"/>
      <c r="E76" s="140">
        <f t="shared" si="1"/>
        <v>260658</v>
      </c>
    </row>
    <row r="77" spans="1:5" ht="30" x14ac:dyDescent="0.25">
      <c r="A77" s="169" t="s">
        <v>397</v>
      </c>
      <c r="B77" s="240" t="s">
        <v>407</v>
      </c>
      <c r="C77" s="250">
        <v>260658</v>
      </c>
      <c r="D77" s="281"/>
      <c r="E77" s="140">
        <f t="shared" si="1"/>
        <v>260658</v>
      </c>
    </row>
    <row r="78" spans="1:5" x14ac:dyDescent="0.25">
      <c r="A78" s="169" t="s">
        <v>398</v>
      </c>
      <c r="B78" s="240" t="s">
        <v>437</v>
      </c>
      <c r="C78" s="250">
        <v>173772</v>
      </c>
      <c r="D78" s="281"/>
      <c r="E78" s="140">
        <f t="shared" si="1"/>
        <v>173772</v>
      </c>
    </row>
    <row r="79" spans="1:5" ht="30" x14ac:dyDescent="0.25">
      <c r="A79" s="169" t="s">
        <v>399</v>
      </c>
      <c r="B79" s="240" t="s">
        <v>408</v>
      </c>
      <c r="C79" s="250">
        <v>144810</v>
      </c>
      <c r="D79" s="281"/>
      <c r="E79" s="140">
        <f t="shared" si="1"/>
        <v>144810</v>
      </c>
    </row>
    <row r="80" spans="1:5" x14ac:dyDescent="0.25">
      <c r="A80" s="169" t="s">
        <v>400</v>
      </c>
      <c r="B80" s="240" t="s">
        <v>409</v>
      </c>
      <c r="C80" s="250">
        <v>57924</v>
      </c>
      <c r="D80" s="281"/>
      <c r="E80" s="140">
        <f t="shared" si="1"/>
        <v>57924</v>
      </c>
    </row>
    <row r="81" spans="1:5" x14ac:dyDescent="0.25">
      <c r="A81" s="169" t="s">
        <v>401</v>
      </c>
      <c r="B81" s="240" t="s">
        <v>410</v>
      </c>
      <c r="C81" s="250">
        <v>144810</v>
      </c>
      <c r="D81" s="281"/>
      <c r="E81" s="140">
        <f t="shared" si="1"/>
        <v>144810</v>
      </c>
    </row>
    <row r="82" spans="1:5" x14ac:dyDescent="0.25">
      <c r="A82" s="169" t="s">
        <v>402</v>
      </c>
      <c r="B82" s="240" t="s">
        <v>411</v>
      </c>
      <c r="C82" s="250">
        <v>144810</v>
      </c>
      <c r="D82" s="281"/>
      <c r="E82" s="140">
        <f t="shared" si="1"/>
        <v>144810</v>
      </c>
    </row>
    <row r="83" spans="1:5" ht="30" x14ac:dyDescent="0.25">
      <c r="A83" s="169" t="s">
        <v>403</v>
      </c>
      <c r="B83" s="240" t="s">
        <v>412</v>
      </c>
      <c r="C83" s="250">
        <v>202734</v>
      </c>
      <c r="D83" s="281"/>
      <c r="E83" s="140">
        <f t="shared" si="1"/>
        <v>202734</v>
      </c>
    </row>
    <row r="84" spans="1:5" ht="30" x14ac:dyDescent="0.25">
      <c r="A84" s="169" t="s">
        <v>404</v>
      </c>
      <c r="B84" s="240" t="s">
        <v>413</v>
      </c>
      <c r="C84" s="250">
        <v>144810</v>
      </c>
      <c r="D84" s="281"/>
      <c r="E84" s="140">
        <f t="shared" si="1"/>
        <v>144810</v>
      </c>
    </row>
    <row r="85" spans="1:5" x14ac:dyDescent="0.25">
      <c r="A85" s="169" t="s">
        <v>415</v>
      </c>
      <c r="B85" s="240" t="s">
        <v>414</v>
      </c>
      <c r="C85" s="250">
        <v>144810</v>
      </c>
      <c r="D85" s="281"/>
      <c r="E85" s="140">
        <f t="shared" si="1"/>
        <v>144810</v>
      </c>
    </row>
    <row r="86" spans="1:5" ht="30" x14ac:dyDescent="0.25">
      <c r="A86" s="169" t="s">
        <v>416</v>
      </c>
      <c r="B86" s="240" t="s">
        <v>417</v>
      </c>
      <c r="C86" s="250">
        <v>57924</v>
      </c>
      <c r="D86" s="281"/>
      <c r="E86" s="140">
        <f t="shared" si="1"/>
        <v>57924</v>
      </c>
    </row>
    <row r="87" spans="1:5" ht="28.5" x14ac:dyDescent="0.25">
      <c r="A87" s="164" t="s">
        <v>342</v>
      </c>
      <c r="B87" s="235" t="s">
        <v>343</v>
      </c>
      <c r="C87" s="249">
        <v>2006952</v>
      </c>
      <c r="D87" s="280"/>
      <c r="E87" s="143">
        <f t="shared" si="0"/>
        <v>2006952</v>
      </c>
    </row>
    <row r="88" spans="1:5" ht="18.75" customHeight="1" x14ac:dyDescent="0.25">
      <c r="A88" s="137" t="s">
        <v>344</v>
      </c>
      <c r="B88" s="235" t="s">
        <v>390</v>
      </c>
      <c r="C88" s="249">
        <v>183657</v>
      </c>
      <c r="D88" s="280">
        <v>532</v>
      </c>
      <c r="E88" s="143">
        <f>C88+D88</f>
        <v>184189</v>
      </c>
    </row>
    <row r="89" spans="1:5" x14ac:dyDescent="0.25">
      <c r="A89" s="137" t="s">
        <v>345</v>
      </c>
      <c r="B89" s="235" t="s">
        <v>391</v>
      </c>
      <c r="C89" s="249"/>
      <c r="D89" s="280">
        <v>19553</v>
      </c>
      <c r="E89" s="143">
        <f t="shared" si="0"/>
        <v>19553</v>
      </c>
    </row>
    <row r="90" spans="1:5" x14ac:dyDescent="0.25">
      <c r="A90" s="152" t="s">
        <v>81</v>
      </c>
      <c r="B90" s="241" t="s">
        <v>346</v>
      </c>
      <c r="C90" s="153">
        <f>C17+C31+C42+C46</f>
        <v>35987860</v>
      </c>
      <c r="D90" s="153">
        <f>D17+D31+D42+D46</f>
        <v>252349</v>
      </c>
      <c r="E90" s="153">
        <f>E17+E31+E42+E46</f>
        <v>36240209</v>
      </c>
    </row>
    <row r="91" spans="1:5" hidden="1" x14ac:dyDescent="0.25">
      <c r="A91" s="137"/>
      <c r="B91" s="142"/>
      <c r="C91" s="146"/>
    </row>
    <row r="92" spans="1:5" hidden="1" x14ac:dyDescent="0.25">
      <c r="A92" s="137"/>
      <c r="B92" s="160"/>
      <c r="C92" s="146"/>
    </row>
    <row r="93" spans="1:5" s="149" customFormat="1" hidden="1" x14ac:dyDescent="0.25">
      <c r="A93" s="147"/>
      <c r="B93" s="161"/>
      <c r="C93" s="148"/>
    </row>
    <row r="94" spans="1:5" hidden="1" x14ac:dyDescent="0.25">
      <c r="A94" s="137"/>
      <c r="B94" s="160"/>
      <c r="C94" s="150"/>
    </row>
    <row r="95" spans="1:5" hidden="1" x14ac:dyDescent="0.25">
      <c r="A95" s="137"/>
      <c r="B95" s="162"/>
      <c r="C95" s="151"/>
    </row>
    <row r="96" spans="1:5" x14ac:dyDescent="0.25">
      <c r="B96" s="267"/>
    </row>
  </sheetData>
  <mergeCells count="13">
    <mergeCell ref="B1:E1"/>
    <mergeCell ref="B3:E3"/>
    <mergeCell ref="B4:E4"/>
    <mergeCell ref="B5:E5"/>
    <mergeCell ref="B6:E6"/>
    <mergeCell ref="B7:E7"/>
    <mergeCell ref="B8:E8"/>
    <mergeCell ref="B9:E9"/>
    <mergeCell ref="B10:E10"/>
    <mergeCell ref="A14:C14"/>
    <mergeCell ref="B2:E2"/>
    <mergeCell ref="B11:E11"/>
    <mergeCell ref="B12:E12"/>
  </mergeCells>
  <pageMargins left="1.1811023622047245" right="0.39370078740157483" top="0.78740157480314965" bottom="0.59055118110236227" header="0.31496062992125984" footer="0.31496062992125984"/>
  <pageSetup paperSize="9" scale="9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81"/>
  <sheetViews>
    <sheetView showZeros="0" topLeftCell="A19" workbookViewId="0">
      <selection activeCell="P12" sqref="P1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customWidth="1"/>
    <col min="8" max="9" width="10" style="243" customWidth="1"/>
    <col min="10" max="10" width="10.28515625" style="243" customWidth="1"/>
    <col min="11" max="11" width="9.140625" style="243" customWidth="1"/>
    <col min="12" max="14" width="10" style="2" customWidth="1"/>
    <col min="15" max="15" width="9.140625" style="2"/>
    <col min="16" max="17" width="9.140625" style="2" customWidth="1"/>
    <col min="18" max="16384" width="9.140625" style="2"/>
  </cols>
  <sheetData>
    <row r="1" spans="1:17" x14ac:dyDescent="0.25">
      <c r="B1" s="433" t="s">
        <v>427</v>
      </c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</row>
    <row r="2" spans="1:17" x14ac:dyDescent="0.25">
      <c r="B2" s="433" t="s">
        <v>428</v>
      </c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</row>
    <row r="3" spans="1:17" x14ac:dyDescent="0.25">
      <c r="B3" s="433" t="s">
        <v>429</v>
      </c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</row>
    <row r="4" spans="1:17" x14ac:dyDescent="0.25">
      <c r="B4" s="433" t="s">
        <v>462</v>
      </c>
      <c r="C4" s="433"/>
      <c r="D4" s="433"/>
      <c r="E4" s="433"/>
      <c r="F4" s="433"/>
      <c r="G4" s="433"/>
      <c r="H4" s="433"/>
      <c r="I4" s="433"/>
      <c r="J4" s="433"/>
      <c r="K4" s="433"/>
      <c r="L4" s="433"/>
      <c r="M4" s="433"/>
      <c r="N4" s="433"/>
      <c r="O4" s="433"/>
    </row>
    <row r="5" spans="1:17" ht="15" customHeight="1" x14ac:dyDescent="0.25">
      <c r="B5" s="434" t="s">
        <v>463</v>
      </c>
      <c r="C5" s="434"/>
      <c r="D5" s="434"/>
      <c r="E5" s="434"/>
      <c r="F5" s="434"/>
      <c r="G5" s="434"/>
      <c r="H5" s="434"/>
      <c r="I5" s="434"/>
      <c r="J5" s="434"/>
      <c r="K5" s="434"/>
      <c r="L5" s="434"/>
      <c r="M5" s="434"/>
      <c r="N5" s="434"/>
      <c r="O5" s="434"/>
    </row>
    <row r="6" spans="1:17" ht="15" customHeight="1" x14ac:dyDescent="0.25">
      <c r="B6" s="434" t="s">
        <v>464</v>
      </c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</row>
    <row r="7" spans="1:17" x14ac:dyDescent="0.25">
      <c r="E7" s="3"/>
      <c r="F7" s="3"/>
      <c r="G7" s="3"/>
      <c r="H7" s="242"/>
      <c r="I7" s="242"/>
      <c r="J7" s="242"/>
      <c r="L7" s="3"/>
      <c r="M7" s="3"/>
      <c r="N7" s="3"/>
    </row>
    <row r="8" spans="1:17" ht="15" customHeight="1" x14ac:dyDescent="0.25">
      <c r="A8" s="416" t="s">
        <v>267</v>
      </c>
      <c r="B8" s="416"/>
      <c r="C8" s="416"/>
      <c r="D8" s="416"/>
      <c r="E8" s="416"/>
      <c r="F8" s="416"/>
      <c r="G8" s="416"/>
      <c r="H8" s="416"/>
      <c r="I8" s="416"/>
      <c r="J8" s="416"/>
      <c r="K8" s="416"/>
      <c r="L8" s="416"/>
      <c r="M8" s="416"/>
      <c r="N8" s="416"/>
      <c r="O8" s="416"/>
    </row>
    <row r="9" spans="1:17" ht="18.75" customHeight="1" x14ac:dyDescent="0.25">
      <c r="A9" s="179"/>
      <c r="B9" s="179"/>
      <c r="C9" s="179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78"/>
      <c r="O9" s="4" t="s">
        <v>186</v>
      </c>
    </row>
    <row r="10" spans="1:17" x14ac:dyDescent="0.25">
      <c r="A10" s="389" t="s">
        <v>5</v>
      </c>
      <c r="B10" s="392" t="s">
        <v>424</v>
      </c>
      <c r="C10" s="392" t="s">
        <v>60</v>
      </c>
      <c r="D10" s="418" t="s">
        <v>447</v>
      </c>
      <c r="E10" s="426" t="s">
        <v>214</v>
      </c>
      <c r="F10" s="426"/>
      <c r="G10" s="426"/>
      <c r="H10" s="408" t="s">
        <v>449</v>
      </c>
      <c r="I10" s="427" t="s">
        <v>214</v>
      </c>
      <c r="J10" s="427"/>
      <c r="K10" s="427"/>
      <c r="L10" s="417" t="s">
        <v>0</v>
      </c>
      <c r="M10" s="417" t="s">
        <v>214</v>
      </c>
      <c r="N10" s="417"/>
      <c r="O10" s="417"/>
    </row>
    <row r="11" spans="1:17" x14ac:dyDescent="0.25">
      <c r="A11" s="390"/>
      <c r="B11" s="393"/>
      <c r="C11" s="393"/>
      <c r="D11" s="419"/>
      <c r="E11" s="426" t="s">
        <v>1</v>
      </c>
      <c r="F11" s="426"/>
      <c r="G11" s="424" t="s">
        <v>2</v>
      </c>
      <c r="H11" s="409"/>
      <c r="I11" s="427" t="s">
        <v>1</v>
      </c>
      <c r="J11" s="427"/>
      <c r="K11" s="402" t="s">
        <v>2</v>
      </c>
      <c r="L11" s="417"/>
      <c r="M11" s="417" t="s">
        <v>1</v>
      </c>
      <c r="N11" s="417"/>
      <c r="O11" s="399" t="s">
        <v>2</v>
      </c>
      <c r="Q11" s="154"/>
    </row>
    <row r="12" spans="1:17" ht="24" x14ac:dyDescent="0.25">
      <c r="A12" s="391"/>
      <c r="B12" s="394"/>
      <c r="C12" s="394"/>
      <c r="D12" s="420"/>
      <c r="E12" s="319" t="s">
        <v>3</v>
      </c>
      <c r="F12" s="318" t="s">
        <v>4</v>
      </c>
      <c r="G12" s="424"/>
      <c r="H12" s="410"/>
      <c r="I12" s="320" t="s">
        <v>3</v>
      </c>
      <c r="J12" s="314" t="s">
        <v>4</v>
      </c>
      <c r="K12" s="402"/>
      <c r="L12" s="417"/>
      <c r="M12" s="6" t="s">
        <v>3</v>
      </c>
      <c r="N12" s="5" t="s">
        <v>4</v>
      </c>
      <c r="O12" s="399"/>
      <c r="P12" s="118"/>
    </row>
    <row r="13" spans="1:17" ht="15.95" customHeight="1" x14ac:dyDescent="0.25">
      <c r="A13" s="7" t="s">
        <v>78</v>
      </c>
      <c r="B13" s="395" t="s">
        <v>6</v>
      </c>
      <c r="C13" s="395"/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Q13" s="154"/>
    </row>
    <row r="14" spans="1:17" ht="15" customHeight="1" x14ac:dyDescent="0.25">
      <c r="A14" s="7" t="s">
        <v>199</v>
      </c>
      <c r="B14" s="66" t="s">
        <v>20</v>
      </c>
      <c r="C14" s="84"/>
      <c r="D14" s="256">
        <f>SUM(D15:D16)</f>
        <v>59532</v>
      </c>
      <c r="E14" s="256">
        <f>SUM(E15:E16)</f>
        <v>857</v>
      </c>
      <c r="F14" s="256">
        <f>SUM(F15:F16)</f>
        <v>321</v>
      </c>
      <c r="G14" s="256">
        <f>SUM(G15:G16)</f>
        <v>58675</v>
      </c>
      <c r="H14" s="309">
        <f t="shared" ref="H14:O14" si="0">SUM(H15:H16)</f>
        <v>0</v>
      </c>
      <c r="I14" s="309">
        <f t="shared" si="0"/>
        <v>0</v>
      </c>
      <c r="J14" s="309">
        <f t="shared" si="0"/>
        <v>0</v>
      </c>
      <c r="K14" s="309">
        <f t="shared" si="0"/>
        <v>0</v>
      </c>
      <c r="L14" s="85">
        <f t="shared" si="0"/>
        <v>59532</v>
      </c>
      <c r="M14" s="85">
        <f t="shared" si="0"/>
        <v>857</v>
      </c>
      <c r="N14" s="85">
        <f t="shared" si="0"/>
        <v>321</v>
      </c>
      <c r="O14" s="10">
        <f t="shared" si="0"/>
        <v>58675</v>
      </c>
      <c r="P14" s="274" t="s">
        <v>378</v>
      </c>
      <c r="Q14" s="275">
        <f>L15</f>
        <v>13121</v>
      </c>
    </row>
    <row r="15" spans="1:17" ht="15" customHeight="1" x14ac:dyDescent="0.25">
      <c r="A15" s="13"/>
      <c r="B15" s="66"/>
      <c r="C15" s="9" t="s">
        <v>9</v>
      </c>
      <c r="D15" s="257">
        <f>E15+G15</f>
        <v>13121</v>
      </c>
      <c r="E15" s="257">
        <v>785</v>
      </c>
      <c r="F15" s="257">
        <v>321</v>
      </c>
      <c r="G15" s="257">
        <v>12336</v>
      </c>
      <c r="H15" s="289">
        <f>I15+K15</f>
        <v>0</v>
      </c>
      <c r="I15" s="289"/>
      <c r="J15" s="289"/>
      <c r="K15" s="289"/>
      <c r="L15" s="10">
        <f>M15+O15</f>
        <v>13121</v>
      </c>
      <c r="M15" s="10">
        <f t="shared" ref="M15:O16" si="1">E15+I15</f>
        <v>785</v>
      </c>
      <c r="N15" s="10">
        <f t="shared" si="1"/>
        <v>321</v>
      </c>
      <c r="O15" s="10">
        <f t="shared" si="1"/>
        <v>12336</v>
      </c>
      <c r="P15" s="274" t="s">
        <v>379</v>
      </c>
      <c r="Q15" s="275"/>
    </row>
    <row r="16" spans="1:17" ht="15" customHeight="1" x14ac:dyDescent="0.25">
      <c r="A16" s="13"/>
      <c r="B16" s="112"/>
      <c r="C16" s="9" t="s">
        <v>21</v>
      </c>
      <c r="D16" s="257">
        <f>E16+G16</f>
        <v>46411</v>
      </c>
      <c r="E16" s="257">
        <v>72</v>
      </c>
      <c r="F16" s="257"/>
      <c r="G16" s="257">
        <v>46339</v>
      </c>
      <c r="H16" s="289">
        <f>I16+K16</f>
        <v>0</v>
      </c>
      <c r="I16" s="289"/>
      <c r="J16" s="289"/>
      <c r="K16" s="289"/>
      <c r="L16" s="10">
        <f>M16+O16</f>
        <v>46411</v>
      </c>
      <c r="M16" s="10">
        <f t="shared" si="1"/>
        <v>72</v>
      </c>
      <c r="N16" s="10">
        <f t="shared" si="1"/>
        <v>0</v>
      </c>
      <c r="O16" s="10">
        <f t="shared" si="1"/>
        <v>46339</v>
      </c>
      <c r="P16" s="274" t="s">
        <v>380</v>
      </c>
      <c r="Q16" s="275">
        <f>L16</f>
        <v>46411</v>
      </c>
    </row>
    <row r="17" spans="1:17" ht="15.95" customHeight="1" x14ac:dyDescent="0.25">
      <c r="A17" s="113" t="s">
        <v>79</v>
      </c>
      <c r="B17" s="1" t="s">
        <v>191</v>
      </c>
      <c r="C17" s="16"/>
      <c r="D17" s="258">
        <f>D14</f>
        <v>59532</v>
      </c>
      <c r="E17" s="258">
        <f>E14</f>
        <v>857</v>
      </c>
      <c r="F17" s="258">
        <f>F14</f>
        <v>321</v>
      </c>
      <c r="G17" s="258">
        <f>G14</f>
        <v>58675</v>
      </c>
      <c r="H17" s="289">
        <f t="shared" ref="H17:O17" si="2">H14</f>
        <v>0</v>
      </c>
      <c r="I17" s="289">
        <f t="shared" si="2"/>
        <v>0</v>
      </c>
      <c r="J17" s="289">
        <f t="shared" si="2"/>
        <v>0</v>
      </c>
      <c r="K17" s="289">
        <f t="shared" si="2"/>
        <v>0</v>
      </c>
      <c r="L17" s="1">
        <f t="shared" si="2"/>
        <v>59532</v>
      </c>
      <c r="M17" s="1">
        <f t="shared" si="2"/>
        <v>857</v>
      </c>
      <c r="N17" s="1">
        <f t="shared" si="2"/>
        <v>321</v>
      </c>
      <c r="O17" s="1">
        <f t="shared" si="2"/>
        <v>58675</v>
      </c>
      <c r="P17" s="274" t="s">
        <v>381</v>
      </c>
      <c r="Q17" s="275">
        <f>L20+L37</f>
        <v>248348</v>
      </c>
    </row>
    <row r="18" spans="1:17" ht="15.95" customHeight="1" x14ac:dyDescent="0.25">
      <c r="A18" s="11" t="s">
        <v>80</v>
      </c>
      <c r="B18" s="395" t="s">
        <v>65</v>
      </c>
      <c r="C18" s="395"/>
      <c r="D18" s="395"/>
      <c r="E18" s="395"/>
      <c r="F18" s="395"/>
      <c r="G18" s="395"/>
      <c r="H18" s="395"/>
      <c r="I18" s="395"/>
      <c r="J18" s="395"/>
      <c r="K18" s="395"/>
      <c r="L18" s="395"/>
      <c r="M18" s="395"/>
      <c r="N18" s="395"/>
      <c r="O18" s="395"/>
      <c r="P18" s="274" t="s">
        <v>384</v>
      </c>
      <c r="Q18" s="275">
        <f>L21</f>
        <v>516083</v>
      </c>
    </row>
    <row r="19" spans="1:17" ht="15" customHeight="1" x14ac:dyDescent="0.25">
      <c r="A19" s="7" t="s">
        <v>81</v>
      </c>
      <c r="B19" s="49" t="s">
        <v>20</v>
      </c>
      <c r="C19" s="173"/>
      <c r="D19" s="256">
        <f>D20+D21+D22+D23</f>
        <v>716471</v>
      </c>
      <c r="E19" s="256">
        <f>E20+E21+E22+E23</f>
        <v>3575</v>
      </c>
      <c r="F19" s="256">
        <f>F20+F21+F22+F23</f>
        <v>2607</v>
      </c>
      <c r="G19" s="256">
        <f>G20+G21+G22+G23</f>
        <v>712896</v>
      </c>
      <c r="H19" s="309">
        <f t="shared" ref="H19:O19" si="3">H20+H21+H22+H23</f>
        <v>0</v>
      </c>
      <c r="I19" s="309">
        <f t="shared" si="3"/>
        <v>0</v>
      </c>
      <c r="J19" s="309">
        <f t="shared" si="3"/>
        <v>0</v>
      </c>
      <c r="K19" s="309">
        <f t="shared" si="3"/>
        <v>0</v>
      </c>
      <c r="L19" s="85">
        <f t="shared" si="3"/>
        <v>716471</v>
      </c>
      <c r="M19" s="85">
        <f t="shared" si="3"/>
        <v>3575</v>
      </c>
      <c r="N19" s="85">
        <f t="shared" si="3"/>
        <v>2607</v>
      </c>
      <c r="O19" s="10">
        <f t="shared" si="3"/>
        <v>712896</v>
      </c>
      <c r="P19" s="274" t="s">
        <v>382</v>
      </c>
      <c r="Q19" s="275">
        <f>L22</f>
        <v>3649</v>
      </c>
    </row>
    <row r="20" spans="1:17" ht="15" customHeight="1" x14ac:dyDescent="0.25">
      <c r="A20" s="13"/>
      <c r="B20" s="49"/>
      <c r="C20" s="22" t="s">
        <v>25</v>
      </c>
      <c r="D20" s="257">
        <f>E20+G20</f>
        <v>156395</v>
      </c>
      <c r="E20" s="257"/>
      <c r="F20" s="257"/>
      <c r="G20" s="257">
        <v>156395</v>
      </c>
      <c r="H20" s="289">
        <f>I20+K20</f>
        <v>0</v>
      </c>
      <c r="I20" s="289"/>
      <c r="J20" s="289"/>
      <c r="K20" s="289"/>
      <c r="L20" s="10">
        <f>M20+O20</f>
        <v>156395</v>
      </c>
      <c r="M20" s="10">
        <f t="shared" ref="M20:O23" si="4">E20+I20</f>
        <v>0</v>
      </c>
      <c r="N20" s="10">
        <f t="shared" si="4"/>
        <v>0</v>
      </c>
      <c r="O20" s="10">
        <f t="shared" si="4"/>
        <v>156395</v>
      </c>
      <c r="P20" s="274" t="s">
        <v>383</v>
      </c>
      <c r="Q20" s="275">
        <f>L26</f>
        <v>58909</v>
      </c>
    </row>
    <row r="21" spans="1:17" x14ac:dyDescent="0.25">
      <c r="A21" s="31"/>
      <c r="B21" s="32"/>
      <c r="C21" s="59" t="s">
        <v>33</v>
      </c>
      <c r="D21" s="257">
        <f>E21+G21</f>
        <v>516083</v>
      </c>
      <c r="E21" s="257"/>
      <c r="F21" s="257"/>
      <c r="G21" s="257">
        <v>516083</v>
      </c>
      <c r="H21" s="289">
        <f>I21+K21</f>
        <v>0</v>
      </c>
      <c r="I21" s="289"/>
      <c r="J21" s="289"/>
      <c r="K21" s="289"/>
      <c r="L21" s="10">
        <f>M21+O21</f>
        <v>516083</v>
      </c>
      <c r="M21" s="10">
        <f t="shared" si="4"/>
        <v>0</v>
      </c>
      <c r="N21" s="10">
        <f t="shared" si="4"/>
        <v>0</v>
      </c>
      <c r="O21" s="10">
        <f t="shared" si="4"/>
        <v>516083</v>
      </c>
      <c r="P21" s="274" t="s">
        <v>385</v>
      </c>
      <c r="Q21" s="275">
        <f>L23+L30+L40+L41</f>
        <v>1078614</v>
      </c>
    </row>
    <row r="22" spans="1:17" ht="15" customHeight="1" x14ac:dyDescent="0.25">
      <c r="A22" s="31"/>
      <c r="B22" s="32"/>
      <c r="C22" s="59" t="s">
        <v>22</v>
      </c>
      <c r="D22" s="257">
        <f>E22+G22</f>
        <v>3649</v>
      </c>
      <c r="E22" s="257"/>
      <c r="F22" s="257"/>
      <c r="G22" s="257">
        <v>3649</v>
      </c>
      <c r="H22" s="289">
        <f>I22+K22</f>
        <v>0</v>
      </c>
      <c r="I22" s="289"/>
      <c r="J22" s="289"/>
      <c r="K22" s="289"/>
      <c r="L22" s="10">
        <f>M22+O22</f>
        <v>3649</v>
      </c>
      <c r="M22" s="10">
        <f t="shared" si="4"/>
        <v>0</v>
      </c>
      <c r="N22" s="10">
        <f t="shared" si="4"/>
        <v>0</v>
      </c>
      <c r="O22" s="10">
        <f t="shared" si="4"/>
        <v>3649</v>
      </c>
      <c r="P22" s="274" t="s">
        <v>386</v>
      </c>
      <c r="Q22" s="275">
        <f>L31+L32+L33+L34</f>
        <v>22789</v>
      </c>
    </row>
    <row r="23" spans="1:17" ht="24.75" customHeight="1" x14ac:dyDescent="0.25">
      <c r="A23" s="31"/>
      <c r="B23" s="32"/>
      <c r="C23" s="59" t="s">
        <v>32</v>
      </c>
      <c r="D23" s="257">
        <f>E23+G23</f>
        <v>40344</v>
      </c>
      <c r="E23" s="257">
        <v>3575</v>
      </c>
      <c r="F23" s="257">
        <v>2607</v>
      </c>
      <c r="G23" s="257">
        <v>36769</v>
      </c>
      <c r="H23" s="289">
        <f>I23+K23</f>
        <v>0</v>
      </c>
      <c r="I23" s="289"/>
      <c r="J23" s="289"/>
      <c r="K23" s="289"/>
      <c r="L23" s="10">
        <f>M23+O23</f>
        <v>40344</v>
      </c>
      <c r="M23" s="10">
        <f t="shared" si="4"/>
        <v>3575</v>
      </c>
      <c r="N23" s="10">
        <f t="shared" si="4"/>
        <v>2607</v>
      </c>
      <c r="O23" s="10">
        <f t="shared" si="4"/>
        <v>36769</v>
      </c>
      <c r="P23" s="274" t="s">
        <v>387</v>
      </c>
      <c r="Q23" s="275"/>
    </row>
    <row r="24" spans="1:17" ht="15.95" customHeight="1" x14ac:dyDescent="0.25">
      <c r="A24" s="113" t="s">
        <v>82</v>
      </c>
      <c r="B24" s="1" t="s">
        <v>192</v>
      </c>
      <c r="C24" s="16"/>
      <c r="D24" s="258">
        <f>D19</f>
        <v>716471</v>
      </c>
      <c r="E24" s="258">
        <f>E19</f>
        <v>3575</v>
      </c>
      <c r="F24" s="258">
        <f>F19</f>
        <v>2607</v>
      </c>
      <c r="G24" s="258">
        <f>G19</f>
        <v>712896</v>
      </c>
      <c r="H24" s="289">
        <f t="shared" ref="H24:O24" si="5">H19</f>
        <v>0</v>
      </c>
      <c r="I24" s="289">
        <f t="shared" si="5"/>
        <v>0</v>
      </c>
      <c r="J24" s="289">
        <f t="shared" si="5"/>
        <v>0</v>
      </c>
      <c r="K24" s="289">
        <f t="shared" si="5"/>
        <v>0</v>
      </c>
      <c r="L24" s="1">
        <f t="shared" si="5"/>
        <v>716471</v>
      </c>
      <c r="M24" s="1">
        <f t="shared" si="5"/>
        <v>3575</v>
      </c>
      <c r="N24" s="1">
        <f t="shared" si="5"/>
        <v>2607</v>
      </c>
      <c r="O24" s="1">
        <f t="shared" si="5"/>
        <v>712896</v>
      </c>
      <c r="P24" s="276" t="s">
        <v>189</v>
      </c>
      <c r="Q24" s="277">
        <f>SUM(Q14:Q23)</f>
        <v>1987924</v>
      </c>
    </row>
    <row r="25" spans="1:17" ht="15.95" customHeight="1" x14ac:dyDescent="0.25">
      <c r="A25" s="13" t="s">
        <v>83</v>
      </c>
      <c r="B25" s="461" t="s">
        <v>69</v>
      </c>
      <c r="C25" s="462"/>
      <c r="D25" s="462"/>
      <c r="E25" s="462"/>
      <c r="F25" s="462"/>
      <c r="G25" s="462"/>
      <c r="H25" s="462"/>
      <c r="I25" s="462"/>
      <c r="J25" s="462"/>
      <c r="K25" s="462"/>
      <c r="L25" s="462"/>
      <c r="M25" s="462"/>
      <c r="N25" s="462"/>
      <c r="O25" s="468"/>
      <c r="P25" s="223"/>
      <c r="Q25" s="223"/>
    </row>
    <row r="26" spans="1:17" ht="15" customHeight="1" x14ac:dyDescent="0.25">
      <c r="A26" s="7" t="s">
        <v>84</v>
      </c>
      <c r="B26" s="18" t="s">
        <v>20</v>
      </c>
      <c r="C26" s="9" t="s">
        <v>34</v>
      </c>
      <c r="D26" s="257">
        <f>E26+G26</f>
        <v>58909</v>
      </c>
      <c r="E26" s="257"/>
      <c r="F26" s="257"/>
      <c r="G26" s="257">
        <v>58909</v>
      </c>
      <c r="H26" s="289">
        <f>I26+K26</f>
        <v>0</v>
      </c>
      <c r="I26" s="289"/>
      <c r="J26" s="289"/>
      <c r="K26" s="289"/>
      <c r="L26" s="10">
        <f>M26+O26</f>
        <v>58909</v>
      </c>
      <c r="M26" s="10">
        <f>E26+I26</f>
        <v>0</v>
      </c>
      <c r="N26" s="10">
        <f>F26+J26</f>
        <v>0</v>
      </c>
      <c r="O26" s="10">
        <f>G26+K26</f>
        <v>58909</v>
      </c>
      <c r="P26" s="223"/>
      <c r="Q26" s="223">
        <f>Q24-L43</f>
        <v>0</v>
      </c>
    </row>
    <row r="27" spans="1:17" ht="15.95" customHeight="1" x14ac:dyDescent="0.25">
      <c r="A27" s="113" t="s">
        <v>85</v>
      </c>
      <c r="B27" s="1" t="s">
        <v>193</v>
      </c>
      <c r="C27" s="114"/>
      <c r="D27" s="258">
        <f>D26</f>
        <v>58909</v>
      </c>
      <c r="E27" s="258">
        <f>E26</f>
        <v>0</v>
      </c>
      <c r="F27" s="258">
        <f>F26</f>
        <v>0</v>
      </c>
      <c r="G27" s="258">
        <f>G26</f>
        <v>58909</v>
      </c>
      <c r="H27" s="289">
        <f t="shared" ref="H27:O27" si="6">H26</f>
        <v>0</v>
      </c>
      <c r="I27" s="289">
        <f t="shared" si="6"/>
        <v>0</v>
      </c>
      <c r="J27" s="289">
        <f t="shared" si="6"/>
        <v>0</v>
      </c>
      <c r="K27" s="289">
        <f t="shared" si="6"/>
        <v>0</v>
      </c>
      <c r="L27" s="1">
        <f t="shared" si="6"/>
        <v>58909</v>
      </c>
      <c r="M27" s="1">
        <f t="shared" si="6"/>
        <v>0</v>
      </c>
      <c r="N27" s="1">
        <f t="shared" si="6"/>
        <v>0</v>
      </c>
      <c r="O27" s="1">
        <f t="shared" si="6"/>
        <v>58909</v>
      </c>
    </row>
    <row r="28" spans="1:17" ht="15.95" customHeight="1" x14ac:dyDescent="0.25">
      <c r="A28" s="7" t="s">
        <v>86</v>
      </c>
      <c r="B28" s="403" t="s">
        <v>188</v>
      </c>
      <c r="C28" s="404"/>
      <c r="D28" s="404"/>
      <c r="E28" s="404"/>
      <c r="F28" s="404"/>
      <c r="G28" s="404"/>
      <c r="H28" s="404"/>
      <c r="I28" s="404"/>
      <c r="J28" s="404"/>
      <c r="K28" s="404"/>
      <c r="L28" s="404"/>
      <c r="M28" s="404"/>
      <c r="N28" s="404"/>
      <c r="O28" s="405"/>
    </row>
    <row r="29" spans="1:17" ht="15" customHeight="1" x14ac:dyDescent="0.25">
      <c r="A29" s="7" t="s">
        <v>87</v>
      </c>
      <c r="B29" s="48" t="s">
        <v>20</v>
      </c>
      <c r="C29" s="22"/>
      <c r="D29" s="257">
        <f>SUM(D30:D31)</f>
        <v>98572</v>
      </c>
      <c r="E29" s="257">
        <f>SUM(E30:E31)</f>
        <v>10933</v>
      </c>
      <c r="F29" s="257">
        <f>SUM(F30:F31)</f>
        <v>0</v>
      </c>
      <c r="G29" s="257">
        <f>SUM(G30:G31)</f>
        <v>87639</v>
      </c>
      <c r="H29" s="289">
        <f t="shared" ref="H29:O29" si="7">SUM(H30:H31)</f>
        <v>0</v>
      </c>
      <c r="I29" s="289">
        <f t="shared" si="7"/>
        <v>0</v>
      </c>
      <c r="J29" s="289">
        <f t="shared" si="7"/>
        <v>0</v>
      </c>
      <c r="K29" s="289">
        <f t="shared" si="7"/>
        <v>0</v>
      </c>
      <c r="L29" s="10">
        <f t="shared" si="7"/>
        <v>98572</v>
      </c>
      <c r="M29" s="10">
        <f t="shared" si="7"/>
        <v>10933</v>
      </c>
      <c r="N29" s="10">
        <f t="shared" si="7"/>
        <v>0</v>
      </c>
      <c r="O29" s="10">
        <f t="shared" si="7"/>
        <v>87639</v>
      </c>
    </row>
    <row r="30" spans="1:17" ht="15" customHeight="1" x14ac:dyDescent="0.25">
      <c r="A30" s="13"/>
      <c r="B30" s="69"/>
      <c r="C30" s="22" t="s">
        <v>32</v>
      </c>
      <c r="D30" s="257">
        <f>E30+G30</f>
        <v>85683</v>
      </c>
      <c r="E30" s="260">
        <v>6733</v>
      </c>
      <c r="F30" s="260"/>
      <c r="G30" s="260">
        <v>78950</v>
      </c>
      <c r="H30" s="289">
        <f>I30+K30</f>
        <v>0</v>
      </c>
      <c r="I30" s="289"/>
      <c r="J30" s="289"/>
      <c r="K30" s="289"/>
      <c r="L30" s="10">
        <f>M30+O30</f>
        <v>85683</v>
      </c>
      <c r="M30" s="10">
        <f t="shared" ref="M30:O34" si="8">E30+I30</f>
        <v>6733</v>
      </c>
      <c r="N30" s="10">
        <f t="shared" si="8"/>
        <v>0</v>
      </c>
      <c r="O30" s="10">
        <f t="shared" si="8"/>
        <v>78950</v>
      </c>
    </row>
    <row r="31" spans="1:17" ht="15" customHeight="1" x14ac:dyDescent="0.25">
      <c r="A31" s="13"/>
      <c r="B31" s="69"/>
      <c r="C31" s="22" t="s">
        <v>57</v>
      </c>
      <c r="D31" s="257">
        <f>E31+G31</f>
        <v>12889</v>
      </c>
      <c r="E31" s="260">
        <v>4200</v>
      </c>
      <c r="F31" s="260"/>
      <c r="G31" s="260">
        <v>8689</v>
      </c>
      <c r="H31" s="289">
        <f>I31+K31</f>
        <v>0</v>
      </c>
      <c r="I31" s="289"/>
      <c r="J31" s="289"/>
      <c r="K31" s="289"/>
      <c r="L31" s="10">
        <f>M31+O31</f>
        <v>12889</v>
      </c>
      <c r="M31" s="10">
        <f t="shared" si="8"/>
        <v>4200</v>
      </c>
      <c r="N31" s="10">
        <f t="shared" si="8"/>
        <v>0</v>
      </c>
      <c r="O31" s="10">
        <f t="shared" si="8"/>
        <v>8689</v>
      </c>
    </row>
    <row r="32" spans="1:17" ht="15" customHeight="1" x14ac:dyDescent="0.25">
      <c r="A32" s="7" t="s">
        <v>88</v>
      </c>
      <c r="B32" s="21" t="s">
        <v>174</v>
      </c>
      <c r="C32" s="22" t="s">
        <v>57</v>
      </c>
      <c r="D32" s="257">
        <f>E32+G32</f>
        <v>4200</v>
      </c>
      <c r="E32" s="257">
        <v>4200</v>
      </c>
      <c r="F32" s="257"/>
      <c r="G32" s="257"/>
      <c r="H32" s="289">
        <f>I32+K32</f>
        <v>0</v>
      </c>
      <c r="I32" s="289"/>
      <c r="J32" s="289"/>
      <c r="K32" s="289"/>
      <c r="L32" s="10">
        <f>M32+O32</f>
        <v>4200</v>
      </c>
      <c r="M32" s="10">
        <f t="shared" si="8"/>
        <v>4200</v>
      </c>
      <c r="N32" s="10">
        <f t="shared" si="8"/>
        <v>0</v>
      </c>
      <c r="O32" s="10">
        <f t="shared" si="8"/>
        <v>0</v>
      </c>
    </row>
    <row r="33" spans="1:15" ht="15" customHeight="1" x14ac:dyDescent="0.25">
      <c r="A33" s="7" t="s">
        <v>89</v>
      </c>
      <c r="B33" s="18" t="s">
        <v>37</v>
      </c>
      <c r="C33" s="9" t="s">
        <v>57</v>
      </c>
      <c r="D33" s="257">
        <f>E33+G33</f>
        <v>2600</v>
      </c>
      <c r="E33" s="257">
        <v>2600</v>
      </c>
      <c r="F33" s="257"/>
      <c r="G33" s="257"/>
      <c r="H33" s="289">
        <f>I33+K33</f>
        <v>0</v>
      </c>
      <c r="I33" s="289"/>
      <c r="J33" s="289"/>
      <c r="K33" s="289"/>
      <c r="L33" s="10">
        <f>M33+O33</f>
        <v>2600</v>
      </c>
      <c r="M33" s="10">
        <f t="shared" si="8"/>
        <v>2600</v>
      </c>
      <c r="N33" s="10">
        <f t="shared" si="8"/>
        <v>0</v>
      </c>
      <c r="O33" s="10">
        <f t="shared" si="8"/>
        <v>0</v>
      </c>
    </row>
    <row r="34" spans="1:15" ht="15" customHeight="1" x14ac:dyDescent="0.25">
      <c r="A34" s="7" t="s">
        <v>90</v>
      </c>
      <c r="B34" s="18" t="s">
        <v>56</v>
      </c>
      <c r="C34" s="9" t="s">
        <v>57</v>
      </c>
      <c r="D34" s="257">
        <f>E34+G34</f>
        <v>3100</v>
      </c>
      <c r="E34" s="257">
        <v>3100</v>
      </c>
      <c r="F34" s="257"/>
      <c r="G34" s="257"/>
      <c r="H34" s="289">
        <f>I34+K34</f>
        <v>0</v>
      </c>
      <c r="I34" s="289"/>
      <c r="J34" s="289"/>
      <c r="K34" s="289"/>
      <c r="L34" s="10">
        <f>M34+O34</f>
        <v>3100</v>
      </c>
      <c r="M34" s="10">
        <f t="shared" si="8"/>
        <v>3100</v>
      </c>
      <c r="N34" s="10">
        <f t="shared" si="8"/>
        <v>0</v>
      </c>
      <c r="O34" s="10">
        <f t="shared" si="8"/>
        <v>0</v>
      </c>
    </row>
    <row r="35" spans="1:15" ht="15.95" customHeight="1" x14ac:dyDescent="0.25">
      <c r="A35" s="113" t="s">
        <v>91</v>
      </c>
      <c r="B35" s="1" t="s">
        <v>194</v>
      </c>
      <c r="C35" s="16"/>
      <c r="D35" s="1">
        <f>D29+SUM(D32:D34)</f>
        <v>108472</v>
      </c>
      <c r="E35" s="1">
        <f>E29+SUM(E32:E34)</f>
        <v>20833</v>
      </c>
      <c r="F35" s="1">
        <f>F29+SUM(F32:F34)</f>
        <v>0</v>
      </c>
      <c r="G35" s="1">
        <f>G29+SUM(G32:G34)</f>
        <v>87639</v>
      </c>
      <c r="H35" s="289">
        <f t="shared" ref="H35:O35" si="9">H29+SUM(H32:H34)</f>
        <v>0</v>
      </c>
      <c r="I35" s="289">
        <f t="shared" si="9"/>
        <v>0</v>
      </c>
      <c r="J35" s="289">
        <f t="shared" si="9"/>
        <v>0</v>
      </c>
      <c r="K35" s="289">
        <f t="shared" si="9"/>
        <v>0</v>
      </c>
      <c r="L35" s="1">
        <f t="shared" si="9"/>
        <v>108472</v>
      </c>
      <c r="M35" s="1">
        <f t="shared" si="9"/>
        <v>20833</v>
      </c>
      <c r="N35" s="1">
        <f t="shared" si="9"/>
        <v>0</v>
      </c>
      <c r="O35" s="1">
        <f t="shared" si="9"/>
        <v>87639</v>
      </c>
    </row>
    <row r="36" spans="1:15" ht="15.95" customHeight="1" x14ac:dyDescent="0.25">
      <c r="A36" s="13" t="s">
        <v>92</v>
      </c>
      <c r="B36" s="403" t="s">
        <v>198</v>
      </c>
      <c r="C36" s="404"/>
      <c r="D36" s="404"/>
      <c r="E36" s="404"/>
      <c r="F36" s="404"/>
      <c r="G36" s="404"/>
      <c r="H36" s="404"/>
      <c r="I36" s="404"/>
      <c r="J36" s="404"/>
      <c r="K36" s="404"/>
      <c r="L36" s="404"/>
      <c r="M36" s="404"/>
      <c r="N36" s="404"/>
      <c r="O36" s="405"/>
    </row>
    <row r="37" spans="1:15" ht="15" customHeight="1" x14ac:dyDescent="0.25">
      <c r="A37" s="7" t="s">
        <v>93</v>
      </c>
      <c r="B37" s="21" t="s">
        <v>20</v>
      </c>
      <c r="C37" s="22" t="s">
        <v>25</v>
      </c>
      <c r="D37" s="257">
        <f>E37+G37</f>
        <v>91953</v>
      </c>
      <c r="E37" s="260">
        <v>1940</v>
      </c>
      <c r="F37" s="260">
        <v>1477</v>
      </c>
      <c r="G37" s="260">
        <v>90013</v>
      </c>
      <c r="H37" s="289">
        <f>I37+K37</f>
        <v>0</v>
      </c>
      <c r="I37" s="289"/>
      <c r="J37" s="289"/>
      <c r="K37" s="289"/>
      <c r="L37" s="10">
        <f>M37+O37</f>
        <v>91953</v>
      </c>
      <c r="M37" s="10">
        <f>E37+I37</f>
        <v>1940</v>
      </c>
      <c r="N37" s="10">
        <f>F37+J37</f>
        <v>1477</v>
      </c>
      <c r="O37" s="10">
        <f>G37+K37</f>
        <v>90013</v>
      </c>
    </row>
    <row r="38" spans="1:15" ht="15.95" customHeight="1" x14ac:dyDescent="0.25">
      <c r="A38" s="113" t="s">
        <v>94</v>
      </c>
      <c r="B38" s="1" t="s">
        <v>195</v>
      </c>
      <c r="C38" s="16"/>
      <c r="D38" s="258">
        <f>D37</f>
        <v>91953</v>
      </c>
      <c r="E38" s="258">
        <f>E37</f>
        <v>1940</v>
      </c>
      <c r="F38" s="258">
        <f>F37</f>
        <v>1477</v>
      </c>
      <c r="G38" s="258">
        <f>G37</f>
        <v>90013</v>
      </c>
      <c r="H38" s="289">
        <f t="shared" ref="H38:O38" si="10">H37</f>
        <v>0</v>
      </c>
      <c r="I38" s="289">
        <f t="shared" si="10"/>
        <v>0</v>
      </c>
      <c r="J38" s="289">
        <f t="shared" si="10"/>
        <v>0</v>
      </c>
      <c r="K38" s="289">
        <f t="shared" si="10"/>
        <v>0</v>
      </c>
      <c r="L38" s="1">
        <f t="shared" si="10"/>
        <v>91953</v>
      </c>
      <c r="M38" s="1">
        <f t="shared" si="10"/>
        <v>1940</v>
      </c>
      <c r="N38" s="1">
        <f t="shared" si="10"/>
        <v>1477</v>
      </c>
      <c r="O38" s="1">
        <f t="shared" si="10"/>
        <v>90013</v>
      </c>
    </row>
    <row r="39" spans="1:15" ht="15.95" customHeight="1" x14ac:dyDescent="0.25">
      <c r="A39" s="11" t="s">
        <v>95</v>
      </c>
      <c r="B39" s="395" t="s">
        <v>73</v>
      </c>
      <c r="C39" s="395"/>
      <c r="D39" s="395"/>
      <c r="E39" s="395"/>
      <c r="F39" s="395"/>
      <c r="G39" s="395"/>
      <c r="H39" s="395"/>
      <c r="I39" s="395"/>
      <c r="J39" s="395"/>
      <c r="K39" s="395"/>
      <c r="L39" s="395"/>
      <c r="M39" s="395"/>
      <c r="N39" s="395"/>
      <c r="O39" s="395"/>
    </row>
    <row r="40" spans="1:15" ht="15" customHeight="1" x14ac:dyDescent="0.25">
      <c r="A40" s="27" t="s">
        <v>96</v>
      </c>
      <c r="B40" s="21" t="s">
        <v>20</v>
      </c>
      <c r="C40" s="28" t="s">
        <v>32</v>
      </c>
      <c r="D40" s="257">
        <f>E40+G40</f>
        <v>946587</v>
      </c>
      <c r="E40" s="257">
        <v>24218</v>
      </c>
      <c r="F40" s="257">
        <v>4750</v>
      </c>
      <c r="G40" s="257">
        <v>922369</v>
      </c>
      <c r="H40" s="289">
        <f>I40+K40</f>
        <v>0</v>
      </c>
      <c r="I40" s="289"/>
      <c r="J40" s="289"/>
      <c r="K40" s="289"/>
      <c r="L40" s="10">
        <f>M40+O40</f>
        <v>946587</v>
      </c>
      <c r="M40" s="10">
        <f t="shared" ref="M40:O41" si="11">E40+I40</f>
        <v>24218</v>
      </c>
      <c r="N40" s="10">
        <f t="shared" si="11"/>
        <v>4750</v>
      </c>
      <c r="O40" s="10">
        <f t="shared" si="11"/>
        <v>922369</v>
      </c>
    </row>
    <row r="41" spans="1:15" ht="15" customHeight="1" x14ac:dyDescent="0.25">
      <c r="A41" s="30" t="s">
        <v>97</v>
      </c>
      <c r="B41" s="10" t="s">
        <v>30</v>
      </c>
      <c r="C41" s="28" t="s">
        <v>32</v>
      </c>
      <c r="D41" s="257">
        <f>E41+G41</f>
        <v>6000</v>
      </c>
      <c r="E41" s="257">
        <v>6000</v>
      </c>
      <c r="F41" s="257">
        <v>3740</v>
      </c>
      <c r="G41" s="257"/>
      <c r="H41" s="289">
        <f>I41+K41</f>
        <v>0</v>
      </c>
      <c r="I41" s="289"/>
      <c r="J41" s="289"/>
      <c r="K41" s="289"/>
      <c r="L41" s="10">
        <f>M41+O41</f>
        <v>6000</v>
      </c>
      <c r="M41" s="10">
        <f t="shared" si="11"/>
        <v>6000</v>
      </c>
      <c r="N41" s="10">
        <f t="shared" si="11"/>
        <v>3740</v>
      </c>
      <c r="O41" s="10">
        <f t="shared" si="11"/>
        <v>0</v>
      </c>
    </row>
    <row r="42" spans="1:15" ht="15.95" customHeight="1" x14ac:dyDescent="0.25">
      <c r="A42" s="113" t="s">
        <v>98</v>
      </c>
      <c r="B42" s="1" t="s">
        <v>196</v>
      </c>
      <c r="C42" s="114"/>
      <c r="D42" s="258">
        <f>SUM(D40:D41)</f>
        <v>952587</v>
      </c>
      <c r="E42" s="258">
        <f t="shared" ref="E42:O42" si="12">SUM(E40:E41)</f>
        <v>30218</v>
      </c>
      <c r="F42" s="258">
        <f t="shared" si="12"/>
        <v>8490</v>
      </c>
      <c r="G42" s="258">
        <f t="shared" si="12"/>
        <v>922369</v>
      </c>
      <c r="H42" s="289">
        <f t="shared" si="12"/>
        <v>0</v>
      </c>
      <c r="I42" s="289">
        <f t="shared" si="12"/>
        <v>0</v>
      </c>
      <c r="J42" s="289">
        <f t="shared" si="12"/>
        <v>0</v>
      </c>
      <c r="K42" s="289">
        <f t="shared" si="12"/>
        <v>0</v>
      </c>
      <c r="L42" s="1">
        <f t="shared" si="12"/>
        <v>952587</v>
      </c>
      <c r="M42" s="1">
        <f t="shared" si="12"/>
        <v>30218</v>
      </c>
      <c r="N42" s="1">
        <f t="shared" si="12"/>
        <v>8490</v>
      </c>
      <c r="O42" s="1">
        <f t="shared" si="12"/>
        <v>922369</v>
      </c>
    </row>
    <row r="43" spans="1:15" ht="15.95" customHeight="1" x14ac:dyDescent="0.25">
      <c r="A43" s="115" t="s">
        <v>99</v>
      </c>
      <c r="B43" s="116" t="s">
        <v>189</v>
      </c>
      <c r="C43" s="117"/>
      <c r="D43" s="261">
        <f>D17+D24+D27+D35+D38+D42</f>
        <v>1987924</v>
      </c>
      <c r="E43" s="261">
        <f t="shared" ref="E43:O43" si="13">E17+E24+E27+E35+E38+E42</f>
        <v>57423</v>
      </c>
      <c r="F43" s="261">
        <f t="shared" si="13"/>
        <v>12895</v>
      </c>
      <c r="G43" s="261">
        <f t="shared" si="13"/>
        <v>1930501</v>
      </c>
      <c r="H43" s="290">
        <f t="shared" si="13"/>
        <v>0</v>
      </c>
      <c r="I43" s="290">
        <f t="shared" si="13"/>
        <v>0</v>
      </c>
      <c r="J43" s="290">
        <f t="shared" si="13"/>
        <v>0</v>
      </c>
      <c r="K43" s="290">
        <f t="shared" si="13"/>
        <v>0</v>
      </c>
      <c r="L43" s="39">
        <f t="shared" si="13"/>
        <v>1987924</v>
      </c>
      <c r="M43" s="39">
        <f t="shared" si="13"/>
        <v>57423</v>
      </c>
      <c r="N43" s="39">
        <f t="shared" si="13"/>
        <v>12895</v>
      </c>
      <c r="O43" s="39">
        <f t="shared" si="13"/>
        <v>1930501</v>
      </c>
    </row>
    <row r="44" spans="1:15" x14ac:dyDescent="0.25">
      <c r="A44" s="14"/>
      <c r="B44" s="14"/>
      <c r="C44" s="46"/>
      <c r="D44" s="14"/>
      <c r="E44" s="14"/>
      <c r="F44" s="14"/>
      <c r="G44" s="14"/>
      <c r="H44" s="244"/>
      <c r="I44" s="244"/>
      <c r="J44" s="244"/>
      <c r="L44" s="14"/>
      <c r="M44" s="14"/>
      <c r="N44" s="14"/>
    </row>
    <row r="45" spans="1:15" x14ac:dyDescent="0.25">
      <c r="A45" s="14"/>
      <c r="B45" s="14"/>
      <c r="C45" s="46"/>
      <c r="D45" s="14"/>
      <c r="E45" s="14"/>
      <c r="F45" s="14"/>
      <c r="G45" s="14"/>
      <c r="H45" s="244"/>
      <c r="I45" s="244"/>
      <c r="J45" s="244"/>
      <c r="L45" s="14"/>
      <c r="M45" s="14"/>
      <c r="N45" s="14"/>
    </row>
    <row r="46" spans="1:15" x14ac:dyDescent="0.25">
      <c r="A46" s="14"/>
      <c r="B46" s="14"/>
      <c r="C46" s="46"/>
      <c r="D46" s="14"/>
      <c r="E46" s="14"/>
      <c r="F46" s="14"/>
      <c r="G46" s="14"/>
      <c r="H46" s="244"/>
      <c r="I46" s="244"/>
      <c r="J46" s="244"/>
      <c r="L46" s="14"/>
      <c r="M46" s="14"/>
      <c r="N46" s="14"/>
    </row>
    <row r="47" spans="1:15" x14ac:dyDescent="0.25">
      <c r="A47" s="14"/>
      <c r="B47" s="14"/>
      <c r="C47" s="46"/>
      <c r="D47" s="14"/>
      <c r="E47" s="14"/>
      <c r="F47" s="14"/>
      <c r="G47" s="14"/>
      <c r="H47" s="244"/>
      <c r="I47" s="244"/>
      <c r="J47" s="244"/>
      <c r="L47" s="14"/>
      <c r="M47" s="14"/>
      <c r="N47" s="14"/>
    </row>
    <row r="48" spans="1:15" x14ac:dyDescent="0.25">
      <c r="A48" s="14"/>
      <c r="B48" s="14"/>
      <c r="C48" s="46"/>
      <c r="D48" s="14"/>
      <c r="E48" s="14"/>
      <c r="F48" s="14"/>
      <c r="G48" s="14"/>
      <c r="H48" s="244"/>
      <c r="I48" s="244"/>
      <c r="J48" s="244"/>
      <c r="L48" s="14"/>
      <c r="M48" s="14"/>
      <c r="N48" s="14"/>
    </row>
    <row r="49" spans="1:14" x14ac:dyDescent="0.25">
      <c r="A49" s="14"/>
      <c r="B49" s="14"/>
      <c r="C49" s="46"/>
      <c r="D49" s="14"/>
      <c r="E49" s="14"/>
      <c r="F49" s="14"/>
      <c r="G49" s="14"/>
      <c r="H49" s="244"/>
      <c r="I49" s="244"/>
      <c r="J49" s="244"/>
      <c r="L49" s="14"/>
      <c r="M49" s="14"/>
      <c r="N49" s="14"/>
    </row>
    <row r="50" spans="1:14" x14ac:dyDescent="0.25">
      <c r="A50" s="14"/>
      <c r="B50" s="14"/>
      <c r="C50" s="46"/>
      <c r="D50" s="14"/>
      <c r="E50" s="14"/>
      <c r="F50" s="14"/>
      <c r="G50" s="14"/>
      <c r="H50" s="244"/>
      <c r="I50" s="244"/>
      <c r="J50" s="244"/>
      <c r="L50" s="14"/>
      <c r="M50" s="14"/>
      <c r="N50" s="14"/>
    </row>
    <row r="51" spans="1:14" x14ac:dyDescent="0.25">
      <c r="A51" s="14"/>
      <c r="B51" s="14"/>
      <c r="C51" s="46"/>
      <c r="D51" s="14"/>
      <c r="E51" s="14"/>
      <c r="F51" s="14"/>
      <c r="G51" s="14"/>
      <c r="H51" s="244"/>
      <c r="I51" s="244"/>
      <c r="J51" s="244"/>
      <c r="L51" s="14"/>
      <c r="M51" s="14"/>
      <c r="N51" s="14"/>
    </row>
    <row r="52" spans="1:14" x14ac:dyDescent="0.25">
      <c r="A52" s="14"/>
      <c r="B52" s="14"/>
      <c r="C52" s="46"/>
      <c r="D52" s="14"/>
      <c r="E52" s="14"/>
      <c r="F52" s="14"/>
      <c r="G52" s="14"/>
      <c r="H52" s="244"/>
      <c r="I52" s="244"/>
      <c r="J52" s="244"/>
      <c r="L52" s="14"/>
      <c r="M52" s="14"/>
      <c r="N52" s="14"/>
    </row>
    <row r="53" spans="1:14" x14ac:dyDescent="0.25">
      <c r="A53" s="14"/>
      <c r="B53" s="14"/>
      <c r="C53" s="46"/>
      <c r="D53" s="14"/>
      <c r="E53" s="14"/>
      <c r="F53" s="14"/>
      <c r="G53" s="14"/>
      <c r="H53" s="244"/>
      <c r="I53" s="244"/>
      <c r="J53" s="244"/>
      <c r="L53" s="14"/>
      <c r="M53" s="14"/>
      <c r="N53" s="14"/>
    </row>
    <row r="54" spans="1:14" x14ac:dyDescent="0.25">
      <c r="A54" s="14"/>
      <c r="B54" s="14"/>
      <c r="C54" s="46"/>
      <c r="D54" s="14"/>
      <c r="E54" s="14"/>
      <c r="F54" s="14"/>
      <c r="G54" s="14"/>
      <c r="H54" s="244"/>
      <c r="I54" s="244"/>
      <c r="J54" s="244"/>
      <c r="L54" s="14"/>
      <c r="M54" s="14"/>
      <c r="N54" s="14"/>
    </row>
    <row r="55" spans="1:14" x14ac:dyDescent="0.25">
      <c r="A55" s="14"/>
      <c r="B55" s="14"/>
      <c r="C55" s="46"/>
      <c r="D55" s="14"/>
      <c r="E55" s="14"/>
      <c r="F55" s="14"/>
      <c r="G55" s="14"/>
      <c r="H55" s="244"/>
      <c r="I55" s="244"/>
      <c r="J55" s="244"/>
      <c r="L55" s="14"/>
      <c r="M55" s="14"/>
      <c r="N55" s="14"/>
    </row>
    <row r="56" spans="1:14" x14ac:dyDescent="0.25">
      <c r="A56" s="14"/>
      <c r="B56" s="14"/>
      <c r="C56" s="46"/>
      <c r="D56" s="14"/>
      <c r="E56" s="14"/>
      <c r="F56" s="14"/>
      <c r="G56" s="14"/>
      <c r="H56" s="244"/>
      <c r="I56" s="244"/>
      <c r="J56" s="244"/>
      <c r="L56" s="14"/>
      <c r="M56" s="14"/>
      <c r="N56" s="14"/>
    </row>
    <row r="57" spans="1:14" x14ac:dyDescent="0.25">
      <c r="A57" s="14"/>
      <c r="B57" s="14"/>
      <c r="C57" s="46"/>
      <c r="D57" s="14"/>
      <c r="E57" s="14"/>
      <c r="F57" s="14"/>
      <c r="G57" s="14"/>
      <c r="H57" s="244"/>
      <c r="I57" s="244"/>
      <c r="J57" s="244"/>
      <c r="L57" s="14"/>
      <c r="M57" s="14"/>
      <c r="N57" s="14"/>
    </row>
    <row r="58" spans="1:14" x14ac:dyDescent="0.25">
      <c r="A58" s="14"/>
      <c r="B58" s="14"/>
      <c r="C58" s="46"/>
      <c r="D58" s="14"/>
      <c r="E58" s="14"/>
      <c r="F58" s="14"/>
      <c r="G58" s="14"/>
      <c r="H58" s="244"/>
      <c r="I58" s="244"/>
      <c r="J58" s="244"/>
      <c r="L58" s="14"/>
      <c r="M58" s="14"/>
      <c r="N58" s="14"/>
    </row>
    <row r="59" spans="1:14" x14ac:dyDescent="0.25">
      <c r="A59" s="14"/>
      <c r="B59" s="14"/>
      <c r="C59" s="46"/>
      <c r="D59" s="14"/>
      <c r="E59" s="14"/>
      <c r="F59" s="14"/>
      <c r="G59" s="14"/>
      <c r="H59" s="244"/>
      <c r="I59" s="244"/>
      <c r="J59" s="244"/>
      <c r="L59" s="14"/>
      <c r="M59" s="14"/>
      <c r="N59" s="14"/>
    </row>
    <row r="60" spans="1:14" x14ac:dyDescent="0.25">
      <c r="A60" s="14"/>
      <c r="B60" s="14"/>
      <c r="C60" s="46"/>
      <c r="D60" s="14"/>
      <c r="E60" s="14"/>
      <c r="F60" s="14"/>
      <c r="G60" s="14"/>
      <c r="H60" s="244"/>
      <c r="I60" s="244"/>
      <c r="J60" s="244"/>
      <c r="L60" s="14"/>
      <c r="M60" s="14"/>
      <c r="N60" s="14"/>
    </row>
    <row r="61" spans="1:14" x14ac:dyDescent="0.25">
      <c r="A61" s="14"/>
      <c r="B61" s="14"/>
      <c r="C61" s="46"/>
      <c r="D61" s="14"/>
      <c r="E61" s="14"/>
      <c r="F61" s="14"/>
      <c r="G61" s="14"/>
      <c r="H61" s="244"/>
      <c r="I61" s="244"/>
      <c r="J61" s="244"/>
      <c r="L61" s="14"/>
      <c r="M61" s="14"/>
      <c r="N61" s="14"/>
    </row>
    <row r="62" spans="1:14" x14ac:dyDescent="0.25">
      <c r="A62" s="14"/>
      <c r="B62" s="14"/>
      <c r="C62" s="46"/>
      <c r="D62" s="14"/>
      <c r="E62" s="14"/>
      <c r="F62" s="14"/>
      <c r="G62" s="14"/>
      <c r="H62" s="244"/>
      <c r="I62" s="244"/>
      <c r="J62" s="244"/>
      <c r="L62" s="14"/>
      <c r="M62" s="14"/>
      <c r="N62" s="14"/>
    </row>
    <row r="63" spans="1:14" x14ac:dyDescent="0.25">
      <c r="A63" s="14"/>
      <c r="B63" s="14"/>
      <c r="C63" s="46"/>
      <c r="D63" s="14"/>
      <c r="E63" s="14"/>
      <c r="F63" s="14"/>
      <c r="G63" s="14"/>
      <c r="H63" s="244"/>
      <c r="I63" s="244"/>
      <c r="J63" s="244"/>
      <c r="L63" s="14"/>
      <c r="M63" s="14"/>
      <c r="N63" s="14"/>
    </row>
    <row r="64" spans="1:14" x14ac:dyDescent="0.25">
      <c r="A64" s="14"/>
      <c r="B64" s="14"/>
      <c r="C64" s="46"/>
      <c r="D64" s="14"/>
      <c r="E64" s="14"/>
      <c r="F64" s="14"/>
      <c r="G64" s="14"/>
      <c r="H64" s="244"/>
      <c r="I64" s="244"/>
      <c r="J64" s="24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244"/>
      <c r="I65" s="244"/>
      <c r="J65" s="24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244"/>
      <c r="I66" s="244"/>
      <c r="J66" s="24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244"/>
      <c r="I67" s="244"/>
      <c r="J67" s="24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244"/>
      <c r="I68" s="244"/>
      <c r="J68" s="24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244"/>
      <c r="I69" s="244"/>
      <c r="J69" s="24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244"/>
      <c r="I70" s="244"/>
      <c r="J70" s="24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244"/>
      <c r="I71" s="244"/>
      <c r="J71" s="24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244"/>
      <c r="I72" s="244"/>
      <c r="J72" s="24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244"/>
      <c r="I73" s="244"/>
      <c r="J73" s="24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244"/>
      <c r="I74" s="244"/>
      <c r="J74" s="24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244"/>
      <c r="I75" s="244"/>
      <c r="J75" s="24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244"/>
      <c r="I76" s="244"/>
      <c r="J76" s="24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244"/>
      <c r="I77" s="244"/>
      <c r="J77" s="24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244"/>
      <c r="I78" s="244"/>
      <c r="J78" s="24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244"/>
      <c r="I79" s="244"/>
      <c r="J79" s="24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244"/>
      <c r="I80" s="244"/>
      <c r="J80" s="24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244"/>
      <c r="I81" s="244"/>
      <c r="J81" s="24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244"/>
      <c r="I82" s="244"/>
      <c r="J82" s="24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244"/>
      <c r="I83" s="244"/>
      <c r="J83" s="24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244"/>
      <c r="I84" s="244"/>
      <c r="J84" s="24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244"/>
      <c r="I85" s="244"/>
      <c r="J85" s="24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244"/>
      <c r="I86" s="244"/>
      <c r="J86" s="24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244"/>
      <c r="I87" s="244"/>
      <c r="J87" s="24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244"/>
      <c r="I88" s="244"/>
      <c r="J88" s="24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244"/>
      <c r="I89" s="244"/>
      <c r="J89" s="24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244"/>
      <c r="I90" s="244"/>
      <c r="J90" s="24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244"/>
      <c r="I91" s="244"/>
      <c r="J91" s="24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244"/>
      <c r="I92" s="244"/>
      <c r="J92" s="24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244"/>
      <c r="I93" s="244"/>
      <c r="J93" s="24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244"/>
      <c r="I94" s="244"/>
      <c r="J94" s="24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244"/>
      <c r="I95" s="244"/>
      <c r="J95" s="24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244"/>
      <c r="I96" s="244"/>
      <c r="J96" s="24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244"/>
      <c r="I97" s="244"/>
      <c r="J97" s="24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244"/>
      <c r="I98" s="244"/>
      <c r="J98" s="24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244"/>
      <c r="I99" s="244"/>
      <c r="J99" s="24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244"/>
      <c r="I100" s="244"/>
      <c r="J100" s="24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244"/>
      <c r="I101" s="244"/>
      <c r="J101" s="24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244"/>
      <c r="I102" s="244"/>
      <c r="J102" s="24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244"/>
      <c r="I103" s="244"/>
      <c r="J103" s="24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244"/>
      <c r="I104" s="244"/>
      <c r="J104" s="24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244"/>
      <c r="I105" s="244"/>
      <c r="J105" s="24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244"/>
      <c r="I106" s="244"/>
      <c r="J106" s="24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244"/>
      <c r="I107" s="244"/>
      <c r="J107" s="24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244"/>
      <c r="I108" s="244"/>
      <c r="J108" s="24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244"/>
      <c r="I109" s="244"/>
      <c r="J109" s="24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244"/>
      <c r="I110" s="244"/>
      <c r="J110" s="24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244"/>
      <c r="I111" s="244"/>
      <c r="J111" s="24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244"/>
      <c r="I112" s="244"/>
      <c r="J112" s="24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244"/>
      <c r="I113" s="244"/>
      <c r="J113" s="24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244"/>
      <c r="I114" s="244"/>
      <c r="J114" s="24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244"/>
      <c r="I115" s="244"/>
      <c r="J115" s="24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244"/>
      <c r="I116" s="244"/>
      <c r="J116" s="24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244"/>
      <c r="I117" s="244"/>
      <c r="J117" s="24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244"/>
      <c r="I118" s="244"/>
      <c r="J118" s="24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244"/>
      <c r="I119" s="244"/>
      <c r="J119" s="24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244"/>
      <c r="I120" s="244"/>
      <c r="J120" s="24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244"/>
      <c r="I121" s="244"/>
      <c r="J121" s="24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244"/>
      <c r="I122" s="244"/>
      <c r="J122" s="24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244"/>
      <c r="I123" s="244"/>
      <c r="J123" s="24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244"/>
      <c r="I124" s="244"/>
      <c r="J124" s="24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244"/>
      <c r="I125" s="244"/>
      <c r="J125" s="24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244"/>
      <c r="I126" s="244"/>
      <c r="J126" s="24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244"/>
      <c r="I127" s="244"/>
      <c r="J127" s="24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244"/>
      <c r="I128" s="244"/>
      <c r="J128" s="24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244"/>
      <c r="I129" s="244"/>
      <c r="J129" s="24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244"/>
      <c r="I130" s="244"/>
      <c r="J130" s="24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244"/>
      <c r="I131" s="244"/>
      <c r="J131" s="24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244"/>
      <c r="I132" s="244"/>
      <c r="J132" s="24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244"/>
      <c r="I133" s="244"/>
      <c r="J133" s="24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244"/>
      <c r="I134" s="244"/>
      <c r="J134" s="24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244"/>
      <c r="I135" s="244"/>
      <c r="J135" s="24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244"/>
      <c r="I136" s="244"/>
      <c r="J136" s="24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244"/>
      <c r="I137" s="244"/>
      <c r="J137" s="24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244"/>
      <c r="I138" s="244"/>
      <c r="J138" s="24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244"/>
      <c r="I139" s="244"/>
      <c r="J139" s="24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244"/>
      <c r="I140" s="244"/>
      <c r="J140" s="24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244"/>
      <c r="I141" s="244"/>
      <c r="J141" s="24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244"/>
      <c r="I142" s="244"/>
      <c r="J142" s="24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244"/>
      <c r="I143" s="244"/>
      <c r="J143" s="24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244"/>
      <c r="I144" s="244"/>
      <c r="J144" s="24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244"/>
      <c r="I145" s="244"/>
      <c r="J145" s="24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244"/>
      <c r="I146" s="244"/>
      <c r="J146" s="24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244"/>
      <c r="I147" s="244"/>
      <c r="J147" s="24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244"/>
      <c r="I148" s="244"/>
      <c r="J148" s="24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244"/>
      <c r="I149" s="244"/>
      <c r="J149" s="24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244"/>
      <c r="I150" s="244"/>
      <c r="J150" s="24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244"/>
      <c r="I151" s="244"/>
      <c r="J151" s="24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244"/>
      <c r="I152" s="244"/>
      <c r="J152" s="244"/>
      <c r="L152" s="14"/>
      <c r="M152" s="14"/>
      <c r="N152" s="14"/>
    </row>
    <row r="153" spans="1:14" x14ac:dyDescent="0.25">
      <c r="C153" s="47"/>
    </row>
    <row r="154" spans="1:14" x14ac:dyDescent="0.25">
      <c r="C154" s="47"/>
    </row>
    <row r="155" spans="1:14" x14ac:dyDescent="0.25">
      <c r="C155" s="47"/>
    </row>
    <row r="156" spans="1:14" x14ac:dyDescent="0.25">
      <c r="C156" s="47"/>
    </row>
    <row r="157" spans="1:14" x14ac:dyDescent="0.25">
      <c r="C157" s="47"/>
    </row>
    <row r="158" spans="1:14" x14ac:dyDescent="0.25">
      <c r="C158" s="47"/>
    </row>
    <row r="159" spans="1:14" x14ac:dyDescent="0.25">
      <c r="C159" s="47"/>
    </row>
    <row r="160" spans="1:14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</sheetData>
  <mergeCells count="28">
    <mergeCell ref="B39:O39"/>
    <mergeCell ref="A8:O8"/>
    <mergeCell ref="L10:L12"/>
    <mergeCell ref="M10:O10"/>
    <mergeCell ref="M11:N11"/>
    <mergeCell ref="O11:O12"/>
    <mergeCell ref="B13:O13"/>
    <mergeCell ref="B18:O18"/>
    <mergeCell ref="B36:O36"/>
    <mergeCell ref="B25:O25"/>
    <mergeCell ref="E11:F11"/>
    <mergeCell ref="G11:G12"/>
    <mergeCell ref="I11:J11"/>
    <mergeCell ref="B28:O28"/>
    <mergeCell ref="D10:D12"/>
    <mergeCell ref="K11:K12"/>
    <mergeCell ref="H10:H12"/>
    <mergeCell ref="I10:K10"/>
    <mergeCell ref="A10:A12"/>
    <mergeCell ref="B10:B12"/>
    <mergeCell ref="C10:C12"/>
    <mergeCell ref="B1:O1"/>
    <mergeCell ref="B2:O2"/>
    <mergeCell ref="B3:O3"/>
    <mergeCell ref="B4:O4"/>
    <mergeCell ref="B5:O5"/>
    <mergeCell ref="B6:O6"/>
    <mergeCell ref="E10:G10"/>
  </mergeCells>
  <pageMargins left="0.59055118110236227" right="0.39370078740157483" top="0.74803149606299213" bottom="0.78740157480314965" header="0.31496062992125984" footer="0.31496062992125984"/>
  <pageSetup paperSize="9" scale="8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2"/>
  <sheetViews>
    <sheetView showZeros="0" workbookViewId="0">
      <selection activeCell="R11" sqref="R11:R12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4" width="10" style="2" customWidth="1"/>
    <col min="15" max="15" width="9.140625" style="2"/>
    <col min="16" max="19" width="9.140625" style="2" customWidth="1"/>
    <col min="20" max="16384" width="9.140625" style="2"/>
  </cols>
  <sheetData>
    <row r="1" spans="1:17" x14ac:dyDescent="0.25">
      <c r="B1" s="469" t="s">
        <v>427</v>
      </c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</row>
    <row r="2" spans="1:17" x14ac:dyDescent="0.25">
      <c r="B2" s="469" t="s">
        <v>428</v>
      </c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</row>
    <row r="3" spans="1:17" x14ac:dyDescent="0.25">
      <c r="B3" s="469" t="s">
        <v>429</v>
      </c>
      <c r="C3" s="469"/>
      <c r="D3" s="469"/>
      <c r="E3" s="469"/>
      <c r="F3" s="469"/>
      <c r="G3" s="469"/>
      <c r="H3" s="469"/>
      <c r="I3" s="469"/>
      <c r="J3" s="469"/>
      <c r="K3" s="469"/>
      <c r="L3" s="469"/>
      <c r="M3" s="469"/>
      <c r="N3" s="469"/>
      <c r="O3" s="469"/>
    </row>
    <row r="4" spans="1:17" x14ac:dyDescent="0.25">
      <c r="B4" s="469" t="s">
        <v>465</v>
      </c>
      <c r="C4" s="469"/>
      <c r="D4" s="469"/>
      <c r="E4" s="469"/>
      <c r="F4" s="469"/>
      <c r="G4" s="469"/>
      <c r="H4" s="469"/>
      <c r="I4" s="469"/>
      <c r="J4" s="469"/>
      <c r="K4" s="469"/>
      <c r="L4" s="469"/>
      <c r="M4" s="469"/>
      <c r="N4" s="469"/>
      <c r="O4" s="469"/>
    </row>
    <row r="5" spans="1:17" ht="15" customHeight="1" x14ac:dyDescent="0.25">
      <c r="B5" s="470" t="s">
        <v>431</v>
      </c>
      <c r="C5" s="470"/>
      <c r="D5" s="470"/>
      <c r="E5" s="470"/>
      <c r="F5" s="470"/>
      <c r="G5" s="470"/>
      <c r="H5" s="470"/>
      <c r="I5" s="470"/>
      <c r="J5" s="470"/>
      <c r="K5" s="470"/>
      <c r="L5" s="470"/>
      <c r="M5" s="470"/>
      <c r="N5" s="470"/>
      <c r="O5" s="470"/>
    </row>
    <row r="6" spans="1:17" ht="15" customHeight="1" x14ac:dyDescent="0.25">
      <c r="B6" s="470" t="s">
        <v>466</v>
      </c>
      <c r="C6" s="470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/>
      <c r="O6" s="470"/>
    </row>
    <row r="7" spans="1:17" x14ac:dyDescent="0.25">
      <c r="E7" s="3"/>
      <c r="F7" s="3"/>
      <c r="G7" s="3"/>
      <c r="H7" s="3"/>
      <c r="I7" s="3"/>
      <c r="J7" s="3"/>
      <c r="K7" s="3"/>
      <c r="L7" s="3"/>
      <c r="M7" s="3"/>
      <c r="N7" s="3"/>
    </row>
    <row r="8" spans="1:17" ht="30" customHeight="1" x14ac:dyDescent="0.25">
      <c r="A8" s="416" t="s">
        <v>265</v>
      </c>
      <c r="B8" s="416"/>
      <c r="C8" s="416"/>
      <c r="D8" s="416"/>
      <c r="E8" s="416"/>
      <c r="F8" s="416"/>
      <c r="G8" s="416"/>
      <c r="H8" s="416"/>
      <c r="I8" s="416"/>
      <c r="J8" s="416"/>
      <c r="K8" s="416"/>
      <c r="L8" s="416"/>
      <c r="M8" s="416"/>
      <c r="N8" s="416"/>
      <c r="O8" s="416"/>
    </row>
    <row r="9" spans="1:17" ht="18.75" customHeight="1" x14ac:dyDescent="0.25">
      <c r="A9" s="179"/>
      <c r="B9" s="179"/>
      <c r="C9" s="179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78"/>
      <c r="O9" s="4" t="s">
        <v>186</v>
      </c>
    </row>
    <row r="10" spans="1:17" x14ac:dyDescent="0.25">
      <c r="A10" s="389" t="s">
        <v>5</v>
      </c>
      <c r="B10" s="392" t="s">
        <v>469</v>
      </c>
      <c r="C10" s="392" t="s">
        <v>60</v>
      </c>
      <c r="D10" s="418" t="s">
        <v>447</v>
      </c>
      <c r="E10" s="422" t="s">
        <v>214</v>
      </c>
      <c r="F10" s="422"/>
      <c r="G10" s="423"/>
      <c r="H10" s="408" t="s">
        <v>449</v>
      </c>
      <c r="I10" s="411" t="s">
        <v>214</v>
      </c>
      <c r="J10" s="412"/>
      <c r="K10" s="413"/>
      <c r="L10" s="417" t="s">
        <v>0</v>
      </c>
      <c r="M10" s="396" t="s">
        <v>214</v>
      </c>
      <c r="N10" s="397"/>
      <c r="O10" s="398"/>
    </row>
    <row r="11" spans="1:17" x14ac:dyDescent="0.25">
      <c r="A11" s="390"/>
      <c r="B11" s="393"/>
      <c r="C11" s="393"/>
      <c r="D11" s="419"/>
      <c r="E11" s="423" t="s">
        <v>1</v>
      </c>
      <c r="F11" s="426"/>
      <c r="G11" s="424" t="s">
        <v>2</v>
      </c>
      <c r="H11" s="409"/>
      <c r="I11" s="427" t="s">
        <v>1</v>
      </c>
      <c r="J11" s="427"/>
      <c r="K11" s="402" t="s">
        <v>2</v>
      </c>
      <c r="L11" s="417"/>
      <c r="M11" s="417" t="s">
        <v>1</v>
      </c>
      <c r="N11" s="417"/>
      <c r="O11" s="399" t="s">
        <v>2</v>
      </c>
    </row>
    <row r="12" spans="1:17" ht="29.25" customHeight="1" x14ac:dyDescent="0.25">
      <c r="A12" s="391"/>
      <c r="B12" s="394"/>
      <c r="C12" s="394"/>
      <c r="D12" s="420"/>
      <c r="E12" s="269" t="s">
        <v>3</v>
      </c>
      <c r="F12" s="316" t="s">
        <v>4</v>
      </c>
      <c r="G12" s="418"/>
      <c r="H12" s="410"/>
      <c r="I12" s="335" t="s">
        <v>3</v>
      </c>
      <c r="J12" s="315" t="s">
        <v>4</v>
      </c>
      <c r="K12" s="408"/>
      <c r="L12" s="451"/>
      <c r="M12" s="172" t="s">
        <v>3</v>
      </c>
      <c r="N12" s="171" t="s">
        <v>4</v>
      </c>
      <c r="O12" s="392"/>
    </row>
    <row r="13" spans="1:17" ht="15.75" customHeight="1" x14ac:dyDescent="0.25">
      <c r="A13" s="7" t="s">
        <v>78</v>
      </c>
      <c r="B13" s="395" t="s">
        <v>6</v>
      </c>
      <c r="C13" s="395"/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</row>
    <row r="14" spans="1:17" ht="15" customHeight="1" x14ac:dyDescent="0.25">
      <c r="A14" s="7" t="s">
        <v>199</v>
      </c>
      <c r="B14" s="14" t="s">
        <v>20</v>
      </c>
      <c r="C14" s="84"/>
      <c r="D14" s="256">
        <f t="shared" ref="D14:D41" si="0">E14+G14</f>
        <v>161545</v>
      </c>
      <c r="E14" s="256">
        <f>E15+E18</f>
        <v>156937</v>
      </c>
      <c r="F14" s="256">
        <f>F15+F18</f>
        <v>0</v>
      </c>
      <c r="G14" s="256">
        <f>G15+G18</f>
        <v>4608</v>
      </c>
      <c r="H14" s="287">
        <f t="shared" ref="H14:O14" si="1">H15+H18</f>
        <v>0</v>
      </c>
      <c r="I14" s="287">
        <f t="shared" si="1"/>
        <v>0</v>
      </c>
      <c r="J14" s="287">
        <f t="shared" si="1"/>
        <v>0</v>
      </c>
      <c r="K14" s="287">
        <f t="shared" si="1"/>
        <v>0</v>
      </c>
      <c r="L14" s="85">
        <f t="shared" si="1"/>
        <v>161545</v>
      </c>
      <c r="M14" s="85">
        <f t="shared" si="1"/>
        <v>156937</v>
      </c>
      <c r="N14" s="85">
        <f t="shared" si="1"/>
        <v>0</v>
      </c>
      <c r="O14" s="85">
        <f t="shared" si="1"/>
        <v>4608</v>
      </c>
    </row>
    <row r="15" spans="1:17" ht="15" customHeight="1" x14ac:dyDescent="0.25">
      <c r="A15" s="13"/>
      <c r="B15" s="14"/>
      <c r="C15" s="9" t="s">
        <v>9</v>
      </c>
      <c r="D15" s="257">
        <f t="shared" si="0"/>
        <v>5398</v>
      </c>
      <c r="E15" s="257">
        <f>E17+E16</f>
        <v>790</v>
      </c>
      <c r="F15" s="257">
        <f>F17+F16</f>
        <v>0</v>
      </c>
      <c r="G15" s="257">
        <f>G17+G16</f>
        <v>4608</v>
      </c>
      <c r="H15" s="288">
        <f>I15+K15</f>
        <v>0</v>
      </c>
      <c r="I15" s="288"/>
      <c r="J15" s="288"/>
      <c r="K15" s="288"/>
      <c r="L15" s="10">
        <f>M15+O15</f>
        <v>5398</v>
      </c>
      <c r="M15" s="10">
        <f t="shared" ref="M15:O19" si="2">E15+I15</f>
        <v>790</v>
      </c>
      <c r="N15" s="10">
        <f t="shared" si="2"/>
        <v>0</v>
      </c>
      <c r="O15" s="10">
        <f t="shared" si="2"/>
        <v>4608</v>
      </c>
    </row>
    <row r="16" spans="1:17" ht="15" customHeight="1" x14ac:dyDescent="0.25">
      <c r="A16" s="13"/>
      <c r="B16" s="119" t="s">
        <v>251</v>
      </c>
      <c r="C16" s="9" t="s">
        <v>9</v>
      </c>
      <c r="D16" s="257">
        <f t="shared" si="0"/>
        <v>4608</v>
      </c>
      <c r="E16" s="257"/>
      <c r="F16" s="257"/>
      <c r="G16" s="257">
        <v>4608</v>
      </c>
      <c r="H16" s="288">
        <f>I16+K16</f>
        <v>0</v>
      </c>
      <c r="I16" s="288"/>
      <c r="J16" s="288"/>
      <c r="K16" s="288"/>
      <c r="L16" s="10">
        <f>M16+O16</f>
        <v>4608</v>
      </c>
      <c r="M16" s="10">
        <f t="shared" si="2"/>
        <v>0</v>
      </c>
      <c r="N16" s="10">
        <f t="shared" si="2"/>
        <v>0</v>
      </c>
      <c r="O16" s="10">
        <f t="shared" si="2"/>
        <v>4608</v>
      </c>
      <c r="P16" s="467"/>
      <c r="Q16" s="467"/>
    </row>
    <row r="17" spans="1:17" s="26" customFormat="1" ht="15" customHeight="1" x14ac:dyDescent="0.25">
      <c r="A17" s="120"/>
      <c r="B17" s="121" t="s">
        <v>252</v>
      </c>
      <c r="C17" s="9" t="s">
        <v>9</v>
      </c>
      <c r="D17" s="272">
        <f t="shared" si="0"/>
        <v>790</v>
      </c>
      <c r="E17" s="272">
        <v>790</v>
      </c>
      <c r="F17" s="272"/>
      <c r="G17" s="272"/>
      <c r="H17" s="288">
        <f>I17+K17</f>
        <v>0</v>
      </c>
      <c r="I17" s="288"/>
      <c r="J17" s="288"/>
      <c r="K17" s="288"/>
      <c r="L17" s="10">
        <f>M17+O17</f>
        <v>790</v>
      </c>
      <c r="M17" s="10">
        <f t="shared" si="2"/>
        <v>790</v>
      </c>
      <c r="N17" s="10">
        <f t="shared" si="2"/>
        <v>0</v>
      </c>
      <c r="O17" s="10">
        <f t="shared" si="2"/>
        <v>0</v>
      </c>
      <c r="P17" s="274" t="s">
        <v>378</v>
      </c>
      <c r="Q17" s="275">
        <f>L15+L20+L22+L24+L26+L28+L30+L32+L34+L36</f>
        <v>21294</v>
      </c>
    </row>
    <row r="18" spans="1:17" s="123" customFormat="1" ht="15.75" customHeight="1" x14ac:dyDescent="0.25">
      <c r="A18" s="31"/>
      <c r="B18" s="122"/>
      <c r="C18" s="54" t="s">
        <v>25</v>
      </c>
      <c r="D18" s="257">
        <f t="shared" si="0"/>
        <v>156147</v>
      </c>
      <c r="E18" s="257">
        <f>E19</f>
        <v>156147</v>
      </c>
      <c r="F18" s="257">
        <f>F19</f>
        <v>0</v>
      </c>
      <c r="G18" s="257">
        <f>G19</f>
        <v>0</v>
      </c>
      <c r="H18" s="288">
        <f>I18+K18</f>
        <v>0</v>
      </c>
      <c r="I18" s="288"/>
      <c r="J18" s="288"/>
      <c r="K18" s="288"/>
      <c r="L18" s="10">
        <f>M18+O18</f>
        <v>156147</v>
      </c>
      <c r="M18" s="10">
        <f t="shared" si="2"/>
        <v>156147</v>
      </c>
      <c r="N18" s="10">
        <f t="shared" si="2"/>
        <v>0</v>
      </c>
      <c r="O18" s="10">
        <f t="shared" si="2"/>
        <v>0</v>
      </c>
      <c r="P18" s="274" t="s">
        <v>379</v>
      </c>
      <c r="Q18" s="275"/>
    </row>
    <row r="19" spans="1:17" s="126" customFormat="1" ht="15" customHeight="1" x14ac:dyDescent="0.25">
      <c r="A19" s="124"/>
      <c r="B19" s="125" t="s">
        <v>251</v>
      </c>
      <c r="C19" s="54" t="s">
        <v>25</v>
      </c>
      <c r="D19" s="272">
        <f t="shared" si="0"/>
        <v>156147</v>
      </c>
      <c r="E19" s="272">
        <v>156147</v>
      </c>
      <c r="F19" s="272"/>
      <c r="G19" s="272"/>
      <c r="H19" s="288">
        <f>I19+K19</f>
        <v>0</v>
      </c>
      <c r="I19" s="288"/>
      <c r="J19" s="288"/>
      <c r="K19" s="288"/>
      <c r="L19" s="10">
        <f>M19+O19</f>
        <v>156147</v>
      </c>
      <c r="M19" s="10">
        <f t="shared" si="2"/>
        <v>156147</v>
      </c>
      <c r="N19" s="10">
        <f t="shared" si="2"/>
        <v>0</v>
      </c>
      <c r="O19" s="10">
        <f t="shared" si="2"/>
        <v>0</v>
      </c>
      <c r="P19" s="274" t="s">
        <v>380</v>
      </c>
      <c r="Q19" s="275">
        <f>L44</f>
        <v>8489</v>
      </c>
    </row>
    <row r="20" spans="1:17" ht="15" customHeight="1" x14ac:dyDescent="0.25">
      <c r="A20" s="7" t="s">
        <v>79</v>
      </c>
      <c r="B20" s="8" t="s">
        <v>7</v>
      </c>
      <c r="C20" s="9" t="s">
        <v>9</v>
      </c>
      <c r="D20" s="257">
        <f t="shared" si="0"/>
        <v>187</v>
      </c>
      <c r="E20" s="257">
        <f>E21</f>
        <v>187</v>
      </c>
      <c r="F20" s="257">
        <f>F21</f>
        <v>0</v>
      </c>
      <c r="G20" s="257">
        <f>G21</f>
        <v>0</v>
      </c>
      <c r="H20" s="288">
        <f t="shared" ref="H20:O20" si="3">H21</f>
        <v>0</v>
      </c>
      <c r="I20" s="288">
        <f t="shared" si="3"/>
        <v>0</v>
      </c>
      <c r="J20" s="288">
        <f t="shared" si="3"/>
        <v>0</v>
      </c>
      <c r="K20" s="288">
        <f t="shared" si="3"/>
        <v>0</v>
      </c>
      <c r="L20" s="10">
        <f t="shared" si="3"/>
        <v>187</v>
      </c>
      <c r="M20" s="10">
        <f t="shared" si="3"/>
        <v>187</v>
      </c>
      <c r="N20" s="10">
        <f t="shared" si="3"/>
        <v>0</v>
      </c>
      <c r="O20" s="10">
        <f t="shared" si="3"/>
        <v>0</v>
      </c>
      <c r="P20" s="274" t="s">
        <v>381</v>
      </c>
      <c r="Q20" s="275">
        <f>L18+L146</f>
        <v>223618</v>
      </c>
    </row>
    <row r="21" spans="1:17" s="26" customFormat="1" ht="15" customHeight="1" x14ac:dyDescent="0.25">
      <c r="A21" s="31"/>
      <c r="B21" s="125" t="s">
        <v>253</v>
      </c>
      <c r="C21" s="54" t="s">
        <v>9</v>
      </c>
      <c r="D21" s="272">
        <f t="shared" si="0"/>
        <v>187</v>
      </c>
      <c r="E21" s="272">
        <v>187</v>
      </c>
      <c r="F21" s="272"/>
      <c r="G21" s="272"/>
      <c r="H21" s="288">
        <f>I21+K21</f>
        <v>0</v>
      </c>
      <c r="I21" s="288"/>
      <c r="J21" s="288"/>
      <c r="K21" s="288"/>
      <c r="L21" s="10">
        <f>M21+O21</f>
        <v>187</v>
      </c>
      <c r="M21" s="10">
        <f>E21+I21</f>
        <v>187</v>
      </c>
      <c r="N21" s="10">
        <f>F21+J21</f>
        <v>0</v>
      </c>
      <c r="O21" s="10">
        <f>G21+K21</f>
        <v>0</v>
      </c>
      <c r="P21" s="274" t="s">
        <v>384</v>
      </c>
      <c r="Q21" s="275">
        <f>L46</f>
        <v>14024</v>
      </c>
    </row>
    <row r="22" spans="1:17" ht="15" customHeight="1" x14ac:dyDescent="0.25">
      <c r="A22" s="7" t="s">
        <v>80</v>
      </c>
      <c r="B22" s="8" t="s">
        <v>10</v>
      </c>
      <c r="C22" s="9" t="s">
        <v>9</v>
      </c>
      <c r="D22" s="257">
        <f t="shared" si="0"/>
        <v>49</v>
      </c>
      <c r="E22" s="257">
        <f>E23</f>
        <v>49</v>
      </c>
      <c r="F22" s="257">
        <f>F23</f>
        <v>0</v>
      </c>
      <c r="G22" s="257">
        <f>G23</f>
        <v>0</v>
      </c>
      <c r="H22" s="288">
        <f t="shared" ref="H22:O22" si="4">H23</f>
        <v>0</v>
      </c>
      <c r="I22" s="288">
        <f t="shared" si="4"/>
        <v>0</v>
      </c>
      <c r="J22" s="288">
        <f t="shared" si="4"/>
        <v>0</v>
      </c>
      <c r="K22" s="288">
        <f t="shared" si="4"/>
        <v>0</v>
      </c>
      <c r="L22" s="10">
        <f t="shared" si="4"/>
        <v>49</v>
      </c>
      <c r="M22" s="10">
        <f t="shared" si="4"/>
        <v>49</v>
      </c>
      <c r="N22" s="10">
        <f t="shared" si="4"/>
        <v>0</v>
      </c>
      <c r="O22" s="10">
        <f t="shared" si="4"/>
        <v>0</v>
      </c>
      <c r="P22" s="274" t="s">
        <v>382</v>
      </c>
      <c r="Q22" s="275">
        <f>L50+L52+L54+L56+L58+L60+L62+L64+L66+L68+L70</f>
        <v>32473</v>
      </c>
    </row>
    <row r="23" spans="1:17" s="26" customFormat="1" ht="15" customHeight="1" x14ac:dyDescent="0.25">
      <c r="A23" s="31"/>
      <c r="B23" s="125" t="s">
        <v>254</v>
      </c>
      <c r="C23" s="54" t="s">
        <v>9</v>
      </c>
      <c r="D23" s="272">
        <f t="shared" si="0"/>
        <v>49</v>
      </c>
      <c r="E23" s="272">
        <v>49</v>
      </c>
      <c r="F23" s="272"/>
      <c r="G23" s="272"/>
      <c r="H23" s="288">
        <f>I23+K23</f>
        <v>0</v>
      </c>
      <c r="I23" s="288"/>
      <c r="J23" s="288"/>
      <c r="K23" s="288"/>
      <c r="L23" s="10">
        <f>M23+O23</f>
        <v>49</v>
      </c>
      <c r="M23" s="10">
        <f>E23+I23</f>
        <v>49</v>
      </c>
      <c r="N23" s="10">
        <f>F23+J23</f>
        <v>0</v>
      </c>
      <c r="O23" s="10">
        <f>G23+K23</f>
        <v>0</v>
      </c>
      <c r="P23" s="274" t="s">
        <v>383</v>
      </c>
      <c r="Q23" s="275">
        <f>L79</f>
        <v>11254</v>
      </c>
    </row>
    <row r="24" spans="1:17" ht="15" customHeight="1" x14ac:dyDescent="0.25">
      <c r="A24" s="7" t="s">
        <v>81</v>
      </c>
      <c r="B24" s="8" t="s">
        <v>11</v>
      </c>
      <c r="C24" s="9" t="s">
        <v>9</v>
      </c>
      <c r="D24" s="257">
        <f t="shared" si="0"/>
        <v>69</v>
      </c>
      <c r="E24" s="257">
        <f>E25</f>
        <v>69</v>
      </c>
      <c r="F24" s="257">
        <f>F25</f>
        <v>0</v>
      </c>
      <c r="G24" s="257">
        <f>G25</f>
        <v>0</v>
      </c>
      <c r="H24" s="288">
        <f t="shared" ref="H24:O24" si="5">H25</f>
        <v>0</v>
      </c>
      <c r="I24" s="288">
        <f t="shared" si="5"/>
        <v>0</v>
      </c>
      <c r="J24" s="288">
        <f t="shared" si="5"/>
        <v>0</v>
      </c>
      <c r="K24" s="288">
        <f t="shared" si="5"/>
        <v>0</v>
      </c>
      <c r="L24" s="10">
        <f t="shared" si="5"/>
        <v>69</v>
      </c>
      <c r="M24" s="10">
        <f t="shared" si="5"/>
        <v>69</v>
      </c>
      <c r="N24" s="10">
        <f t="shared" si="5"/>
        <v>0</v>
      </c>
      <c r="O24" s="10">
        <f t="shared" si="5"/>
        <v>0</v>
      </c>
      <c r="P24" s="274" t="s">
        <v>385</v>
      </c>
      <c r="Q24" s="275">
        <f>L148+L153+L155+L157+L159+L161+L163+L165+L167+L169+L171+L173+L175+L177+L179</f>
        <v>58646</v>
      </c>
    </row>
    <row r="25" spans="1:17" s="26" customFormat="1" ht="15" customHeight="1" x14ac:dyDescent="0.25">
      <c r="A25" s="31"/>
      <c r="B25" s="125" t="s">
        <v>254</v>
      </c>
      <c r="C25" s="54" t="s">
        <v>9</v>
      </c>
      <c r="D25" s="272">
        <f t="shared" si="0"/>
        <v>69</v>
      </c>
      <c r="E25" s="272">
        <v>69</v>
      </c>
      <c r="F25" s="272"/>
      <c r="G25" s="272"/>
      <c r="H25" s="288">
        <f>I25+K25</f>
        <v>0</v>
      </c>
      <c r="I25" s="288"/>
      <c r="J25" s="288"/>
      <c r="K25" s="288"/>
      <c r="L25" s="10">
        <f>M25+O25</f>
        <v>69</v>
      </c>
      <c r="M25" s="10">
        <f>E25+I25</f>
        <v>69</v>
      </c>
      <c r="N25" s="10">
        <f>F25+J25</f>
        <v>0</v>
      </c>
      <c r="O25" s="10">
        <f>G25+K25</f>
        <v>0</v>
      </c>
      <c r="P25" s="274" t="s">
        <v>386</v>
      </c>
      <c r="Q25" s="275">
        <f>L88+L90+L92+L94+L96+L98+L100+L102+L104+L106+L108+L110+L112+L114+L116+L118+L120+L122+L124+L126+L128+L130+L132+L134+L136+L138</f>
        <v>200862</v>
      </c>
    </row>
    <row r="26" spans="1:17" ht="15" customHeight="1" x14ac:dyDescent="0.25">
      <c r="A26" s="7" t="s">
        <v>82</v>
      </c>
      <c r="B26" s="8" t="s">
        <v>12</v>
      </c>
      <c r="C26" s="9" t="s">
        <v>9</v>
      </c>
      <c r="D26" s="257">
        <f t="shared" si="0"/>
        <v>146</v>
      </c>
      <c r="E26" s="257">
        <f>E27</f>
        <v>146</v>
      </c>
      <c r="F26" s="257">
        <f>F27</f>
        <v>0</v>
      </c>
      <c r="G26" s="257">
        <f>G27</f>
        <v>0</v>
      </c>
      <c r="H26" s="288">
        <f t="shared" ref="H26:O26" si="6">H27</f>
        <v>0</v>
      </c>
      <c r="I26" s="288">
        <f t="shared" si="6"/>
        <v>0</v>
      </c>
      <c r="J26" s="288">
        <f t="shared" si="6"/>
        <v>0</v>
      </c>
      <c r="K26" s="288">
        <f t="shared" si="6"/>
        <v>0</v>
      </c>
      <c r="L26" s="10">
        <f t="shared" si="6"/>
        <v>146</v>
      </c>
      <c r="M26" s="10">
        <f t="shared" si="6"/>
        <v>146</v>
      </c>
      <c r="N26" s="10">
        <f t="shared" si="6"/>
        <v>0</v>
      </c>
      <c r="O26" s="10">
        <f t="shared" si="6"/>
        <v>0</v>
      </c>
      <c r="P26" s="274" t="s">
        <v>387</v>
      </c>
      <c r="Q26" s="275">
        <f>L186+L188+L190</f>
        <v>22229</v>
      </c>
    </row>
    <row r="27" spans="1:17" s="26" customFormat="1" ht="15" customHeight="1" x14ac:dyDescent="0.25">
      <c r="A27" s="31"/>
      <c r="B27" s="125" t="s">
        <v>254</v>
      </c>
      <c r="C27" s="54" t="s">
        <v>9</v>
      </c>
      <c r="D27" s="272">
        <f t="shared" si="0"/>
        <v>146</v>
      </c>
      <c r="E27" s="272">
        <v>146</v>
      </c>
      <c r="F27" s="272"/>
      <c r="G27" s="272"/>
      <c r="H27" s="288">
        <f>I27+K27</f>
        <v>0</v>
      </c>
      <c r="I27" s="288"/>
      <c r="J27" s="288"/>
      <c r="K27" s="288"/>
      <c r="L27" s="10">
        <f>M27+O27</f>
        <v>146</v>
      </c>
      <c r="M27" s="10">
        <f>E27+I27</f>
        <v>146</v>
      </c>
      <c r="N27" s="10">
        <f>F27+J27</f>
        <v>0</v>
      </c>
      <c r="O27" s="10">
        <f>G27+K27</f>
        <v>0</v>
      </c>
      <c r="P27" s="276" t="s">
        <v>189</v>
      </c>
      <c r="Q27" s="277">
        <f>SUM(Q17:Q26)</f>
        <v>592889</v>
      </c>
    </row>
    <row r="28" spans="1:17" ht="15" customHeight="1" x14ac:dyDescent="0.25">
      <c r="A28" s="7" t="s">
        <v>83</v>
      </c>
      <c r="B28" s="55" t="s">
        <v>14</v>
      </c>
      <c r="C28" s="9" t="s">
        <v>9</v>
      </c>
      <c r="D28" s="257">
        <f t="shared" si="0"/>
        <v>196</v>
      </c>
      <c r="E28" s="257">
        <f>E29</f>
        <v>196</v>
      </c>
      <c r="F28" s="257">
        <f>F29</f>
        <v>0</v>
      </c>
      <c r="G28" s="257">
        <f>G29</f>
        <v>0</v>
      </c>
      <c r="H28" s="288">
        <f t="shared" ref="H28:O28" si="7">H29</f>
        <v>0</v>
      </c>
      <c r="I28" s="288">
        <f t="shared" si="7"/>
        <v>0</v>
      </c>
      <c r="J28" s="288">
        <f t="shared" si="7"/>
        <v>0</v>
      </c>
      <c r="K28" s="288">
        <f t="shared" si="7"/>
        <v>0</v>
      </c>
      <c r="L28" s="10">
        <f t="shared" si="7"/>
        <v>196</v>
      </c>
      <c r="M28" s="10">
        <f t="shared" si="7"/>
        <v>196</v>
      </c>
      <c r="N28" s="10">
        <f t="shared" si="7"/>
        <v>0</v>
      </c>
      <c r="O28" s="10">
        <f t="shared" si="7"/>
        <v>0</v>
      </c>
      <c r="P28" s="275"/>
      <c r="Q28" s="275"/>
    </row>
    <row r="29" spans="1:17" s="26" customFormat="1" ht="15" customHeight="1" x14ac:dyDescent="0.25">
      <c r="A29" s="57"/>
      <c r="B29" s="127" t="s">
        <v>254</v>
      </c>
      <c r="C29" s="54" t="s">
        <v>9</v>
      </c>
      <c r="D29" s="272">
        <f t="shared" si="0"/>
        <v>196</v>
      </c>
      <c r="E29" s="272">
        <v>196</v>
      </c>
      <c r="F29" s="272"/>
      <c r="G29" s="272"/>
      <c r="H29" s="288">
        <f>I29+K29</f>
        <v>0</v>
      </c>
      <c r="I29" s="288"/>
      <c r="J29" s="288"/>
      <c r="K29" s="288"/>
      <c r="L29" s="10">
        <f>M29+O29</f>
        <v>196</v>
      </c>
      <c r="M29" s="10">
        <f>E29+I29</f>
        <v>196</v>
      </c>
      <c r="N29" s="10">
        <f>F29+J29</f>
        <v>0</v>
      </c>
      <c r="O29" s="10">
        <f>G29+K29</f>
        <v>0</v>
      </c>
      <c r="P29" s="223"/>
      <c r="Q29" s="223">
        <f>Q27-L195</f>
        <v>0</v>
      </c>
    </row>
    <row r="30" spans="1:17" ht="15" customHeight="1" x14ac:dyDescent="0.25">
      <c r="A30" s="7" t="s">
        <v>84</v>
      </c>
      <c r="B30" s="8" t="s">
        <v>16</v>
      </c>
      <c r="C30" s="9" t="s">
        <v>9</v>
      </c>
      <c r="D30" s="257">
        <f t="shared" si="0"/>
        <v>1686</v>
      </c>
      <c r="E30" s="257">
        <f>E31</f>
        <v>86</v>
      </c>
      <c r="F30" s="257">
        <f>F31</f>
        <v>0</v>
      </c>
      <c r="G30" s="257">
        <f>G31</f>
        <v>1600</v>
      </c>
      <c r="H30" s="288">
        <f t="shared" ref="H30:O30" si="8">H31</f>
        <v>0</v>
      </c>
      <c r="I30" s="288">
        <f t="shared" si="8"/>
        <v>0</v>
      </c>
      <c r="J30" s="288">
        <f t="shared" si="8"/>
        <v>0</v>
      </c>
      <c r="K30" s="288">
        <f t="shared" si="8"/>
        <v>0</v>
      </c>
      <c r="L30" s="10">
        <f t="shared" si="8"/>
        <v>1686</v>
      </c>
      <c r="M30" s="10">
        <f t="shared" si="8"/>
        <v>86</v>
      </c>
      <c r="N30" s="10">
        <f t="shared" si="8"/>
        <v>0</v>
      </c>
      <c r="O30" s="10">
        <f t="shared" si="8"/>
        <v>1600</v>
      </c>
      <c r="P30" s="26"/>
      <c r="Q30" s="26"/>
    </row>
    <row r="31" spans="1:17" s="26" customFormat="1" ht="15" customHeight="1" x14ac:dyDescent="0.25">
      <c r="A31" s="31"/>
      <c r="B31" s="125" t="s">
        <v>254</v>
      </c>
      <c r="C31" s="54" t="s">
        <v>9</v>
      </c>
      <c r="D31" s="272">
        <f t="shared" si="0"/>
        <v>1686</v>
      </c>
      <c r="E31" s="272">
        <v>86</v>
      </c>
      <c r="F31" s="272"/>
      <c r="G31" s="272">
        <v>1600</v>
      </c>
      <c r="H31" s="288">
        <f>I31+K31</f>
        <v>0</v>
      </c>
      <c r="I31" s="288"/>
      <c r="J31" s="288"/>
      <c r="K31" s="288"/>
      <c r="L31" s="10">
        <f>M31+O31</f>
        <v>1686</v>
      </c>
      <c r="M31" s="10">
        <f>E31+I31</f>
        <v>86</v>
      </c>
      <c r="N31" s="10">
        <f>F31+J31</f>
        <v>0</v>
      </c>
      <c r="O31" s="10">
        <f>G31+K31</f>
        <v>1600</v>
      </c>
      <c r="P31" s="2"/>
      <c r="Q31" s="2"/>
    </row>
    <row r="32" spans="1:17" ht="15" customHeight="1" x14ac:dyDescent="0.25">
      <c r="A32" s="7" t="s">
        <v>85</v>
      </c>
      <c r="B32" s="8" t="s">
        <v>17</v>
      </c>
      <c r="C32" s="9" t="s">
        <v>9</v>
      </c>
      <c r="D32" s="257">
        <f>E32+G32</f>
        <v>107</v>
      </c>
      <c r="E32" s="257">
        <f>E33</f>
        <v>107</v>
      </c>
      <c r="F32" s="257">
        <f>F33</f>
        <v>0</v>
      </c>
      <c r="G32" s="257">
        <f>G33</f>
        <v>0</v>
      </c>
      <c r="H32" s="288">
        <f t="shared" ref="H32:O32" si="9">H33</f>
        <v>0</v>
      </c>
      <c r="I32" s="288">
        <f t="shared" si="9"/>
        <v>0</v>
      </c>
      <c r="J32" s="288">
        <f t="shared" si="9"/>
        <v>0</v>
      </c>
      <c r="K32" s="288">
        <f t="shared" si="9"/>
        <v>0</v>
      </c>
      <c r="L32" s="10">
        <f t="shared" si="9"/>
        <v>107</v>
      </c>
      <c r="M32" s="10">
        <f t="shared" si="9"/>
        <v>107</v>
      </c>
      <c r="N32" s="10">
        <f t="shared" si="9"/>
        <v>0</v>
      </c>
      <c r="O32" s="10">
        <f t="shared" si="9"/>
        <v>0</v>
      </c>
      <c r="P32" s="26"/>
      <c r="Q32" s="26"/>
    </row>
    <row r="33" spans="1:17" s="26" customFormat="1" ht="15" customHeight="1" x14ac:dyDescent="0.25">
      <c r="A33" s="31"/>
      <c r="B33" s="125" t="s">
        <v>254</v>
      </c>
      <c r="C33" s="54" t="s">
        <v>9</v>
      </c>
      <c r="D33" s="272">
        <f>E33+G33</f>
        <v>107</v>
      </c>
      <c r="E33" s="272">
        <v>107</v>
      </c>
      <c r="F33" s="272"/>
      <c r="G33" s="272"/>
      <c r="H33" s="288">
        <f>I33+K33</f>
        <v>0</v>
      </c>
      <c r="I33" s="288"/>
      <c r="J33" s="288"/>
      <c r="K33" s="288"/>
      <c r="L33" s="10">
        <f>M33+O33</f>
        <v>107</v>
      </c>
      <c r="M33" s="10">
        <f>E33+I33</f>
        <v>107</v>
      </c>
      <c r="N33" s="10">
        <f>F33+J33</f>
        <v>0</v>
      </c>
      <c r="O33" s="10">
        <f>G33+K33</f>
        <v>0</v>
      </c>
      <c r="P33" s="2"/>
      <c r="Q33" s="2"/>
    </row>
    <row r="34" spans="1:17" ht="15" customHeight="1" x14ac:dyDescent="0.25">
      <c r="A34" s="7" t="s">
        <v>86</v>
      </c>
      <c r="B34" s="8" t="s">
        <v>18</v>
      </c>
      <c r="C34" s="9" t="s">
        <v>9</v>
      </c>
      <c r="D34" s="257">
        <f t="shared" si="0"/>
        <v>482</v>
      </c>
      <c r="E34" s="257">
        <f>E35</f>
        <v>482</v>
      </c>
      <c r="F34" s="257">
        <f>F35</f>
        <v>0</v>
      </c>
      <c r="G34" s="257">
        <f>G35</f>
        <v>0</v>
      </c>
      <c r="H34" s="288">
        <f t="shared" ref="H34:O34" si="10">H35</f>
        <v>0</v>
      </c>
      <c r="I34" s="288">
        <f t="shared" si="10"/>
        <v>0</v>
      </c>
      <c r="J34" s="288">
        <f t="shared" si="10"/>
        <v>0</v>
      </c>
      <c r="K34" s="288">
        <f t="shared" si="10"/>
        <v>0</v>
      </c>
      <c r="L34" s="10">
        <f t="shared" si="10"/>
        <v>482</v>
      </c>
      <c r="M34" s="10">
        <f t="shared" si="10"/>
        <v>482</v>
      </c>
      <c r="N34" s="10">
        <f t="shared" si="10"/>
        <v>0</v>
      </c>
      <c r="O34" s="10">
        <f t="shared" si="10"/>
        <v>0</v>
      </c>
      <c r="P34" s="26"/>
      <c r="Q34" s="26"/>
    </row>
    <row r="35" spans="1:17" s="26" customFormat="1" ht="15" customHeight="1" x14ac:dyDescent="0.25">
      <c r="A35" s="31"/>
      <c r="B35" s="125" t="s">
        <v>254</v>
      </c>
      <c r="C35" s="54" t="s">
        <v>9</v>
      </c>
      <c r="D35" s="272">
        <f t="shared" si="0"/>
        <v>482</v>
      </c>
      <c r="E35" s="272">
        <v>482</v>
      </c>
      <c r="F35" s="272"/>
      <c r="G35" s="272"/>
      <c r="H35" s="288">
        <f>I35+K35</f>
        <v>0</v>
      </c>
      <c r="I35" s="288"/>
      <c r="J35" s="288"/>
      <c r="K35" s="288"/>
      <c r="L35" s="10">
        <f>M35+O35</f>
        <v>482</v>
      </c>
      <c r="M35" s="10">
        <f>E35+I35</f>
        <v>482</v>
      </c>
      <c r="N35" s="10">
        <f>F35+J35</f>
        <v>0</v>
      </c>
      <c r="O35" s="10">
        <f>G35+K35</f>
        <v>0</v>
      </c>
      <c r="P35" s="2"/>
      <c r="Q35" s="2"/>
    </row>
    <row r="36" spans="1:17" ht="15" customHeight="1" x14ac:dyDescent="0.25">
      <c r="A36" s="7" t="s">
        <v>87</v>
      </c>
      <c r="B36" s="8" t="s">
        <v>26</v>
      </c>
      <c r="C36" s="9" t="s">
        <v>9</v>
      </c>
      <c r="D36" s="257">
        <f>E36+G36</f>
        <v>12974</v>
      </c>
      <c r="E36" s="257">
        <f>E37</f>
        <v>0</v>
      </c>
      <c r="F36" s="257">
        <f>F37</f>
        <v>0</v>
      </c>
      <c r="G36" s="257">
        <f>G37</f>
        <v>12974</v>
      </c>
      <c r="H36" s="288">
        <f t="shared" ref="H36:O36" si="11">H37</f>
        <v>0</v>
      </c>
      <c r="I36" s="288">
        <f t="shared" si="11"/>
        <v>0</v>
      </c>
      <c r="J36" s="288">
        <f t="shared" si="11"/>
        <v>0</v>
      </c>
      <c r="K36" s="288">
        <f t="shared" si="11"/>
        <v>0</v>
      </c>
      <c r="L36" s="10">
        <f t="shared" si="11"/>
        <v>12974</v>
      </c>
      <c r="M36" s="10">
        <f t="shared" si="11"/>
        <v>0</v>
      </c>
      <c r="N36" s="10">
        <f t="shared" si="11"/>
        <v>0</v>
      </c>
      <c r="O36" s="10">
        <f t="shared" si="11"/>
        <v>12974</v>
      </c>
      <c r="P36" s="26"/>
      <c r="Q36" s="26"/>
    </row>
    <row r="37" spans="1:17" s="26" customFormat="1" ht="15" customHeight="1" x14ac:dyDescent="0.25">
      <c r="A37" s="31"/>
      <c r="B37" s="125" t="s">
        <v>251</v>
      </c>
      <c r="C37" s="54" t="s">
        <v>9</v>
      </c>
      <c r="D37" s="272">
        <f>E37+G37</f>
        <v>12974</v>
      </c>
      <c r="E37" s="272"/>
      <c r="F37" s="272"/>
      <c r="G37" s="272">
        <v>12974</v>
      </c>
      <c r="H37" s="288">
        <f>I37+K37</f>
        <v>0</v>
      </c>
      <c r="I37" s="288"/>
      <c r="J37" s="288"/>
      <c r="K37" s="288"/>
      <c r="L37" s="10">
        <f>M37+O37</f>
        <v>12974</v>
      </c>
      <c r="M37" s="10">
        <f>E37+I37</f>
        <v>0</v>
      </c>
      <c r="N37" s="10">
        <f>F37+J37</f>
        <v>0</v>
      </c>
      <c r="O37" s="10">
        <f>G37+K37</f>
        <v>12974</v>
      </c>
      <c r="P37" s="2"/>
      <c r="Q37" s="2"/>
    </row>
    <row r="38" spans="1:17" ht="15" customHeight="1" x14ac:dyDescent="0.25">
      <c r="A38" s="67" t="s">
        <v>88</v>
      </c>
      <c r="B38" s="184" t="s">
        <v>255</v>
      </c>
      <c r="C38" s="20"/>
      <c r="D38" s="258">
        <f t="shared" si="0"/>
        <v>177441</v>
      </c>
      <c r="E38" s="258">
        <f>E40+E41</f>
        <v>158259</v>
      </c>
      <c r="F38" s="258">
        <f t="shared" ref="F38:O38" si="12">F40+F41</f>
        <v>0</v>
      </c>
      <c r="G38" s="258">
        <f t="shared" si="12"/>
        <v>19182</v>
      </c>
      <c r="H38" s="289">
        <f t="shared" si="12"/>
        <v>0</v>
      </c>
      <c r="I38" s="289">
        <f t="shared" si="12"/>
        <v>0</v>
      </c>
      <c r="J38" s="289">
        <f t="shared" si="12"/>
        <v>0</v>
      </c>
      <c r="K38" s="289">
        <f t="shared" si="12"/>
        <v>0</v>
      </c>
      <c r="L38" s="1">
        <f t="shared" si="12"/>
        <v>177441</v>
      </c>
      <c r="M38" s="1">
        <f t="shared" si="12"/>
        <v>158259</v>
      </c>
      <c r="N38" s="1">
        <f t="shared" si="12"/>
        <v>0</v>
      </c>
      <c r="O38" s="1">
        <f t="shared" si="12"/>
        <v>19182</v>
      </c>
      <c r="P38" s="26"/>
      <c r="Q38" s="26"/>
    </row>
    <row r="39" spans="1:17" ht="15" customHeight="1" x14ac:dyDescent="0.25">
      <c r="A39" s="75"/>
      <c r="B39" s="182" t="s">
        <v>214</v>
      </c>
      <c r="C39" s="20"/>
      <c r="D39" s="258"/>
      <c r="E39" s="258"/>
      <c r="F39" s="258"/>
      <c r="G39" s="258"/>
      <c r="H39" s="289"/>
      <c r="I39" s="289"/>
      <c r="J39" s="289"/>
      <c r="K39" s="289"/>
      <c r="L39" s="1"/>
      <c r="M39" s="1"/>
      <c r="N39" s="1"/>
      <c r="O39" s="1"/>
      <c r="P39" s="26"/>
      <c r="Q39" s="26"/>
    </row>
    <row r="40" spans="1:17" s="26" customFormat="1" ht="15" customHeight="1" x14ac:dyDescent="0.25">
      <c r="A40" s="185"/>
      <c r="B40" s="351" t="s">
        <v>8</v>
      </c>
      <c r="C40" s="20"/>
      <c r="D40" s="272">
        <f t="shared" si="0"/>
        <v>173729</v>
      </c>
      <c r="E40" s="272">
        <f>E16+E19+E37</f>
        <v>156147</v>
      </c>
      <c r="F40" s="272">
        <f t="shared" ref="F40:O40" si="13">F16+F19+F37</f>
        <v>0</v>
      </c>
      <c r="G40" s="272">
        <f t="shared" si="13"/>
        <v>17582</v>
      </c>
      <c r="H40" s="342">
        <f t="shared" si="13"/>
        <v>0</v>
      </c>
      <c r="I40" s="342">
        <f t="shared" si="13"/>
        <v>0</v>
      </c>
      <c r="J40" s="342">
        <f t="shared" si="13"/>
        <v>0</v>
      </c>
      <c r="K40" s="342">
        <f t="shared" si="13"/>
        <v>0</v>
      </c>
      <c r="L40" s="77">
        <f t="shared" si="13"/>
        <v>173729</v>
      </c>
      <c r="M40" s="77">
        <f t="shared" si="13"/>
        <v>156147</v>
      </c>
      <c r="N40" s="77">
        <f t="shared" si="13"/>
        <v>0</v>
      </c>
      <c r="O40" s="77">
        <f t="shared" si="13"/>
        <v>17582</v>
      </c>
      <c r="P40" s="2"/>
      <c r="Q40" s="2"/>
    </row>
    <row r="41" spans="1:17" s="26" customFormat="1" ht="15.75" customHeight="1" x14ac:dyDescent="0.2">
      <c r="A41" s="186"/>
      <c r="B41" s="354" t="s">
        <v>258</v>
      </c>
      <c r="C41" s="20"/>
      <c r="D41" s="272">
        <f t="shared" si="0"/>
        <v>3712</v>
      </c>
      <c r="E41" s="272">
        <f>E17+E21+E23+E25+E27+E29+E31+E33+E35</f>
        <v>2112</v>
      </c>
      <c r="F41" s="272">
        <f t="shared" ref="F41:O41" si="14">F17+F21+F23+F25+F27+F29+F31+F33+F35</f>
        <v>0</v>
      </c>
      <c r="G41" s="272">
        <f t="shared" si="14"/>
        <v>1600</v>
      </c>
      <c r="H41" s="342">
        <f t="shared" si="14"/>
        <v>0</v>
      </c>
      <c r="I41" s="342">
        <f t="shared" si="14"/>
        <v>0</v>
      </c>
      <c r="J41" s="342">
        <f t="shared" si="14"/>
        <v>0</v>
      </c>
      <c r="K41" s="342">
        <f t="shared" si="14"/>
        <v>0</v>
      </c>
      <c r="L41" s="77">
        <f t="shared" si="14"/>
        <v>3712</v>
      </c>
      <c r="M41" s="77">
        <f t="shared" si="14"/>
        <v>2112</v>
      </c>
      <c r="N41" s="77">
        <f t="shared" si="14"/>
        <v>0</v>
      </c>
      <c r="O41" s="77">
        <f t="shared" si="14"/>
        <v>1600</v>
      </c>
    </row>
    <row r="42" spans="1:17" ht="18.75" customHeight="1" x14ac:dyDescent="0.25">
      <c r="A42" s="13" t="s">
        <v>89</v>
      </c>
      <c r="B42" s="461" t="s">
        <v>65</v>
      </c>
      <c r="C42" s="462"/>
      <c r="D42" s="462"/>
      <c r="E42" s="462"/>
      <c r="F42" s="462"/>
      <c r="G42" s="462"/>
      <c r="H42" s="462"/>
      <c r="I42" s="462"/>
      <c r="J42" s="462"/>
      <c r="K42" s="462"/>
      <c r="L42" s="462"/>
      <c r="M42" s="462"/>
      <c r="N42" s="462"/>
      <c r="O42" s="462"/>
    </row>
    <row r="43" spans="1:17" ht="15" customHeight="1" x14ac:dyDescent="0.25">
      <c r="A43" s="7" t="s">
        <v>90</v>
      </c>
      <c r="B43" s="55" t="s">
        <v>20</v>
      </c>
      <c r="C43" s="22"/>
      <c r="D43" s="257">
        <f t="shared" ref="D43:D71" si="15">E43+G43</f>
        <v>48817</v>
      </c>
      <c r="E43" s="257">
        <f>E44+E46+E50</f>
        <v>13903</v>
      </c>
      <c r="F43" s="257">
        <f>F44+F46+F50</f>
        <v>0</v>
      </c>
      <c r="G43" s="257">
        <f>G44+G46+G50</f>
        <v>34914</v>
      </c>
      <c r="H43" s="288">
        <f t="shared" ref="H43:O43" si="16">H44+H46+H50</f>
        <v>0</v>
      </c>
      <c r="I43" s="288">
        <f t="shared" si="16"/>
        <v>0</v>
      </c>
      <c r="J43" s="288">
        <f t="shared" si="16"/>
        <v>0</v>
      </c>
      <c r="K43" s="288">
        <f t="shared" si="16"/>
        <v>0</v>
      </c>
      <c r="L43" s="10">
        <f t="shared" si="16"/>
        <v>48817</v>
      </c>
      <c r="M43" s="10">
        <f t="shared" si="16"/>
        <v>13903</v>
      </c>
      <c r="N43" s="10">
        <f t="shared" si="16"/>
        <v>0</v>
      </c>
      <c r="O43" s="10">
        <f t="shared" si="16"/>
        <v>34914</v>
      </c>
      <c r="P43" s="26"/>
      <c r="Q43" s="26"/>
    </row>
    <row r="44" spans="1:17" ht="15" customHeight="1" x14ac:dyDescent="0.25">
      <c r="A44" s="13"/>
      <c r="B44" s="56"/>
      <c r="C44" s="22" t="s">
        <v>21</v>
      </c>
      <c r="D44" s="257">
        <f t="shared" si="15"/>
        <v>8489</v>
      </c>
      <c r="E44" s="257">
        <f>E45</f>
        <v>8489</v>
      </c>
      <c r="F44" s="257">
        <f>F45</f>
        <v>0</v>
      </c>
      <c r="G44" s="257">
        <f>G45</f>
        <v>0</v>
      </c>
      <c r="H44" s="288">
        <f t="shared" ref="H44:H51" si="17">I44+K44</f>
        <v>0</v>
      </c>
      <c r="I44" s="288"/>
      <c r="J44" s="288"/>
      <c r="K44" s="288"/>
      <c r="L44" s="10">
        <f t="shared" ref="L44:L51" si="18">M44+O44</f>
        <v>8489</v>
      </c>
      <c r="M44" s="10">
        <f t="shared" ref="M44:M51" si="19">E44+I44</f>
        <v>8489</v>
      </c>
      <c r="N44" s="10">
        <f t="shared" ref="N44:N51" si="20">F44+J44</f>
        <v>0</v>
      </c>
      <c r="O44" s="10">
        <f t="shared" ref="O44:O51" si="21">G44+K44</f>
        <v>0</v>
      </c>
      <c r="P44" s="26"/>
      <c r="Q44" s="26"/>
    </row>
    <row r="45" spans="1:17" s="26" customFormat="1" ht="15" customHeight="1" x14ac:dyDescent="0.25">
      <c r="A45" s="124"/>
      <c r="B45" s="119" t="s">
        <v>251</v>
      </c>
      <c r="C45" s="59" t="s">
        <v>21</v>
      </c>
      <c r="D45" s="257">
        <f t="shared" si="15"/>
        <v>8489</v>
      </c>
      <c r="E45" s="272">
        <v>8489</v>
      </c>
      <c r="F45" s="272"/>
      <c r="G45" s="272"/>
      <c r="H45" s="288">
        <f t="shared" si="17"/>
        <v>0</v>
      </c>
      <c r="I45" s="288"/>
      <c r="J45" s="288"/>
      <c r="K45" s="288"/>
      <c r="L45" s="10">
        <f t="shared" si="18"/>
        <v>8489</v>
      </c>
      <c r="M45" s="10">
        <f t="shared" si="19"/>
        <v>8489</v>
      </c>
      <c r="N45" s="10">
        <f t="shared" si="20"/>
        <v>0</v>
      </c>
      <c r="O45" s="10">
        <f t="shared" si="21"/>
        <v>0</v>
      </c>
      <c r="P45" s="2"/>
      <c r="Q45" s="2"/>
    </row>
    <row r="46" spans="1:17" ht="15" customHeight="1" x14ac:dyDescent="0.25">
      <c r="A46" s="13"/>
      <c r="B46" s="56"/>
      <c r="C46" s="22" t="s">
        <v>33</v>
      </c>
      <c r="D46" s="257">
        <f t="shared" si="15"/>
        <v>14024</v>
      </c>
      <c r="E46" s="257">
        <f>E47+E48+E49</f>
        <v>5414</v>
      </c>
      <c r="F46" s="257">
        <f>F47+F48+F49</f>
        <v>0</v>
      </c>
      <c r="G46" s="257">
        <f>G47+G48+G49</f>
        <v>8610</v>
      </c>
      <c r="H46" s="288">
        <f t="shared" si="17"/>
        <v>0</v>
      </c>
      <c r="I46" s="288"/>
      <c r="J46" s="288"/>
      <c r="K46" s="288"/>
      <c r="L46" s="10">
        <f t="shared" si="18"/>
        <v>14024</v>
      </c>
      <c r="M46" s="10">
        <f t="shared" si="19"/>
        <v>5414</v>
      </c>
      <c r="N46" s="10">
        <f t="shared" si="20"/>
        <v>0</v>
      </c>
      <c r="O46" s="10">
        <f t="shared" si="21"/>
        <v>8610</v>
      </c>
    </row>
    <row r="47" spans="1:17" s="26" customFormat="1" ht="15" customHeight="1" x14ac:dyDescent="0.25">
      <c r="A47" s="124"/>
      <c r="B47" s="119" t="s">
        <v>251</v>
      </c>
      <c r="C47" s="59" t="s">
        <v>33</v>
      </c>
      <c r="D47" s="257">
        <f t="shared" si="15"/>
        <v>9587</v>
      </c>
      <c r="E47" s="272">
        <v>977</v>
      </c>
      <c r="F47" s="272"/>
      <c r="G47" s="272">
        <v>8610</v>
      </c>
      <c r="H47" s="288">
        <f t="shared" si="17"/>
        <v>0</v>
      </c>
      <c r="I47" s="288"/>
      <c r="J47" s="288"/>
      <c r="K47" s="288"/>
      <c r="L47" s="10">
        <f t="shared" si="18"/>
        <v>9587</v>
      </c>
      <c r="M47" s="10">
        <f t="shared" si="19"/>
        <v>977</v>
      </c>
      <c r="N47" s="10">
        <f t="shared" si="20"/>
        <v>0</v>
      </c>
      <c r="O47" s="10">
        <f t="shared" si="21"/>
        <v>8610</v>
      </c>
      <c r="P47" s="2"/>
      <c r="Q47" s="2"/>
    </row>
    <row r="48" spans="1:17" s="26" customFormat="1" ht="15" customHeight="1" x14ac:dyDescent="0.25">
      <c r="A48" s="124"/>
      <c r="B48" s="128" t="s">
        <v>256</v>
      </c>
      <c r="C48" s="59" t="s">
        <v>33</v>
      </c>
      <c r="D48" s="257">
        <f t="shared" si="15"/>
        <v>4145</v>
      </c>
      <c r="E48" s="272">
        <v>4145</v>
      </c>
      <c r="F48" s="272"/>
      <c r="G48" s="272"/>
      <c r="H48" s="288">
        <f t="shared" si="17"/>
        <v>0</v>
      </c>
      <c r="I48" s="288"/>
      <c r="J48" s="288"/>
      <c r="K48" s="288"/>
      <c r="L48" s="10">
        <f t="shared" si="18"/>
        <v>4145</v>
      </c>
      <c r="M48" s="10">
        <f t="shared" si="19"/>
        <v>4145</v>
      </c>
      <c r="N48" s="10">
        <f t="shared" si="20"/>
        <v>0</v>
      </c>
      <c r="O48" s="10">
        <f t="shared" si="21"/>
        <v>0</v>
      </c>
    </row>
    <row r="49" spans="1:17" s="26" customFormat="1" ht="26.25" customHeight="1" x14ac:dyDescent="0.25">
      <c r="A49" s="124"/>
      <c r="B49" s="129" t="s">
        <v>66</v>
      </c>
      <c r="C49" s="59" t="s">
        <v>33</v>
      </c>
      <c r="D49" s="272">
        <f t="shared" si="15"/>
        <v>292</v>
      </c>
      <c r="E49" s="272">
        <v>292</v>
      </c>
      <c r="F49" s="272"/>
      <c r="G49" s="272"/>
      <c r="H49" s="288">
        <f t="shared" si="17"/>
        <v>0</v>
      </c>
      <c r="I49" s="288"/>
      <c r="J49" s="288"/>
      <c r="K49" s="288"/>
      <c r="L49" s="10">
        <f t="shared" si="18"/>
        <v>292</v>
      </c>
      <c r="M49" s="10">
        <f t="shared" si="19"/>
        <v>292</v>
      </c>
      <c r="N49" s="10">
        <f t="shared" si="20"/>
        <v>0</v>
      </c>
      <c r="O49" s="10">
        <f t="shared" si="21"/>
        <v>0</v>
      </c>
      <c r="P49" s="2"/>
      <c r="Q49" s="2"/>
    </row>
    <row r="50" spans="1:17" ht="15" customHeight="1" x14ac:dyDescent="0.25">
      <c r="A50" s="13"/>
      <c r="B50" s="56"/>
      <c r="C50" s="22" t="s">
        <v>22</v>
      </c>
      <c r="D50" s="257">
        <f>E50+G50</f>
        <v>26304</v>
      </c>
      <c r="E50" s="257">
        <f>E51</f>
        <v>0</v>
      </c>
      <c r="F50" s="257">
        <f>F51</f>
        <v>0</v>
      </c>
      <c r="G50" s="257">
        <f>G51</f>
        <v>26304</v>
      </c>
      <c r="H50" s="288">
        <f t="shared" si="17"/>
        <v>0</v>
      </c>
      <c r="I50" s="288"/>
      <c r="J50" s="288"/>
      <c r="K50" s="288"/>
      <c r="L50" s="10">
        <f t="shared" si="18"/>
        <v>26304</v>
      </c>
      <c r="M50" s="10">
        <f t="shared" si="19"/>
        <v>0</v>
      </c>
      <c r="N50" s="10">
        <f t="shared" si="20"/>
        <v>0</v>
      </c>
      <c r="O50" s="10">
        <f t="shared" si="21"/>
        <v>26304</v>
      </c>
      <c r="P50" s="26"/>
      <c r="Q50" s="26"/>
    </row>
    <row r="51" spans="1:17" s="26" customFormat="1" ht="15" customHeight="1" x14ac:dyDescent="0.25">
      <c r="A51" s="124"/>
      <c r="B51" s="119" t="s">
        <v>251</v>
      </c>
      <c r="C51" s="59" t="s">
        <v>22</v>
      </c>
      <c r="D51" s="257">
        <f>E51+G51</f>
        <v>26304</v>
      </c>
      <c r="E51" s="272"/>
      <c r="F51" s="272"/>
      <c r="G51" s="272">
        <v>26304</v>
      </c>
      <c r="H51" s="288">
        <f t="shared" si="17"/>
        <v>0</v>
      </c>
      <c r="I51" s="288"/>
      <c r="J51" s="288"/>
      <c r="K51" s="288"/>
      <c r="L51" s="10">
        <f t="shared" si="18"/>
        <v>26304</v>
      </c>
      <c r="M51" s="10">
        <f t="shared" si="19"/>
        <v>0</v>
      </c>
      <c r="N51" s="10">
        <f t="shared" si="20"/>
        <v>0</v>
      </c>
      <c r="O51" s="10">
        <f t="shared" si="21"/>
        <v>26304</v>
      </c>
    </row>
    <row r="52" spans="1:17" ht="15" customHeight="1" x14ac:dyDescent="0.25">
      <c r="A52" s="7" t="s">
        <v>91</v>
      </c>
      <c r="B52" s="8" t="s">
        <v>7</v>
      </c>
      <c r="C52" s="9" t="s">
        <v>22</v>
      </c>
      <c r="D52" s="257">
        <f>E52+G52</f>
        <v>5</v>
      </c>
      <c r="E52" s="257">
        <f>E53</f>
        <v>5</v>
      </c>
      <c r="F52" s="257">
        <f>F53</f>
        <v>0</v>
      </c>
      <c r="G52" s="257">
        <f>G53</f>
        <v>0</v>
      </c>
      <c r="H52" s="288">
        <f t="shared" ref="H52:O52" si="22">H53</f>
        <v>0</v>
      </c>
      <c r="I52" s="288">
        <f t="shared" si="22"/>
        <v>0</v>
      </c>
      <c r="J52" s="288">
        <f t="shared" si="22"/>
        <v>0</v>
      </c>
      <c r="K52" s="288">
        <f t="shared" si="22"/>
        <v>0</v>
      </c>
      <c r="L52" s="10">
        <f t="shared" si="22"/>
        <v>5</v>
      </c>
      <c r="M52" s="10">
        <f t="shared" si="22"/>
        <v>5</v>
      </c>
      <c r="N52" s="10">
        <f t="shared" si="22"/>
        <v>0</v>
      </c>
      <c r="O52" s="10">
        <f t="shared" si="22"/>
        <v>0</v>
      </c>
      <c r="P52" s="26"/>
      <c r="Q52" s="26"/>
    </row>
    <row r="53" spans="1:17" s="26" customFormat="1" ht="15" customHeight="1" x14ac:dyDescent="0.25">
      <c r="A53" s="31"/>
      <c r="B53" s="125" t="s">
        <v>254</v>
      </c>
      <c r="C53" s="54" t="s">
        <v>22</v>
      </c>
      <c r="D53" s="272">
        <f>E53+G53</f>
        <v>5</v>
      </c>
      <c r="E53" s="272">
        <v>5</v>
      </c>
      <c r="F53" s="272"/>
      <c r="G53" s="272"/>
      <c r="H53" s="288">
        <f>I53+K53</f>
        <v>0</v>
      </c>
      <c r="I53" s="288"/>
      <c r="J53" s="288"/>
      <c r="K53" s="288"/>
      <c r="L53" s="10">
        <f>M53+O53</f>
        <v>5</v>
      </c>
      <c r="M53" s="10">
        <f>E53+I53</f>
        <v>5</v>
      </c>
      <c r="N53" s="10">
        <f>F53+J53</f>
        <v>0</v>
      </c>
      <c r="O53" s="10">
        <f>G53+K53</f>
        <v>0</v>
      </c>
      <c r="P53" s="2"/>
      <c r="Q53" s="2"/>
    </row>
    <row r="54" spans="1:17" ht="15" customHeight="1" x14ac:dyDescent="0.25">
      <c r="A54" s="7" t="s">
        <v>92</v>
      </c>
      <c r="B54" s="8" t="s">
        <v>10</v>
      </c>
      <c r="C54" s="9" t="s">
        <v>22</v>
      </c>
      <c r="D54" s="257">
        <f t="shared" si="15"/>
        <v>186</v>
      </c>
      <c r="E54" s="257">
        <f>E55</f>
        <v>186</v>
      </c>
      <c r="F54" s="257">
        <f>F55</f>
        <v>0</v>
      </c>
      <c r="G54" s="257">
        <f>G55</f>
        <v>0</v>
      </c>
      <c r="H54" s="288">
        <f t="shared" ref="H54:O54" si="23">H55</f>
        <v>0</v>
      </c>
      <c r="I54" s="288">
        <f t="shared" si="23"/>
        <v>0</v>
      </c>
      <c r="J54" s="288">
        <f t="shared" si="23"/>
        <v>0</v>
      </c>
      <c r="K54" s="288">
        <f t="shared" si="23"/>
        <v>0</v>
      </c>
      <c r="L54" s="10">
        <f t="shared" si="23"/>
        <v>186</v>
      </c>
      <c r="M54" s="10">
        <f t="shared" si="23"/>
        <v>186</v>
      </c>
      <c r="N54" s="10">
        <f t="shared" si="23"/>
        <v>0</v>
      </c>
      <c r="O54" s="10">
        <f t="shared" si="23"/>
        <v>0</v>
      </c>
      <c r="P54" s="26"/>
      <c r="Q54" s="26"/>
    </row>
    <row r="55" spans="1:17" s="26" customFormat="1" ht="15" customHeight="1" x14ac:dyDescent="0.25">
      <c r="A55" s="31"/>
      <c r="B55" s="125" t="s">
        <v>254</v>
      </c>
      <c r="C55" s="54" t="s">
        <v>22</v>
      </c>
      <c r="D55" s="272">
        <f t="shared" si="15"/>
        <v>186</v>
      </c>
      <c r="E55" s="272">
        <v>186</v>
      </c>
      <c r="F55" s="272"/>
      <c r="G55" s="272"/>
      <c r="H55" s="288">
        <f>I55+K55</f>
        <v>0</v>
      </c>
      <c r="I55" s="288"/>
      <c r="J55" s="288"/>
      <c r="K55" s="288"/>
      <c r="L55" s="10">
        <f>M55+O55</f>
        <v>186</v>
      </c>
      <c r="M55" s="10">
        <f>E55+I55</f>
        <v>186</v>
      </c>
      <c r="N55" s="10">
        <f>F55+J55</f>
        <v>0</v>
      </c>
      <c r="O55" s="10">
        <f>G55+K55</f>
        <v>0</v>
      </c>
      <c r="P55" s="2"/>
      <c r="Q55" s="2"/>
    </row>
    <row r="56" spans="1:17" ht="15" customHeight="1" x14ac:dyDescent="0.25">
      <c r="A56" s="7" t="s">
        <v>93</v>
      </c>
      <c r="B56" s="8" t="s">
        <v>11</v>
      </c>
      <c r="C56" s="9" t="s">
        <v>22</v>
      </c>
      <c r="D56" s="257">
        <f t="shared" si="15"/>
        <v>1225</v>
      </c>
      <c r="E56" s="257">
        <f>E57</f>
        <v>384</v>
      </c>
      <c r="F56" s="257">
        <f>F57</f>
        <v>0</v>
      </c>
      <c r="G56" s="257">
        <f>G57</f>
        <v>841</v>
      </c>
      <c r="H56" s="288">
        <f t="shared" ref="H56:O56" si="24">H57</f>
        <v>0</v>
      </c>
      <c r="I56" s="288">
        <f t="shared" si="24"/>
        <v>0</v>
      </c>
      <c r="J56" s="288">
        <f t="shared" si="24"/>
        <v>0</v>
      </c>
      <c r="K56" s="288">
        <f t="shared" si="24"/>
        <v>0</v>
      </c>
      <c r="L56" s="10">
        <f t="shared" si="24"/>
        <v>1225</v>
      </c>
      <c r="M56" s="10">
        <f t="shared" si="24"/>
        <v>384</v>
      </c>
      <c r="N56" s="10">
        <f t="shared" si="24"/>
        <v>0</v>
      </c>
      <c r="O56" s="10">
        <f t="shared" si="24"/>
        <v>841</v>
      </c>
      <c r="P56" s="26"/>
      <c r="Q56" s="26"/>
    </row>
    <row r="57" spans="1:17" s="26" customFormat="1" ht="15" customHeight="1" x14ac:dyDescent="0.25">
      <c r="A57" s="31"/>
      <c r="B57" s="125" t="s">
        <v>254</v>
      </c>
      <c r="C57" s="54" t="s">
        <v>22</v>
      </c>
      <c r="D57" s="272">
        <f t="shared" si="15"/>
        <v>1225</v>
      </c>
      <c r="E57" s="272">
        <v>384</v>
      </c>
      <c r="F57" s="272"/>
      <c r="G57" s="272">
        <v>841</v>
      </c>
      <c r="H57" s="288">
        <f>I57+K57</f>
        <v>0</v>
      </c>
      <c r="I57" s="288"/>
      <c r="J57" s="288"/>
      <c r="K57" s="288"/>
      <c r="L57" s="10">
        <f>M57+O57</f>
        <v>1225</v>
      </c>
      <c r="M57" s="10">
        <f>E57+I57</f>
        <v>384</v>
      </c>
      <c r="N57" s="10">
        <f>F57+J57</f>
        <v>0</v>
      </c>
      <c r="O57" s="10">
        <f>G57+K57</f>
        <v>841</v>
      </c>
      <c r="P57" s="2"/>
      <c r="Q57" s="2"/>
    </row>
    <row r="58" spans="1:17" ht="15" customHeight="1" x14ac:dyDescent="0.25">
      <c r="A58" s="27" t="s">
        <v>94</v>
      </c>
      <c r="B58" s="18" t="s">
        <v>12</v>
      </c>
      <c r="C58" s="9" t="s">
        <v>22</v>
      </c>
      <c r="D58" s="257">
        <f t="shared" si="15"/>
        <v>117</v>
      </c>
      <c r="E58" s="257">
        <f>E59</f>
        <v>117</v>
      </c>
      <c r="F58" s="257">
        <f>F59</f>
        <v>0</v>
      </c>
      <c r="G58" s="257">
        <f>G59</f>
        <v>0</v>
      </c>
      <c r="H58" s="288">
        <f t="shared" ref="H58:O58" si="25">H59</f>
        <v>0</v>
      </c>
      <c r="I58" s="288">
        <f t="shared" si="25"/>
        <v>0</v>
      </c>
      <c r="J58" s="288">
        <f t="shared" si="25"/>
        <v>0</v>
      </c>
      <c r="K58" s="288">
        <f t="shared" si="25"/>
        <v>0</v>
      </c>
      <c r="L58" s="29">
        <f t="shared" si="25"/>
        <v>117</v>
      </c>
      <c r="M58" s="29">
        <f t="shared" si="25"/>
        <v>117</v>
      </c>
      <c r="N58" s="29">
        <f t="shared" si="25"/>
        <v>0</v>
      </c>
      <c r="O58" s="29">
        <f t="shared" si="25"/>
        <v>0</v>
      </c>
      <c r="P58" s="26"/>
      <c r="Q58" s="26"/>
    </row>
    <row r="59" spans="1:17" s="26" customFormat="1" ht="15" customHeight="1" x14ac:dyDescent="0.25">
      <c r="A59" s="57"/>
      <c r="B59" s="125" t="s">
        <v>254</v>
      </c>
      <c r="C59" s="54" t="s">
        <v>22</v>
      </c>
      <c r="D59" s="272">
        <f t="shared" si="15"/>
        <v>117</v>
      </c>
      <c r="E59" s="272">
        <v>117</v>
      </c>
      <c r="F59" s="272"/>
      <c r="G59" s="272"/>
      <c r="H59" s="288">
        <f>I59+K59</f>
        <v>0</v>
      </c>
      <c r="I59" s="288"/>
      <c r="J59" s="288"/>
      <c r="K59" s="288"/>
      <c r="L59" s="10">
        <f>M59+O59</f>
        <v>117</v>
      </c>
      <c r="M59" s="10">
        <f>E59+I59</f>
        <v>117</v>
      </c>
      <c r="N59" s="10">
        <f>F59+J59</f>
        <v>0</v>
      </c>
      <c r="O59" s="10">
        <f>G59+K59</f>
        <v>0</v>
      </c>
      <c r="P59" s="2"/>
      <c r="Q59" s="2"/>
    </row>
    <row r="60" spans="1:17" ht="15" customHeight="1" x14ac:dyDescent="0.25">
      <c r="A60" s="27" t="s">
        <v>95</v>
      </c>
      <c r="B60" s="18" t="s">
        <v>13</v>
      </c>
      <c r="C60" s="9" t="s">
        <v>22</v>
      </c>
      <c r="D60" s="257">
        <f t="shared" si="15"/>
        <v>334</v>
      </c>
      <c r="E60" s="257">
        <f>E61</f>
        <v>334</v>
      </c>
      <c r="F60" s="257">
        <f>F61</f>
        <v>0</v>
      </c>
      <c r="G60" s="257">
        <f>G61</f>
        <v>0</v>
      </c>
      <c r="H60" s="288">
        <f t="shared" ref="H60:O60" si="26">H61</f>
        <v>0</v>
      </c>
      <c r="I60" s="288">
        <f t="shared" si="26"/>
        <v>0</v>
      </c>
      <c r="J60" s="288">
        <f t="shared" si="26"/>
        <v>0</v>
      </c>
      <c r="K60" s="288">
        <f t="shared" si="26"/>
        <v>0</v>
      </c>
      <c r="L60" s="29">
        <f t="shared" si="26"/>
        <v>334</v>
      </c>
      <c r="M60" s="29">
        <f t="shared" si="26"/>
        <v>334</v>
      </c>
      <c r="N60" s="29">
        <f t="shared" si="26"/>
        <v>0</v>
      </c>
      <c r="O60" s="29">
        <f t="shared" si="26"/>
        <v>0</v>
      </c>
      <c r="P60" s="26"/>
      <c r="Q60" s="26"/>
    </row>
    <row r="61" spans="1:17" s="26" customFormat="1" ht="15" customHeight="1" x14ac:dyDescent="0.25">
      <c r="A61" s="57"/>
      <c r="B61" s="125" t="s">
        <v>254</v>
      </c>
      <c r="C61" s="54" t="s">
        <v>22</v>
      </c>
      <c r="D61" s="272">
        <f t="shared" si="15"/>
        <v>334</v>
      </c>
      <c r="E61" s="272">
        <v>334</v>
      </c>
      <c r="F61" s="272"/>
      <c r="G61" s="272"/>
      <c r="H61" s="288">
        <f>I61+K61</f>
        <v>0</v>
      </c>
      <c r="I61" s="288"/>
      <c r="J61" s="288"/>
      <c r="K61" s="288"/>
      <c r="L61" s="10">
        <f>M61+O61</f>
        <v>334</v>
      </c>
      <c r="M61" s="10">
        <f>E61+I61</f>
        <v>334</v>
      </c>
      <c r="N61" s="10">
        <f>F61+J61</f>
        <v>0</v>
      </c>
      <c r="O61" s="10">
        <f>G61+K61</f>
        <v>0</v>
      </c>
      <c r="P61" s="2"/>
      <c r="Q61" s="2"/>
    </row>
    <row r="62" spans="1:17" ht="15" customHeight="1" x14ac:dyDescent="0.25">
      <c r="A62" s="7" t="s">
        <v>96</v>
      </c>
      <c r="B62" s="55" t="s">
        <v>14</v>
      </c>
      <c r="C62" s="9" t="s">
        <v>22</v>
      </c>
      <c r="D62" s="257">
        <f t="shared" si="15"/>
        <v>1182</v>
      </c>
      <c r="E62" s="257">
        <f>E63</f>
        <v>1182</v>
      </c>
      <c r="F62" s="257">
        <f>F63</f>
        <v>0</v>
      </c>
      <c r="G62" s="257">
        <f>G63</f>
        <v>0</v>
      </c>
      <c r="H62" s="288">
        <f t="shared" ref="H62:O62" si="27">H63</f>
        <v>0</v>
      </c>
      <c r="I62" s="288">
        <f t="shared" si="27"/>
        <v>0</v>
      </c>
      <c r="J62" s="288">
        <f t="shared" si="27"/>
        <v>0</v>
      </c>
      <c r="K62" s="288">
        <f t="shared" si="27"/>
        <v>0</v>
      </c>
      <c r="L62" s="10">
        <f t="shared" si="27"/>
        <v>1182</v>
      </c>
      <c r="M62" s="10">
        <f t="shared" si="27"/>
        <v>1182</v>
      </c>
      <c r="N62" s="10">
        <f t="shared" si="27"/>
        <v>0</v>
      </c>
      <c r="O62" s="10">
        <f t="shared" si="27"/>
        <v>0</v>
      </c>
      <c r="P62" s="26"/>
      <c r="Q62" s="26"/>
    </row>
    <row r="63" spans="1:17" s="26" customFormat="1" ht="15" customHeight="1" x14ac:dyDescent="0.25">
      <c r="A63" s="57"/>
      <c r="B63" s="127" t="s">
        <v>254</v>
      </c>
      <c r="C63" s="54" t="s">
        <v>22</v>
      </c>
      <c r="D63" s="272">
        <f t="shared" si="15"/>
        <v>1182</v>
      </c>
      <c r="E63" s="272">
        <v>1182</v>
      </c>
      <c r="F63" s="272"/>
      <c r="G63" s="272"/>
      <c r="H63" s="288">
        <f>I63+K63</f>
        <v>0</v>
      </c>
      <c r="I63" s="288"/>
      <c r="J63" s="288"/>
      <c r="K63" s="288"/>
      <c r="L63" s="10">
        <f>M63+O63</f>
        <v>1182</v>
      </c>
      <c r="M63" s="10">
        <f>E63+I63</f>
        <v>1182</v>
      </c>
      <c r="N63" s="10">
        <f>F63+J63</f>
        <v>0</v>
      </c>
      <c r="O63" s="10">
        <f>G63+K63</f>
        <v>0</v>
      </c>
      <c r="P63" s="2"/>
      <c r="Q63" s="2"/>
    </row>
    <row r="64" spans="1:17" ht="15" customHeight="1" x14ac:dyDescent="0.25">
      <c r="A64" s="13" t="s">
        <v>97</v>
      </c>
      <c r="B64" s="14" t="s">
        <v>15</v>
      </c>
      <c r="C64" s="9" t="s">
        <v>22</v>
      </c>
      <c r="D64" s="257">
        <f t="shared" si="15"/>
        <v>646</v>
      </c>
      <c r="E64" s="257">
        <f>E65</f>
        <v>646</v>
      </c>
      <c r="F64" s="257">
        <f>F65</f>
        <v>0</v>
      </c>
      <c r="G64" s="257">
        <f>G65</f>
        <v>0</v>
      </c>
      <c r="H64" s="288">
        <f t="shared" ref="H64:O64" si="28">H65</f>
        <v>0</v>
      </c>
      <c r="I64" s="288">
        <f t="shared" si="28"/>
        <v>0</v>
      </c>
      <c r="J64" s="288">
        <f t="shared" si="28"/>
        <v>0</v>
      </c>
      <c r="K64" s="288">
        <f t="shared" si="28"/>
        <v>0</v>
      </c>
      <c r="L64" s="10">
        <f t="shared" si="28"/>
        <v>646</v>
      </c>
      <c r="M64" s="10">
        <f t="shared" si="28"/>
        <v>646</v>
      </c>
      <c r="N64" s="10">
        <f t="shared" si="28"/>
        <v>0</v>
      </c>
      <c r="O64" s="10">
        <f t="shared" si="28"/>
        <v>0</v>
      </c>
      <c r="P64" s="26"/>
      <c r="Q64" s="26"/>
    </row>
    <row r="65" spans="1:17" s="26" customFormat="1" ht="15" customHeight="1" x14ac:dyDescent="0.25">
      <c r="A65" s="31"/>
      <c r="B65" s="125" t="s">
        <v>254</v>
      </c>
      <c r="C65" s="54" t="s">
        <v>22</v>
      </c>
      <c r="D65" s="272">
        <f t="shared" si="15"/>
        <v>646</v>
      </c>
      <c r="E65" s="272">
        <v>646</v>
      </c>
      <c r="F65" s="272"/>
      <c r="G65" s="272"/>
      <c r="H65" s="288">
        <f>I65+K65</f>
        <v>0</v>
      </c>
      <c r="I65" s="288"/>
      <c r="J65" s="288"/>
      <c r="K65" s="288"/>
      <c r="L65" s="10">
        <f>M65+O65</f>
        <v>646</v>
      </c>
      <c r="M65" s="10">
        <f>E65+I65</f>
        <v>646</v>
      </c>
      <c r="N65" s="10">
        <f>F65+J65</f>
        <v>0</v>
      </c>
      <c r="O65" s="10">
        <f>G65+K65</f>
        <v>0</v>
      </c>
      <c r="P65" s="2"/>
      <c r="Q65" s="2"/>
    </row>
    <row r="66" spans="1:17" ht="15" customHeight="1" x14ac:dyDescent="0.25">
      <c r="A66" s="7" t="s">
        <v>98</v>
      </c>
      <c r="B66" s="8" t="s">
        <v>16</v>
      </c>
      <c r="C66" s="9" t="s">
        <v>22</v>
      </c>
      <c r="D66" s="257">
        <f t="shared" si="15"/>
        <v>2002</v>
      </c>
      <c r="E66" s="257">
        <f>E67</f>
        <v>502</v>
      </c>
      <c r="F66" s="257">
        <f>F67</f>
        <v>0</v>
      </c>
      <c r="G66" s="257">
        <f>G67</f>
        <v>1500</v>
      </c>
      <c r="H66" s="288">
        <f t="shared" ref="H66:O66" si="29">H67</f>
        <v>0</v>
      </c>
      <c r="I66" s="288">
        <f t="shared" si="29"/>
        <v>0</v>
      </c>
      <c r="J66" s="288">
        <f t="shared" si="29"/>
        <v>0</v>
      </c>
      <c r="K66" s="288">
        <f t="shared" si="29"/>
        <v>0</v>
      </c>
      <c r="L66" s="10">
        <f t="shared" si="29"/>
        <v>2002</v>
      </c>
      <c r="M66" s="10">
        <f t="shared" si="29"/>
        <v>502</v>
      </c>
      <c r="N66" s="10">
        <f t="shared" si="29"/>
        <v>0</v>
      </c>
      <c r="O66" s="10">
        <f t="shared" si="29"/>
        <v>1500</v>
      </c>
      <c r="P66" s="26"/>
      <c r="Q66" s="26"/>
    </row>
    <row r="67" spans="1:17" s="26" customFormat="1" ht="15" customHeight="1" x14ac:dyDescent="0.25">
      <c r="A67" s="31"/>
      <c r="B67" s="125" t="s">
        <v>254</v>
      </c>
      <c r="C67" s="54" t="s">
        <v>22</v>
      </c>
      <c r="D67" s="272">
        <f t="shared" si="15"/>
        <v>2002</v>
      </c>
      <c r="E67" s="272">
        <v>502</v>
      </c>
      <c r="F67" s="272"/>
      <c r="G67" s="272">
        <v>1500</v>
      </c>
      <c r="H67" s="288">
        <f>I67+K67</f>
        <v>0</v>
      </c>
      <c r="I67" s="288"/>
      <c r="J67" s="288"/>
      <c r="K67" s="288"/>
      <c r="L67" s="10">
        <f>M67+O67</f>
        <v>2002</v>
      </c>
      <c r="M67" s="10">
        <f>E67+I67</f>
        <v>502</v>
      </c>
      <c r="N67" s="10">
        <f>F67+J67</f>
        <v>0</v>
      </c>
      <c r="O67" s="10">
        <f>G67+K67</f>
        <v>1500</v>
      </c>
      <c r="P67" s="2"/>
      <c r="Q67" s="2"/>
    </row>
    <row r="68" spans="1:17" ht="15" customHeight="1" x14ac:dyDescent="0.25">
      <c r="A68" s="7" t="s">
        <v>99</v>
      </c>
      <c r="B68" s="8" t="s">
        <v>17</v>
      </c>
      <c r="C68" s="9" t="s">
        <v>22</v>
      </c>
      <c r="D68" s="257">
        <f t="shared" si="15"/>
        <v>243</v>
      </c>
      <c r="E68" s="257">
        <f>E69</f>
        <v>243</v>
      </c>
      <c r="F68" s="257">
        <f>F69</f>
        <v>0</v>
      </c>
      <c r="G68" s="257">
        <f>G69</f>
        <v>0</v>
      </c>
      <c r="H68" s="288">
        <f t="shared" ref="H68:O68" si="30">H69</f>
        <v>0</v>
      </c>
      <c r="I68" s="288">
        <f t="shared" si="30"/>
        <v>0</v>
      </c>
      <c r="J68" s="288">
        <f t="shared" si="30"/>
        <v>0</v>
      </c>
      <c r="K68" s="288">
        <f t="shared" si="30"/>
        <v>0</v>
      </c>
      <c r="L68" s="10">
        <f t="shared" si="30"/>
        <v>243</v>
      </c>
      <c r="M68" s="10">
        <f t="shared" si="30"/>
        <v>243</v>
      </c>
      <c r="N68" s="10">
        <f t="shared" si="30"/>
        <v>0</v>
      </c>
      <c r="O68" s="10">
        <f t="shared" si="30"/>
        <v>0</v>
      </c>
      <c r="P68" s="26"/>
      <c r="Q68" s="26"/>
    </row>
    <row r="69" spans="1:17" s="26" customFormat="1" ht="15" customHeight="1" x14ac:dyDescent="0.25">
      <c r="A69" s="31"/>
      <c r="B69" s="125" t="s">
        <v>254</v>
      </c>
      <c r="C69" s="54" t="s">
        <v>22</v>
      </c>
      <c r="D69" s="272">
        <f t="shared" si="15"/>
        <v>243</v>
      </c>
      <c r="E69" s="272">
        <v>243</v>
      </c>
      <c r="F69" s="272"/>
      <c r="G69" s="272"/>
      <c r="H69" s="288">
        <f>I69+K69</f>
        <v>0</v>
      </c>
      <c r="I69" s="288"/>
      <c r="J69" s="288"/>
      <c r="K69" s="288"/>
      <c r="L69" s="10">
        <f>M69+O69</f>
        <v>243</v>
      </c>
      <c r="M69" s="10">
        <f>E69+I69</f>
        <v>243</v>
      </c>
      <c r="N69" s="10">
        <f>F69+J69</f>
        <v>0</v>
      </c>
      <c r="O69" s="10">
        <f>G69+K69</f>
        <v>0</v>
      </c>
      <c r="P69" s="2"/>
      <c r="Q69" s="2"/>
    </row>
    <row r="70" spans="1:17" ht="15" customHeight="1" x14ac:dyDescent="0.25">
      <c r="A70" s="7" t="s">
        <v>100</v>
      </c>
      <c r="B70" s="8" t="s">
        <v>18</v>
      </c>
      <c r="C70" s="9" t="s">
        <v>22</v>
      </c>
      <c r="D70" s="257">
        <f t="shared" si="15"/>
        <v>229</v>
      </c>
      <c r="E70" s="257">
        <f>E71</f>
        <v>229</v>
      </c>
      <c r="F70" s="257">
        <f>F71</f>
        <v>0</v>
      </c>
      <c r="G70" s="257">
        <f>G71</f>
        <v>0</v>
      </c>
      <c r="H70" s="288">
        <f t="shared" ref="H70:O70" si="31">H71</f>
        <v>0</v>
      </c>
      <c r="I70" s="288">
        <f t="shared" si="31"/>
        <v>0</v>
      </c>
      <c r="J70" s="288">
        <f t="shared" si="31"/>
        <v>0</v>
      </c>
      <c r="K70" s="288">
        <f t="shared" si="31"/>
        <v>0</v>
      </c>
      <c r="L70" s="10">
        <f t="shared" si="31"/>
        <v>229</v>
      </c>
      <c r="M70" s="10">
        <f t="shared" si="31"/>
        <v>229</v>
      </c>
      <c r="N70" s="10">
        <f t="shared" si="31"/>
        <v>0</v>
      </c>
      <c r="O70" s="10">
        <f t="shared" si="31"/>
        <v>0</v>
      </c>
      <c r="P70" s="26"/>
      <c r="Q70" s="26"/>
    </row>
    <row r="71" spans="1:17" s="26" customFormat="1" ht="15" customHeight="1" x14ac:dyDescent="0.25">
      <c r="A71" s="31"/>
      <c r="B71" s="125" t="s">
        <v>254</v>
      </c>
      <c r="C71" s="54" t="s">
        <v>22</v>
      </c>
      <c r="D71" s="272">
        <f t="shared" si="15"/>
        <v>229</v>
      </c>
      <c r="E71" s="272">
        <v>229</v>
      </c>
      <c r="F71" s="272"/>
      <c r="G71" s="272"/>
      <c r="H71" s="288">
        <f>I71+K71</f>
        <v>0</v>
      </c>
      <c r="I71" s="288"/>
      <c r="J71" s="288"/>
      <c r="K71" s="288"/>
      <c r="L71" s="10">
        <f>M71+O71</f>
        <v>229</v>
      </c>
      <c r="M71" s="10">
        <f>E71+I71</f>
        <v>229</v>
      </c>
      <c r="N71" s="10">
        <f>F71+J71</f>
        <v>0</v>
      </c>
      <c r="O71" s="10">
        <f>G71+K71</f>
        <v>0</v>
      </c>
      <c r="P71" s="2"/>
      <c r="Q71" s="2"/>
    </row>
    <row r="72" spans="1:17" ht="15" customHeight="1" x14ac:dyDescent="0.25">
      <c r="A72" s="34" t="s">
        <v>101</v>
      </c>
      <c r="B72" s="35" t="s">
        <v>257</v>
      </c>
      <c r="C72" s="17"/>
      <c r="D72" s="258">
        <f>E72+G72</f>
        <v>54986</v>
      </c>
      <c r="E72" s="258">
        <f>E74+E75+E76+E77</f>
        <v>17731</v>
      </c>
      <c r="F72" s="258">
        <f>F74+F75+F76+F77</f>
        <v>0</v>
      </c>
      <c r="G72" s="258">
        <f>G74+G75+G76+G77</f>
        <v>37255</v>
      </c>
      <c r="H72" s="289">
        <f t="shared" ref="H72:O72" si="32">H74+H75+H76+H77</f>
        <v>0</v>
      </c>
      <c r="I72" s="289">
        <f t="shared" si="32"/>
        <v>0</v>
      </c>
      <c r="J72" s="289">
        <f t="shared" si="32"/>
        <v>0</v>
      </c>
      <c r="K72" s="289">
        <f t="shared" si="32"/>
        <v>0</v>
      </c>
      <c r="L72" s="1">
        <f t="shared" si="32"/>
        <v>54986</v>
      </c>
      <c r="M72" s="1">
        <f t="shared" si="32"/>
        <v>17731</v>
      </c>
      <c r="N72" s="1">
        <f t="shared" si="32"/>
        <v>0</v>
      </c>
      <c r="O72" s="1">
        <f t="shared" si="32"/>
        <v>37255</v>
      </c>
      <c r="P72" s="26"/>
      <c r="Q72" s="26"/>
    </row>
    <row r="73" spans="1:17" ht="15" customHeight="1" x14ac:dyDescent="0.25">
      <c r="A73" s="111"/>
      <c r="B73" s="182" t="s">
        <v>214</v>
      </c>
      <c r="C73" s="17"/>
      <c r="D73" s="258"/>
      <c r="E73" s="258"/>
      <c r="F73" s="258"/>
      <c r="G73" s="258"/>
      <c r="H73" s="289"/>
      <c r="I73" s="289"/>
      <c r="J73" s="289"/>
      <c r="K73" s="289"/>
      <c r="L73" s="1"/>
      <c r="M73" s="1"/>
      <c r="N73" s="1"/>
      <c r="O73" s="1"/>
      <c r="P73" s="26"/>
      <c r="Q73" s="26"/>
    </row>
    <row r="74" spans="1:17" s="26" customFormat="1" ht="15" customHeight="1" x14ac:dyDescent="0.25">
      <c r="A74" s="181"/>
      <c r="B74" s="353" t="s">
        <v>8</v>
      </c>
      <c r="C74" s="17"/>
      <c r="D74" s="272">
        <f>E74+G74</f>
        <v>44380</v>
      </c>
      <c r="E74" s="272">
        <f>E45+E47+E51</f>
        <v>9466</v>
      </c>
      <c r="F74" s="272">
        <f>F45+F47+F51</f>
        <v>0</v>
      </c>
      <c r="G74" s="272">
        <f>G45+G47+G51</f>
        <v>34914</v>
      </c>
      <c r="H74" s="342">
        <f t="shared" ref="H74:O74" si="33">H45+H47+H51</f>
        <v>0</v>
      </c>
      <c r="I74" s="342">
        <f t="shared" si="33"/>
        <v>0</v>
      </c>
      <c r="J74" s="342">
        <f t="shared" si="33"/>
        <v>0</v>
      </c>
      <c r="K74" s="342">
        <f t="shared" si="33"/>
        <v>0</v>
      </c>
      <c r="L74" s="77">
        <f t="shared" si="33"/>
        <v>44380</v>
      </c>
      <c r="M74" s="77">
        <f t="shared" si="33"/>
        <v>9466</v>
      </c>
      <c r="N74" s="77">
        <f t="shared" si="33"/>
        <v>0</v>
      </c>
      <c r="O74" s="77">
        <f t="shared" si="33"/>
        <v>34914</v>
      </c>
      <c r="P74" s="2"/>
      <c r="Q74" s="2"/>
    </row>
    <row r="75" spans="1:17" s="26" customFormat="1" ht="15" customHeight="1" x14ac:dyDescent="0.2">
      <c r="A75" s="181"/>
      <c r="B75" s="353" t="s">
        <v>256</v>
      </c>
      <c r="C75" s="17"/>
      <c r="D75" s="272">
        <f>E75+G75</f>
        <v>4145</v>
      </c>
      <c r="E75" s="272">
        <f>E48</f>
        <v>4145</v>
      </c>
      <c r="F75" s="272">
        <f>F48</f>
        <v>0</v>
      </c>
      <c r="G75" s="272">
        <f>G48</f>
        <v>0</v>
      </c>
      <c r="H75" s="342">
        <f t="shared" ref="H75:O75" si="34">H48</f>
        <v>0</v>
      </c>
      <c r="I75" s="342">
        <f t="shared" si="34"/>
        <v>0</v>
      </c>
      <c r="J75" s="342">
        <f t="shared" si="34"/>
        <v>0</v>
      </c>
      <c r="K75" s="342">
        <f t="shared" si="34"/>
        <v>0</v>
      </c>
      <c r="L75" s="77">
        <f t="shared" si="34"/>
        <v>4145</v>
      </c>
      <c r="M75" s="77">
        <f t="shared" si="34"/>
        <v>4145</v>
      </c>
      <c r="N75" s="77">
        <f t="shared" si="34"/>
        <v>0</v>
      </c>
      <c r="O75" s="77">
        <f t="shared" si="34"/>
        <v>0</v>
      </c>
    </row>
    <row r="76" spans="1:17" s="26" customFormat="1" ht="15" customHeight="1" x14ac:dyDescent="0.25">
      <c r="A76" s="181"/>
      <c r="B76" s="353" t="s">
        <v>258</v>
      </c>
      <c r="C76" s="17"/>
      <c r="D76" s="272">
        <f>E76+G76</f>
        <v>6169</v>
      </c>
      <c r="E76" s="272">
        <f>E53+E55+E57+E59+E61+E63+E65+E67+E69+E71</f>
        <v>3828</v>
      </c>
      <c r="F76" s="272">
        <f t="shared" ref="F76:O76" si="35">F53+F55+F57+F59+F61+F63+F65+F67+F69+F71</f>
        <v>0</v>
      </c>
      <c r="G76" s="272">
        <f t="shared" si="35"/>
        <v>2341</v>
      </c>
      <c r="H76" s="342">
        <f t="shared" si="35"/>
        <v>0</v>
      </c>
      <c r="I76" s="342">
        <f t="shared" si="35"/>
        <v>0</v>
      </c>
      <c r="J76" s="342">
        <f t="shared" si="35"/>
        <v>0</v>
      </c>
      <c r="K76" s="342">
        <f t="shared" si="35"/>
        <v>0</v>
      </c>
      <c r="L76" s="77">
        <f t="shared" si="35"/>
        <v>6169</v>
      </c>
      <c r="M76" s="77">
        <f t="shared" si="35"/>
        <v>3828</v>
      </c>
      <c r="N76" s="77">
        <f t="shared" si="35"/>
        <v>0</v>
      </c>
      <c r="O76" s="77">
        <f t="shared" si="35"/>
        <v>2341</v>
      </c>
      <c r="P76" s="2"/>
      <c r="Q76" s="2"/>
    </row>
    <row r="77" spans="1:17" s="26" customFormat="1" ht="26.25" customHeight="1" x14ac:dyDescent="0.2">
      <c r="A77" s="183"/>
      <c r="B77" s="339" t="s">
        <v>66</v>
      </c>
      <c r="C77" s="17"/>
      <c r="D77" s="272">
        <f>E77+G77</f>
        <v>292</v>
      </c>
      <c r="E77" s="272">
        <f>E49</f>
        <v>292</v>
      </c>
      <c r="F77" s="272">
        <f>F49</f>
        <v>0</v>
      </c>
      <c r="G77" s="272">
        <f>G49</f>
        <v>0</v>
      </c>
      <c r="H77" s="342">
        <f t="shared" ref="H77:O77" si="36">H49</f>
        <v>0</v>
      </c>
      <c r="I77" s="342">
        <f t="shared" si="36"/>
        <v>0</v>
      </c>
      <c r="J77" s="342">
        <f t="shared" si="36"/>
        <v>0</v>
      </c>
      <c r="K77" s="342">
        <f t="shared" si="36"/>
        <v>0</v>
      </c>
      <c r="L77" s="77">
        <f t="shared" si="36"/>
        <v>292</v>
      </c>
      <c r="M77" s="77">
        <f t="shared" si="36"/>
        <v>292</v>
      </c>
      <c r="N77" s="77">
        <f t="shared" si="36"/>
        <v>0</v>
      </c>
      <c r="O77" s="77">
        <f t="shared" si="36"/>
        <v>0</v>
      </c>
    </row>
    <row r="78" spans="1:17" ht="18" customHeight="1" x14ac:dyDescent="0.25">
      <c r="A78" s="13" t="s">
        <v>102</v>
      </c>
      <c r="B78" s="465" t="s">
        <v>69</v>
      </c>
      <c r="C78" s="466"/>
      <c r="D78" s="466"/>
      <c r="E78" s="466"/>
      <c r="F78" s="466"/>
      <c r="G78" s="466"/>
      <c r="H78" s="466"/>
      <c r="I78" s="466"/>
      <c r="J78" s="466"/>
      <c r="K78" s="466"/>
      <c r="L78" s="466"/>
      <c r="M78" s="466"/>
      <c r="N78" s="466"/>
      <c r="O78" s="466"/>
      <c r="P78" s="26"/>
      <c r="Q78" s="26"/>
    </row>
    <row r="79" spans="1:17" ht="15" customHeight="1" x14ac:dyDescent="0.25">
      <c r="A79" s="7" t="s">
        <v>103</v>
      </c>
      <c r="B79" s="18" t="s">
        <v>20</v>
      </c>
      <c r="C79" s="9" t="s">
        <v>34</v>
      </c>
      <c r="D79" s="257">
        <f t="shared" ref="D79:D86" si="37">E79+G79</f>
        <v>11254</v>
      </c>
      <c r="E79" s="257">
        <f t="shared" ref="E79:O79" si="38">E81+E82</f>
        <v>3748</v>
      </c>
      <c r="F79" s="257">
        <f t="shared" si="38"/>
        <v>0</v>
      </c>
      <c r="G79" s="257">
        <f t="shared" si="38"/>
        <v>7506</v>
      </c>
      <c r="H79" s="289">
        <f t="shared" si="38"/>
        <v>0</v>
      </c>
      <c r="I79" s="289">
        <f t="shared" si="38"/>
        <v>0</v>
      </c>
      <c r="J79" s="289">
        <f t="shared" si="38"/>
        <v>0</v>
      </c>
      <c r="K79" s="289">
        <f t="shared" si="38"/>
        <v>0</v>
      </c>
      <c r="L79" s="10">
        <f t="shared" si="38"/>
        <v>11254</v>
      </c>
      <c r="M79" s="10">
        <f t="shared" si="38"/>
        <v>3748</v>
      </c>
      <c r="N79" s="10">
        <f t="shared" si="38"/>
        <v>0</v>
      </c>
      <c r="O79" s="10">
        <f t="shared" si="38"/>
        <v>7506</v>
      </c>
      <c r="P79" s="26"/>
      <c r="Q79" s="26"/>
    </row>
    <row r="80" spans="1:17" ht="15" customHeight="1" x14ac:dyDescent="0.25">
      <c r="A80" s="13"/>
      <c r="B80" s="66"/>
      <c r="C80" s="9"/>
      <c r="D80" s="257"/>
      <c r="E80" s="257"/>
      <c r="F80" s="257"/>
      <c r="G80" s="257"/>
      <c r="H80" s="289"/>
      <c r="I80" s="289"/>
      <c r="J80" s="289"/>
      <c r="K80" s="289"/>
      <c r="L80" s="10"/>
      <c r="M80" s="10"/>
      <c r="N80" s="10"/>
      <c r="O80" s="10"/>
      <c r="P80" s="26"/>
      <c r="Q80" s="26"/>
    </row>
    <row r="81" spans="1:17" s="26" customFormat="1" ht="15" customHeight="1" x14ac:dyDescent="0.25">
      <c r="A81" s="13"/>
      <c r="B81" s="356" t="s">
        <v>256</v>
      </c>
      <c r="C81" s="9" t="s">
        <v>34</v>
      </c>
      <c r="D81" s="272">
        <f t="shared" si="37"/>
        <v>3748</v>
      </c>
      <c r="E81" s="272">
        <v>3748</v>
      </c>
      <c r="F81" s="272"/>
      <c r="G81" s="272"/>
      <c r="H81" s="289">
        <f>I81+K81</f>
        <v>0</v>
      </c>
      <c r="I81" s="289"/>
      <c r="J81" s="289"/>
      <c r="K81" s="289"/>
      <c r="L81" s="10">
        <f>M81+O81</f>
        <v>3748</v>
      </c>
      <c r="M81" s="10">
        <f t="shared" ref="M81:O82" si="39">E81+I81</f>
        <v>3748</v>
      </c>
      <c r="N81" s="10">
        <f t="shared" si="39"/>
        <v>0</v>
      </c>
      <c r="O81" s="10">
        <f t="shared" si="39"/>
        <v>0</v>
      </c>
    </row>
    <row r="82" spans="1:17" s="26" customFormat="1" ht="15" customHeight="1" x14ac:dyDescent="0.25">
      <c r="A82" s="13"/>
      <c r="B82" s="355" t="s">
        <v>252</v>
      </c>
      <c r="C82" s="9" t="s">
        <v>34</v>
      </c>
      <c r="D82" s="272">
        <f t="shared" si="37"/>
        <v>7506</v>
      </c>
      <c r="E82" s="272"/>
      <c r="F82" s="272"/>
      <c r="G82" s="272">
        <v>7506</v>
      </c>
      <c r="H82" s="289">
        <f>I82+K82</f>
        <v>0</v>
      </c>
      <c r="I82" s="289"/>
      <c r="J82" s="289"/>
      <c r="K82" s="289"/>
      <c r="L82" s="10">
        <f>M82+O82</f>
        <v>7506</v>
      </c>
      <c r="M82" s="10">
        <f t="shared" si="39"/>
        <v>0</v>
      </c>
      <c r="N82" s="10">
        <f t="shared" si="39"/>
        <v>0</v>
      </c>
      <c r="O82" s="10">
        <f t="shared" si="39"/>
        <v>7506</v>
      </c>
      <c r="P82" s="2"/>
      <c r="Q82" s="2"/>
    </row>
    <row r="83" spans="1:17" ht="15" customHeight="1" x14ac:dyDescent="0.25">
      <c r="A83" s="67" t="s">
        <v>104</v>
      </c>
      <c r="B83" s="184" t="s">
        <v>259</v>
      </c>
      <c r="C83" s="20"/>
      <c r="D83" s="258">
        <f t="shared" si="37"/>
        <v>11254</v>
      </c>
      <c r="E83" s="258">
        <f t="shared" ref="E83:O83" si="40">E85+E86</f>
        <v>3748</v>
      </c>
      <c r="F83" s="258">
        <f t="shared" si="40"/>
        <v>0</v>
      </c>
      <c r="G83" s="258">
        <f t="shared" si="40"/>
        <v>7506</v>
      </c>
      <c r="H83" s="289">
        <f t="shared" si="40"/>
        <v>0</v>
      </c>
      <c r="I83" s="289">
        <f t="shared" si="40"/>
        <v>0</v>
      </c>
      <c r="J83" s="289">
        <f t="shared" si="40"/>
        <v>0</v>
      </c>
      <c r="K83" s="289">
        <f t="shared" si="40"/>
        <v>0</v>
      </c>
      <c r="L83" s="1">
        <f t="shared" si="40"/>
        <v>11254</v>
      </c>
      <c r="M83" s="1">
        <f t="shared" si="40"/>
        <v>3748</v>
      </c>
      <c r="N83" s="1">
        <f t="shared" si="40"/>
        <v>0</v>
      </c>
      <c r="O83" s="1">
        <f t="shared" si="40"/>
        <v>7506</v>
      </c>
    </row>
    <row r="84" spans="1:17" ht="15" customHeight="1" x14ac:dyDescent="0.25">
      <c r="A84" s="75"/>
      <c r="B84" s="101" t="s">
        <v>214</v>
      </c>
      <c r="C84" s="20"/>
      <c r="D84" s="258"/>
      <c r="E84" s="258"/>
      <c r="F84" s="258"/>
      <c r="G84" s="258"/>
      <c r="H84" s="289"/>
      <c r="I84" s="289"/>
      <c r="J84" s="289"/>
      <c r="K84" s="289"/>
      <c r="L84" s="1"/>
      <c r="M84" s="1"/>
      <c r="N84" s="1"/>
      <c r="O84" s="1"/>
    </row>
    <row r="85" spans="1:17" s="26" customFormat="1" ht="15" customHeight="1" x14ac:dyDescent="0.2">
      <c r="A85" s="185"/>
      <c r="B85" s="351" t="s">
        <v>256</v>
      </c>
      <c r="C85" s="20"/>
      <c r="D85" s="272">
        <f>E85+G85</f>
        <v>3748</v>
      </c>
      <c r="E85" s="272">
        <f t="shared" ref="E85:O85" si="41">E81</f>
        <v>3748</v>
      </c>
      <c r="F85" s="272">
        <f t="shared" si="41"/>
        <v>0</v>
      </c>
      <c r="G85" s="272">
        <f t="shared" si="41"/>
        <v>0</v>
      </c>
      <c r="H85" s="348">
        <f t="shared" si="41"/>
        <v>0</v>
      </c>
      <c r="I85" s="348">
        <f t="shared" si="41"/>
        <v>0</v>
      </c>
      <c r="J85" s="348">
        <f t="shared" si="41"/>
        <v>0</v>
      </c>
      <c r="K85" s="348">
        <f t="shared" si="41"/>
        <v>0</v>
      </c>
      <c r="L85" s="77">
        <f t="shared" si="41"/>
        <v>3748</v>
      </c>
      <c r="M85" s="77">
        <f t="shared" si="41"/>
        <v>3748</v>
      </c>
      <c r="N85" s="77">
        <f t="shared" si="41"/>
        <v>0</v>
      </c>
      <c r="O85" s="77">
        <f t="shared" si="41"/>
        <v>0</v>
      </c>
    </row>
    <row r="86" spans="1:17" s="26" customFormat="1" ht="15" customHeight="1" x14ac:dyDescent="0.2">
      <c r="A86" s="186"/>
      <c r="B86" s="354" t="s">
        <v>258</v>
      </c>
      <c r="C86" s="20"/>
      <c r="D86" s="272">
        <f t="shared" si="37"/>
        <v>7506</v>
      </c>
      <c r="E86" s="272">
        <f t="shared" ref="E86:O86" si="42">E82</f>
        <v>0</v>
      </c>
      <c r="F86" s="272">
        <f t="shared" si="42"/>
        <v>0</v>
      </c>
      <c r="G86" s="272">
        <f t="shared" si="42"/>
        <v>7506</v>
      </c>
      <c r="H86" s="342">
        <f t="shared" si="42"/>
        <v>0</v>
      </c>
      <c r="I86" s="342">
        <f t="shared" si="42"/>
        <v>0</v>
      </c>
      <c r="J86" s="342">
        <f t="shared" si="42"/>
        <v>0</v>
      </c>
      <c r="K86" s="342">
        <f t="shared" si="42"/>
        <v>0</v>
      </c>
      <c r="L86" s="77">
        <f t="shared" si="42"/>
        <v>7506</v>
      </c>
      <c r="M86" s="77">
        <f t="shared" si="42"/>
        <v>0</v>
      </c>
      <c r="N86" s="77">
        <f t="shared" si="42"/>
        <v>0</v>
      </c>
      <c r="O86" s="77">
        <f t="shared" si="42"/>
        <v>7506</v>
      </c>
    </row>
    <row r="87" spans="1:17" ht="18.75" customHeight="1" x14ac:dyDescent="0.25">
      <c r="A87" s="13" t="s">
        <v>105</v>
      </c>
      <c r="B87" s="461" t="s">
        <v>188</v>
      </c>
      <c r="C87" s="462"/>
      <c r="D87" s="462"/>
      <c r="E87" s="462"/>
      <c r="F87" s="462"/>
      <c r="G87" s="462"/>
      <c r="H87" s="462"/>
      <c r="I87" s="462"/>
      <c r="J87" s="462"/>
      <c r="K87" s="462"/>
      <c r="L87" s="462"/>
      <c r="M87" s="462"/>
      <c r="N87" s="462"/>
      <c r="O87" s="462"/>
    </row>
    <row r="88" spans="1:17" ht="15" customHeight="1" x14ac:dyDescent="0.25">
      <c r="A88" s="27" t="s">
        <v>106</v>
      </c>
      <c r="B88" s="201" t="s">
        <v>20</v>
      </c>
      <c r="C88" s="59" t="s">
        <v>57</v>
      </c>
      <c r="D88" s="257">
        <f t="shared" ref="D88:D105" si="43">E88+G88</f>
        <v>130323</v>
      </c>
      <c r="E88" s="260">
        <f>E89</f>
        <v>9089</v>
      </c>
      <c r="F88" s="260">
        <f>F89</f>
        <v>0</v>
      </c>
      <c r="G88" s="260">
        <f>G89</f>
        <v>121234</v>
      </c>
      <c r="H88" s="291">
        <f t="shared" ref="H88:O88" si="44">H89</f>
        <v>0</v>
      </c>
      <c r="I88" s="291">
        <f t="shared" si="44"/>
        <v>0</v>
      </c>
      <c r="J88" s="291">
        <f t="shared" si="44"/>
        <v>0</v>
      </c>
      <c r="K88" s="291">
        <f t="shared" si="44"/>
        <v>0</v>
      </c>
      <c r="L88" s="130">
        <f t="shared" si="44"/>
        <v>130323</v>
      </c>
      <c r="M88" s="130">
        <f t="shared" si="44"/>
        <v>9089</v>
      </c>
      <c r="N88" s="130">
        <f t="shared" si="44"/>
        <v>0</v>
      </c>
      <c r="O88" s="130">
        <f t="shared" si="44"/>
        <v>121234</v>
      </c>
      <c r="P88" s="26"/>
      <c r="Q88" s="26"/>
    </row>
    <row r="89" spans="1:17" s="26" customFormat="1" ht="15" customHeight="1" x14ac:dyDescent="0.25">
      <c r="A89" s="132"/>
      <c r="B89" s="119" t="s">
        <v>251</v>
      </c>
      <c r="C89" s="59" t="s">
        <v>57</v>
      </c>
      <c r="D89" s="272">
        <f t="shared" si="43"/>
        <v>130323</v>
      </c>
      <c r="E89" s="272">
        <v>9089</v>
      </c>
      <c r="F89" s="272"/>
      <c r="G89" s="272">
        <v>121234</v>
      </c>
      <c r="H89" s="289">
        <f>I89+K89</f>
        <v>0</v>
      </c>
      <c r="I89" s="289"/>
      <c r="J89" s="289"/>
      <c r="K89" s="289"/>
      <c r="L89" s="10">
        <f>M89+O89</f>
        <v>130323</v>
      </c>
      <c r="M89" s="10">
        <f>E89+I89</f>
        <v>9089</v>
      </c>
      <c r="N89" s="10">
        <f>F89+J89</f>
        <v>0</v>
      </c>
      <c r="O89" s="10">
        <f>G89+K89</f>
        <v>121234</v>
      </c>
    </row>
    <row r="90" spans="1:17" ht="15" customHeight="1" x14ac:dyDescent="0.25">
      <c r="A90" s="13" t="s">
        <v>107</v>
      </c>
      <c r="B90" s="21" t="s">
        <v>174</v>
      </c>
      <c r="C90" s="9" t="s">
        <v>57</v>
      </c>
      <c r="D90" s="257">
        <f t="shared" si="43"/>
        <v>245</v>
      </c>
      <c r="E90" s="257">
        <f>E91</f>
        <v>245</v>
      </c>
      <c r="F90" s="257">
        <f>F91</f>
        <v>0</v>
      </c>
      <c r="G90" s="257">
        <f>G91</f>
        <v>0</v>
      </c>
      <c r="H90" s="289">
        <f t="shared" ref="H90:O90" si="45">H91</f>
        <v>0</v>
      </c>
      <c r="I90" s="289">
        <f t="shared" si="45"/>
        <v>0</v>
      </c>
      <c r="J90" s="289">
        <f t="shared" si="45"/>
        <v>0</v>
      </c>
      <c r="K90" s="289">
        <f t="shared" si="45"/>
        <v>0</v>
      </c>
      <c r="L90" s="10">
        <f t="shared" si="45"/>
        <v>245</v>
      </c>
      <c r="M90" s="10">
        <f t="shared" si="45"/>
        <v>245</v>
      </c>
      <c r="N90" s="10">
        <f t="shared" si="45"/>
        <v>0</v>
      </c>
      <c r="O90" s="10">
        <f t="shared" si="45"/>
        <v>0</v>
      </c>
    </row>
    <row r="91" spans="1:17" s="26" customFormat="1" ht="15" customHeight="1" x14ac:dyDescent="0.25">
      <c r="A91" s="131"/>
      <c r="B91" s="125" t="s">
        <v>260</v>
      </c>
      <c r="C91" s="9" t="s">
        <v>57</v>
      </c>
      <c r="D91" s="272">
        <f t="shared" si="43"/>
        <v>245</v>
      </c>
      <c r="E91" s="272">
        <v>245</v>
      </c>
      <c r="F91" s="272"/>
      <c r="G91" s="272"/>
      <c r="H91" s="288">
        <f>I91+K91</f>
        <v>0</v>
      </c>
      <c r="I91" s="288"/>
      <c r="J91" s="288"/>
      <c r="K91" s="288"/>
      <c r="L91" s="10">
        <f>M91+O91</f>
        <v>245</v>
      </c>
      <c r="M91" s="10">
        <f>E91+I91</f>
        <v>245</v>
      </c>
      <c r="N91" s="10">
        <f>F91+J91</f>
        <v>0</v>
      </c>
      <c r="O91" s="10">
        <f>G91+K91</f>
        <v>0</v>
      </c>
    </row>
    <row r="92" spans="1:17" ht="15" customHeight="1" x14ac:dyDescent="0.25">
      <c r="A92" s="7" t="s">
        <v>108</v>
      </c>
      <c r="B92" s="21" t="s">
        <v>182</v>
      </c>
      <c r="C92" s="9" t="s">
        <v>57</v>
      </c>
      <c r="D92" s="257">
        <f t="shared" si="43"/>
        <v>1456</v>
      </c>
      <c r="E92" s="257">
        <f>E93</f>
        <v>1456</v>
      </c>
      <c r="F92" s="257">
        <f>F93</f>
        <v>0</v>
      </c>
      <c r="G92" s="257">
        <f>G93</f>
        <v>0</v>
      </c>
      <c r="H92" s="288">
        <f t="shared" ref="H92:O92" si="46">H93</f>
        <v>0</v>
      </c>
      <c r="I92" s="288">
        <f t="shared" si="46"/>
        <v>0</v>
      </c>
      <c r="J92" s="288">
        <f t="shared" si="46"/>
        <v>0</v>
      </c>
      <c r="K92" s="288">
        <f t="shared" si="46"/>
        <v>0</v>
      </c>
      <c r="L92" s="10">
        <f t="shared" si="46"/>
        <v>1456</v>
      </c>
      <c r="M92" s="10">
        <f t="shared" si="46"/>
        <v>1456</v>
      </c>
      <c r="N92" s="10">
        <f t="shared" si="46"/>
        <v>0</v>
      </c>
      <c r="O92" s="10">
        <f t="shared" si="46"/>
        <v>0</v>
      </c>
    </row>
    <row r="93" spans="1:17" s="26" customFormat="1" ht="15" customHeight="1" x14ac:dyDescent="0.25">
      <c r="A93" s="131"/>
      <c r="B93" s="125" t="s">
        <v>260</v>
      </c>
      <c r="C93" s="9" t="s">
        <v>57</v>
      </c>
      <c r="D93" s="272">
        <f t="shared" si="43"/>
        <v>1456</v>
      </c>
      <c r="E93" s="272">
        <v>1456</v>
      </c>
      <c r="F93" s="272"/>
      <c r="G93" s="272"/>
      <c r="H93" s="288">
        <f>I93+K93</f>
        <v>0</v>
      </c>
      <c r="I93" s="288"/>
      <c r="J93" s="288"/>
      <c r="K93" s="288"/>
      <c r="L93" s="10">
        <f>M93+O93</f>
        <v>1456</v>
      </c>
      <c r="M93" s="10">
        <f>E93+I93</f>
        <v>1456</v>
      </c>
      <c r="N93" s="10">
        <f>F93+J93</f>
        <v>0</v>
      </c>
      <c r="O93" s="10">
        <f>G93+K93</f>
        <v>0</v>
      </c>
    </row>
    <row r="94" spans="1:17" ht="15" customHeight="1" x14ac:dyDescent="0.25">
      <c r="A94" s="7" t="s">
        <v>109</v>
      </c>
      <c r="B94" s="21" t="s">
        <v>162</v>
      </c>
      <c r="C94" s="9" t="s">
        <v>57</v>
      </c>
      <c r="D94" s="257">
        <f t="shared" si="43"/>
        <v>1886</v>
      </c>
      <c r="E94" s="257">
        <f>E95</f>
        <v>1886</v>
      </c>
      <c r="F94" s="257">
        <f>F95</f>
        <v>0</v>
      </c>
      <c r="G94" s="257">
        <f>G95</f>
        <v>0</v>
      </c>
      <c r="H94" s="288">
        <f t="shared" ref="H94:O94" si="47">H95</f>
        <v>0</v>
      </c>
      <c r="I94" s="288">
        <f t="shared" si="47"/>
        <v>0</v>
      </c>
      <c r="J94" s="288">
        <f t="shared" si="47"/>
        <v>0</v>
      </c>
      <c r="K94" s="288">
        <f t="shared" si="47"/>
        <v>0</v>
      </c>
      <c r="L94" s="10">
        <f t="shared" si="47"/>
        <v>1886</v>
      </c>
      <c r="M94" s="10">
        <f t="shared" si="47"/>
        <v>1886</v>
      </c>
      <c r="N94" s="10">
        <f t="shared" si="47"/>
        <v>0</v>
      </c>
      <c r="O94" s="10">
        <f t="shared" si="47"/>
        <v>0</v>
      </c>
    </row>
    <row r="95" spans="1:17" s="26" customFormat="1" ht="15" customHeight="1" x14ac:dyDescent="0.25">
      <c r="A95" s="131"/>
      <c r="B95" s="125" t="s">
        <v>260</v>
      </c>
      <c r="C95" s="9" t="s">
        <v>57</v>
      </c>
      <c r="D95" s="272">
        <f t="shared" si="43"/>
        <v>1886</v>
      </c>
      <c r="E95" s="272">
        <v>1886</v>
      </c>
      <c r="F95" s="272"/>
      <c r="G95" s="272"/>
      <c r="H95" s="288">
        <f>I95+K95</f>
        <v>0</v>
      </c>
      <c r="I95" s="288"/>
      <c r="J95" s="288"/>
      <c r="K95" s="288"/>
      <c r="L95" s="10">
        <f>M95+O95</f>
        <v>1886</v>
      </c>
      <c r="M95" s="10">
        <f>E95+I95</f>
        <v>1886</v>
      </c>
      <c r="N95" s="10">
        <f>F95+J95</f>
        <v>0</v>
      </c>
      <c r="O95" s="10">
        <f>G95+K95</f>
        <v>0</v>
      </c>
    </row>
    <row r="96" spans="1:17" ht="15" customHeight="1" x14ac:dyDescent="0.25">
      <c r="A96" s="7" t="s">
        <v>110</v>
      </c>
      <c r="B96" s="21" t="s">
        <v>46</v>
      </c>
      <c r="C96" s="9" t="s">
        <v>57</v>
      </c>
      <c r="D96" s="257">
        <f>E96+G96</f>
        <v>97</v>
      </c>
      <c r="E96" s="257">
        <f>E97</f>
        <v>97</v>
      </c>
      <c r="F96" s="257">
        <f>F97</f>
        <v>0</v>
      </c>
      <c r="G96" s="257">
        <f>G97</f>
        <v>0</v>
      </c>
      <c r="H96" s="288">
        <f t="shared" ref="H96:O96" si="48">H97</f>
        <v>0</v>
      </c>
      <c r="I96" s="288">
        <f t="shared" si="48"/>
        <v>0</v>
      </c>
      <c r="J96" s="288">
        <f t="shared" si="48"/>
        <v>0</v>
      </c>
      <c r="K96" s="288">
        <f t="shared" si="48"/>
        <v>0</v>
      </c>
      <c r="L96" s="10">
        <f t="shared" si="48"/>
        <v>97</v>
      </c>
      <c r="M96" s="10">
        <f t="shared" si="48"/>
        <v>97</v>
      </c>
      <c r="N96" s="10">
        <f t="shared" si="48"/>
        <v>0</v>
      </c>
      <c r="O96" s="10">
        <f t="shared" si="48"/>
        <v>0</v>
      </c>
    </row>
    <row r="97" spans="1:15" s="26" customFormat="1" ht="15" customHeight="1" x14ac:dyDescent="0.25">
      <c r="A97" s="131"/>
      <c r="B97" s="125" t="s">
        <v>260</v>
      </c>
      <c r="C97" s="9" t="s">
        <v>57</v>
      </c>
      <c r="D97" s="272">
        <f>E97+G97</f>
        <v>97</v>
      </c>
      <c r="E97" s="272">
        <v>97</v>
      </c>
      <c r="F97" s="272"/>
      <c r="G97" s="272"/>
      <c r="H97" s="288">
        <f>I97+K97</f>
        <v>0</v>
      </c>
      <c r="I97" s="288"/>
      <c r="J97" s="288"/>
      <c r="K97" s="288"/>
      <c r="L97" s="10">
        <f>M97+O97</f>
        <v>97</v>
      </c>
      <c r="M97" s="10">
        <f>E97+I97</f>
        <v>97</v>
      </c>
      <c r="N97" s="10">
        <f>F97+J97</f>
        <v>0</v>
      </c>
      <c r="O97" s="10">
        <f>G97+K97</f>
        <v>0</v>
      </c>
    </row>
    <row r="98" spans="1:15" ht="15" customHeight="1" x14ac:dyDescent="0.25">
      <c r="A98" s="7" t="s">
        <v>111</v>
      </c>
      <c r="B98" s="21" t="s">
        <v>45</v>
      </c>
      <c r="C98" s="9" t="s">
        <v>57</v>
      </c>
      <c r="D98" s="257">
        <f t="shared" si="43"/>
        <v>886</v>
      </c>
      <c r="E98" s="257">
        <f>E99</f>
        <v>886</v>
      </c>
      <c r="F98" s="257">
        <f>F99</f>
        <v>0</v>
      </c>
      <c r="G98" s="257">
        <f>G99</f>
        <v>0</v>
      </c>
      <c r="H98" s="288">
        <f t="shared" ref="H98:O98" si="49">H99</f>
        <v>0</v>
      </c>
      <c r="I98" s="288">
        <f t="shared" si="49"/>
        <v>0</v>
      </c>
      <c r="J98" s="288">
        <f t="shared" si="49"/>
        <v>0</v>
      </c>
      <c r="K98" s="288">
        <f t="shared" si="49"/>
        <v>0</v>
      </c>
      <c r="L98" s="10">
        <f t="shared" si="49"/>
        <v>886</v>
      </c>
      <c r="M98" s="10">
        <f t="shared" si="49"/>
        <v>886</v>
      </c>
      <c r="N98" s="10">
        <f t="shared" si="49"/>
        <v>0</v>
      </c>
      <c r="O98" s="10">
        <f t="shared" si="49"/>
        <v>0</v>
      </c>
    </row>
    <row r="99" spans="1:15" s="26" customFormat="1" ht="15" customHeight="1" x14ac:dyDescent="0.25">
      <c r="A99" s="131"/>
      <c r="B99" s="125" t="s">
        <v>260</v>
      </c>
      <c r="C99" s="9" t="s">
        <v>57</v>
      </c>
      <c r="D99" s="272">
        <f t="shared" si="43"/>
        <v>886</v>
      </c>
      <c r="E99" s="272">
        <v>886</v>
      </c>
      <c r="F99" s="272"/>
      <c r="G99" s="272"/>
      <c r="H99" s="288">
        <f>I99+K99</f>
        <v>0</v>
      </c>
      <c r="I99" s="288"/>
      <c r="J99" s="288"/>
      <c r="K99" s="288"/>
      <c r="L99" s="10">
        <f>M99+O99</f>
        <v>886</v>
      </c>
      <c r="M99" s="10">
        <f>E99+I99</f>
        <v>886</v>
      </c>
      <c r="N99" s="10">
        <f>F99+J99</f>
        <v>0</v>
      </c>
      <c r="O99" s="10">
        <f>G99+K99</f>
        <v>0</v>
      </c>
    </row>
    <row r="100" spans="1:15" ht="15" customHeight="1" x14ac:dyDescent="0.25">
      <c r="A100" s="7" t="s">
        <v>112</v>
      </c>
      <c r="B100" s="21" t="s">
        <v>166</v>
      </c>
      <c r="C100" s="9" t="s">
        <v>57</v>
      </c>
      <c r="D100" s="257">
        <f t="shared" si="43"/>
        <v>8799</v>
      </c>
      <c r="E100" s="257">
        <f>E101</f>
        <v>8799</v>
      </c>
      <c r="F100" s="257">
        <f>F101</f>
        <v>0</v>
      </c>
      <c r="G100" s="257">
        <f>G101</f>
        <v>0</v>
      </c>
      <c r="H100" s="288">
        <f t="shared" ref="H100:O100" si="50">H101</f>
        <v>0</v>
      </c>
      <c r="I100" s="288">
        <f t="shared" si="50"/>
        <v>0</v>
      </c>
      <c r="J100" s="288">
        <f t="shared" si="50"/>
        <v>0</v>
      </c>
      <c r="K100" s="288">
        <f t="shared" si="50"/>
        <v>0</v>
      </c>
      <c r="L100" s="10">
        <f t="shared" si="50"/>
        <v>8799</v>
      </c>
      <c r="M100" s="10">
        <f t="shared" si="50"/>
        <v>8799</v>
      </c>
      <c r="N100" s="10">
        <f t="shared" si="50"/>
        <v>0</v>
      </c>
      <c r="O100" s="10">
        <f t="shared" si="50"/>
        <v>0</v>
      </c>
    </row>
    <row r="101" spans="1:15" s="26" customFormat="1" ht="15" customHeight="1" x14ac:dyDescent="0.25">
      <c r="A101" s="131"/>
      <c r="B101" s="125" t="s">
        <v>260</v>
      </c>
      <c r="C101" s="9" t="s">
        <v>57</v>
      </c>
      <c r="D101" s="272">
        <f t="shared" si="43"/>
        <v>8799</v>
      </c>
      <c r="E101" s="272">
        <v>8799</v>
      </c>
      <c r="F101" s="272"/>
      <c r="G101" s="272"/>
      <c r="H101" s="288">
        <f>I101+K101</f>
        <v>0</v>
      </c>
      <c r="I101" s="288"/>
      <c r="J101" s="288"/>
      <c r="K101" s="288"/>
      <c r="L101" s="10">
        <f>M101+O101</f>
        <v>8799</v>
      </c>
      <c r="M101" s="10">
        <f>E101+I101</f>
        <v>8799</v>
      </c>
      <c r="N101" s="10">
        <f>F101+J101</f>
        <v>0</v>
      </c>
      <c r="O101" s="10">
        <f>G101+K101</f>
        <v>0</v>
      </c>
    </row>
    <row r="102" spans="1:15" ht="15" customHeight="1" x14ac:dyDescent="0.25">
      <c r="A102" s="7" t="s">
        <v>113</v>
      </c>
      <c r="B102" s="21" t="s">
        <v>164</v>
      </c>
      <c r="C102" s="9" t="s">
        <v>57</v>
      </c>
      <c r="D102" s="257">
        <f t="shared" si="43"/>
        <v>572</v>
      </c>
      <c r="E102" s="257">
        <f>E103</f>
        <v>572</v>
      </c>
      <c r="F102" s="257">
        <f>F103</f>
        <v>0</v>
      </c>
      <c r="G102" s="257">
        <f>G103</f>
        <v>0</v>
      </c>
      <c r="H102" s="288">
        <f t="shared" ref="H102:O102" si="51">H103</f>
        <v>0</v>
      </c>
      <c r="I102" s="288">
        <f t="shared" si="51"/>
        <v>0</v>
      </c>
      <c r="J102" s="288">
        <f t="shared" si="51"/>
        <v>0</v>
      </c>
      <c r="K102" s="288">
        <f t="shared" si="51"/>
        <v>0</v>
      </c>
      <c r="L102" s="10">
        <f t="shared" si="51"/>
        <v>572</v>
      </c>
      <c r="M102" s="10">
        <f t="shared" si="51"/>
        <v>572</v>
      </c>
      <c r="N102" s="10">
        <f t="shared" si="51"/>
        <v>0</v>
      </c>
      <c r="O102" s="10">
        <f t="shared" si="51"/>
        <v>0</v>
      </c>
    </row>
    <row r="103" spans="1:15" s="26" customFormat="1" ht="15" customHeight="1" x14ac:dyDescent="0.25">
      <c r="A103" s="131"/>
      <c r="B103" s="125" t="s">
        <v>260</v>
      </c>
      <c r="C103" s="9" t="s">
        <v>57</v>
      </c>
      <c r="D103" s="272">
        <f t="shared" si="43"/>
        <v>572</v>
      </c>
      <c r="E103" s="272">
        <v>572</v>
      </c>
      <c r="F103" s="272"/>
      <c r="G103" s="272"/>
      <c r="H103" s="288">
        <f>I103+K103</f>
        <v>0</v>
      </c>
      <c r="I103" s="288"/>
      <c r="J103" s="288"/>
      <c r="K103" s="288"/>
      <c r="L103" s="10">
        <f>M103+O103</f>
        <v>572</v>
      </c>
      <c r="M103" s="10">
        <f>E103+I103</f>
        <v>572</v>
      </c>
      <c r="N103" s="10">
        <f>F103+J103</f>
        <v>0</v>
      </c>
      <c r="O103" s="10">
        <f>G103+K103</f>
        <v>0</v>
      </c>
    </row>
    <row r="104" spans="1:15" ht="15" customHeight="1" x14ac:dyDescent="0.25">
      <c r="A104" s="7" t="s">
        <v>114</v>
      </c>
      <c r="B104" s="21" t="s">
        <v>52</v>
      </c>
      <c r="C104" s="9" t="s">
        <v>57</v>
      </c>
      <c r="D104" s="257">
        <f t="shared" si="43"/>
        <v>286</v>
      </c>
      <c r="E104" s="257">
        <f>E105</f>
        <v>286</v>
      </c>
      <c r="F104" s="257">
        <f>F105</f>
        <v>0</v>
      </c>
      <c r="G104" s="257">
        <f>G105</f>
        <v>0</v>
      </c>
      <c r="H104" s="288">
        <f t="shared" ref="H104:O104" si="52">H105</f>
        <v>0</v>
      </c>
      <c r="I104" s="288">
        <f t="shared" si="52"/>
        <v>0</v>
      </c>
      <c r="J104" s="288">
        <f t="shared" si="52"/>
        <v>0</v>
      </c>
      <c r="K104" s="288">
        <f t="shared" si="52"/>
        <v>0</v>
      </c>
      <c r="L104" s="10">
        <f t="shared" si="52"/>
        <v>286</v>
      </c>
      <c r="M104" s="10">
        <f t="shared" si="52"/>
        <v>286</v>
      </c>
      <c r="N104" s="10">
        <f t="shared" si="52"/>
        <v>0</v>
      </c>
      <c r="O104" s="10">
        <f t="shared" si="52"/>
        <v>0</v>
      </c>
    </row>
    <row r="105" spans="1:15" s="26" customFormat="1" ht="15" customHeight="1" x14ac:dyDescent="0.25">
      <c r="A105" s="131"/>
      <c r="B105" s="125" t="s">
        <v>260</v>
      </c>
      <c r="C105" s="9" t="s">
        <v>57</v>
      </c>
      <c r="D105" s="272">
        <f t="shared" si="43"/>
        <v>286</v>
      </c>
      <c r="E105" s="272">
        <v>286</v>
      </c>
      <c r="F105" s="272"/>
      <c r="G105" s="272"/>
      <c r="H105" s="288">
        <f>I105+K105</f>
        <v>0</v>
      </c>
      <c r="I105" s="288"/>
      <c r="J105" s="288"/>
      <c r="K105" s="288"/>
      <c r="L105" s="10">
        <f>M105+O105</f>
        <v>286</v>
      </c>
      <c r="M105" s="10">
        <f>E105+I105</f>
        <v>286</v>
      </c>
      <c r="N105" s="10">
        <f>F105+J105</f>
        <v>0</v>
      </c>
      <c r="O105" s="10">
        <f>G105+K105</f>
        <v>0</v>
      </c>
    </row>
    <row r="106" spans="1:15" ht="15" customHeight="1" x14ac:dyDescent="0.25">
      <c r="A106" s="7" t="s">
        <v>115</v>
      </c>
      <c r="B106" s="21" t="s">
        <v>70</v>
      </c>
      <c r="C106" s="22" t="s">
        <v>57</v>
      </c>
      <c r="D106" s="257">
        <f>E106+G106</f>
        <v>751</v>
      </c>
      <c r="E106" s="257">
        <f>E107</f>
        <v>751</v>
      </c>
      <c r="F106" s="257">
        <f>F107</f>
        <v>0</v>
      </c>
      <c r="G106" s="257">
        <f>G107</f>
        <v>0</v>
      </c>
      <c r="H106" s="288">
        <f t="shared" ref="H106:O106" si="53">H107</f>
        <v>0</v>
      </c>
      <c r="I106" s="288">
        <f t="shared" si="53"/>
        <v>0</v>
      </c>
      <c r="J106" s="288">
        <f t="shared" si="53"/>
        <v>0</v>
      </c>
      <c r="K106" s="288">
        <f t="shared" si="53"/>
        <v>0</v>
      </c>
      <c r="L106" s="10">
        <f t="shared" si="53"/>
        <v>751</v>
      </c>
      <c r="M106" s="10">
        <f t="shared" si="53"/>
        <v>751</v>
      </c>
      <c r="N106" s="10">
        <f t="shared" si="53"/>
        <v>0</v>
      </c>
      <c r="O106" s="10">
        <f t="shared" si="53"/>
        <v>0</v>
      </c>
    </row>
    <row r="107" spans="1:15" s="26" customFormat="1" ht="15" customHeight="1" x14ac:dyDescent="0.25">
      <c r="A107" s="131"/>
      <c r="B107" s="73" t="s">
        <v>260</v>
      </c>
      <c r="C107" s="22" t="s">
        <v>57</v>
      </c>
      <c r="D107" s="272">
        <f>E107+G107</f>
        <v>751</v>
      </c>
      <c r="E107" s="272">
        <v>751</v>
      </c>
      <c r="F107" s="272"/>
      <c r="G107" s="272"/>
      <c r="H107" s="288">
        <f>I107+K107</f>
        <v>0</v>
      </c>
      <c r="I107" s="288"/>
      <c r="J107" s="288"/>
      <c r="K107" s="288"/>
      <c r="L107" s="10">
        <f>M107+O107</f>
        <v>751</v>
      </c>
      <c r="M107" s="10">
        <f>E107+I107</f>
        <v>751</v>
      </c>
      <c r="N107" s="10">
        <f>F107+J107</f>
        <v>0</v>
      </c>
      <c r="O107" s="10">
        <f>G107+K107</f>
        <v>0</v>
      </c>
    </row>
    <row r="108" spans="1:15" ht="15" customHeight="1" x14ac:dyDescent="0.25">
      <c r="A108" s="7" t="s">
        <v>116</v>
      </c>
      <c r="B108" s="21" t="s">
        <v>44</v>
      </c>
      <c r="C108" s="22" t="s">
        <v>57</v>
      </c>
      <c r="D108" s="257">
        <f>E108+G108</f>
        <v>3776</v>
      </c>
      <c r="E108" s="257">
        <f>E109</f>
        <v>3776</v>
      </c>
      <c r="F108" s="257">
        <f>F109</f>
        <v>0</v>
      </c>
      <c r="G108" s="257">
        <f>G109</f>
        <v>0</v>
      </c>
      <c r="H108" s="288">
        <f t="shared" ref="H108:O108" si="54">H109</f>
        <v>0</v>
      </c>
      <c r="I108" s="288">
        <f t="shared" si="54"/>
        <v>0</v>
      </c>
      <c r="J108" s="288">
        <f t="shared" si="54"/>
        <v>0</v>
      </c>
      <c r="K108" s="288">
        <f t="shared" si="54"/>
        <v>0</v>
      </c>
      <c r="L108" s="10">
        <f t="shared" si="54"/>
        <v>3776</v>
      </c>
      <c r="M108" s="10">
        <f t="shared" si="54"/>
        <v>3776</v>
      </c>
      <c r="N108" s="10">
        <f t="shared" si="54"/>
        <v>0</v>
      </c>
      <c r="O108" s="10">
        <f t="shared" si="54"/>
        <v>0</v>
      </c>
    </row>
    <row r="109" spans="1:15" s="26" customFormat="1" ht="15" customHeight="1" x14ac:dyDescent="0.25">
      <c r="A109" s="131"/>
      <c r="B109" s="125" t="s">
        <v>260</v>
      </c>
      <c r="C109" s="9" t="s">
        <v>57</v>
      </c>
      <c r="D109" s="272">
        <f>E109+G109</f>
        <v>3776</v>
      </c>
      <c r="E109" s="272">
        <v>3776</v>
      </c>
      <c r="F109" s="272"/>
      <c r="G109" s="272"/>
      <c r="H109" s="288">
        <f>I109+K109</f>
        <v>0</v>
      </c>
      <c r="I109" s="288"/>
      <c r="J109" s="288"/>
      <c r="K109" s="288"/>
      <c r="L109" s="10">
        <f>M109+O109</f>
        <v>3776</v>
      </c>
      <c r="M109" s="10">
        <f>E109+I109</f>
        <v>3776</v>
      </c>
      <c r="N109" s="10">
        <f>F109+J109</f>
        <v>0</v>
      </c>
      <c r="O109" s="10">
        <f>G109+K109</f>
        <v>0</v>
      </c>
    </row>
    <row r="110" spans="1:15" ht="15" customHeight="1" x14ac:dyDescent="0.25">
      <c r="A110" s="7" t="s">
        <v>169</v>
      </c>
      <c r="B110" s="24" t="s">
        <v>43</v>
      </c>
      <c r="C110" s="22" t="s">
        <v>57</v>
      </c>
      <c r="D110" s="257">
        <f t="shared" ref="D110:D139" si="55">E110+G110</f>
        <v>1962</v>
      </c>
      <c r="E110" s="257">
        <f>E111</f>
        <v>1962</v>
      </c>
      <c r="F110" s="257">
        <f>F111</f>
        <v>0</v>
      </c>
      <c r="G110" s="257">
        <f>G111</f>
        <v>0</v>
      </c>
      <c r="H110" s="288">
        <f t="shared" ref="H110:O110" si="56">H111</f>
        <v>0</v>
      </c>
      <c r="I110" s="288">
        <f t="shared" si="56"/>
        <v>0</v>
      </c>
      <c r="J110" s="288">
        <f t="shared" si="56"/>
        <v>0</v>
      </c>
      <c r="K110" s="288">
        <f t="shared" si="56"/>
        <v>0</v>
      </c>
      <c r="L110" s="10">
        <f t="shared" si="56"/>
        <v>1962</v>
      </c>
      <c r="M110" s="10">
        <f t="shared" si="56"/>
        <v>1962</v>
      </c>
      <c r="N110" s="10">
        <f t="shared" si="56"/>
        <v>0</v>
      </c>
      <c r="O110" s="10">
        <f t="shared" si="56"/>
        <v>0</v>
      </c>
    </row>
    <row r="111" spans="1:15" s="26" customFormat="1" ht="15" customHeight="1" x14ac:dyDescent="0.25">
      <c r="A111" s="131"/>
      <c r="B111" s="125" t="s">
        <v>260</v>
      </c>
      <c r="C111" s="9" t="s">
        <v>57</v>
      </c>
      <c r="D111" s="272">
        <f t="shared" si="55"/>
        <v>1962</v>
      </c>
      <c r="E111" s="272">
        <v>1962</v>
      </c>
      <c r="F111" s="272"/>
      <c r="G111" s="272"/>
      <c r="H111" s="288">
        <f>I111+K111</f>
        <v>0</v>
      </c>
      <c r="I111" s="288"/>
      <c r="J111" s="288"/>
      <c r="K111" s="288"/>
      <c r="L111" s="10">
        <f>M111+O111</f>
        <v>1962</v>
      </c>
      <c r="M111" s="10">
        <f>E111+I111</f>
        <v>1962</v>
      </c>
      <c r="N111" s="10">
        <f>F111+J111</f>
        <v>0</v>
      </c>
      <c r="O111" s="10">
        <f>G111+K111</f>
        <v>0</v>
      </c>
    </row>
    <row r="112" spans="1:15" ht="15" customHeight="1" x14ac:dyDescent="0.25">
      <c r="A112" s="7" t="s">
        <v>170</v>
      </c>
      <c r="B112" s="21" t="s">
        <v>175</v>
      </c>
      <c r="C112" s="22" t="s">
        <v>57</v>
      </c>
      <c r="D112" s="257">
        <f t="shared" si="55"/>
        <v>1752</v>
      </c>
      <c r="E112" s="257">
        <f>E113</f>
        <v>1752</v>
      </c>
      <c r="F112" s="257">
        <f>F113</f>
        <v>0</v>
      </c>
      <c r="G112" s="257">
        <f>G113</f>
        <v>0</v>
      </c>
      <c r="H112" s="288">
        <f t="shared" ref="H112:O112" si="57">H113</f>
        <v>0</v>
      </c>
      <c r="I112" s="288">
        <f t="shared" si="57"/>
        <v>0</v>
      </c>
      <c r="J112" s="288">
        <f t="shared" si="57"/>
        <v>0</v>
      </c>
      <c r="K112" s="288">
        <f t="shared" si="57"/>
        <v>0</v>
      </c>
      <c r="L112" s="10">
        <f t="shared" si="57"/>
        <v>1752</v>
      </c>
      <c r="M112" s="10">
        <f t="shared" si="57"/>
        <v>1752</v>
      </c>
      <c r="N112" s="10">
        <f t="shared" si="57"/>
        <v>0</v>
      </c>
      <c r="O112" s="10">
        <f t="shared" si="57"/>
        <v>0</v>
      </c>
    </row>
    <row r="113" spans="1:15" s="26" customFormat="1" ht="15" customHeight="1" x14ac:dyDescent="0.25">
      <c r="A113" s="132"/>
      <c r="B113" s="73" t="s">
        <v>260</v>
      </c>
      <c r="C113" s="59" t="s">
        <v>57</v>
      </c>
      <c r="D113" s="272">
        <f t="shared" si="55"/>
        <v>1752</v>
      </c>
      <c r="E113" s="272">
        <v>1752</v>
      </c>
      <c r="F113" s="272"/>
      <c r="G113" s="272"/>
      <c r="H113" s="288">
        <f>I113+K113</f>
        <v>0</v>
      </c>
      <c r="I113" s="288"/>
      <c r="J113" s="288"/>
      <c r="K113" s="288"/>
      <c r="L113" s="10">
        <f>M113+O113</f>
        <v>1752</v>
      </c>
      <c r="M113" s="10">
        <f>E113+I113</f>
        <v>1752</v>
      </c>
      <c r="N113" s="10">
        <f>F113+J113</f>
        <v>0</v>
      </c>
      <c r="O113" s="10">
        <f>G113+K113</f>
        <v>0</v>
      </c>
    </row>
    <row r="114" spans="1:15" ht="15" customHeight="1" x14ac:dyDescent="0.25">
      <c r="A114" s="7" t="s">
        <v>117</v>
      </c>
      <c r="B114" s="21" t="s">
        <v>167</v>
      </c>
      <c r="C114" s="22" t="s">
        <v>57</v>
      </c>
      <c r="D114" s="257">
        <f t="shared" si="55"/>
        <v>6056</v>
      </c>
      <c r="E114" s="257">
        <f>E115</f>
        <v>6056</v>
      </c>
      <c r="F114" s="257">
        <f>F115</f>
        <v>0</v>
      </c>
      <c r="G114" s="257">
        <f>G115</f>
        <v>0</v>
      </c>
      <c r="H114" s="288">
        <f t="shared" ref="H114:O114" si="58">H115</f>
        <v>0</v>
      </c>
      <c r="I114" s="288">
        <f t="shared" si="58"/>
        <v>0</v>
      </c>
      <c r="J114" s="288">
        <f t="shared" si="58"/>
        <v>0</v>
      </c>
      <c r="K114" s="288">
        <f t="shared" si="58"/>
        <v>0</v>
      </c>
      <c r="L114" s="10">
        <f t="shared" si="58"/>
        <v>6056</v>
      </c>
      <c r="M114" s="10">
        <f t="shared" si="58"/>
        <v>6056</v>
      </c>
      <c r="N114" s="10">
        <f t="shared" si="58"/>
        <v>0</v>
      </c>
      <c r="O114" s="10">
        <f t="shared" si="58"/>
        <v>0</v>
      </c>
    </row>
    <row r="115" spans="1:15" s="26" customFormat="1" ht="15" customHeight="1" x14ac:dyDescent="0.25">
      <c r="A115" s="131"/>
      <c r="B115" s="125" t="s">
        <v>260</v>
      </c>
      <c r="C115" s="9" t="s">
        <v>57</v>
      </c>
      <c r="D115" s="272">
        <f t="shared" si="55"/>
        <v>6056</v>
      </c>
      <c r="E115" s="272">
        <v>6056</v>
      </c>
      <c r="F115" s="272"/>
      <c r="G115" s="272"/>
      <c r="H115" s="288">
        <f>I115+K115</f>
        <v>0</v>
      </c>
      <c r="I115" s="288"/>
      <c r="J115" s="288"/>
      <c r="K115" s="288"/>
      <c r="L115" s="10">
        <f>M115+O115</f>
        <v>6056</v>
      </c>
      <c r="M115" s="10">
        <f>E115+I115</f>
        <v>6056</v>
      </c>
      <c r="N115" s="10">
        <f>F115+J115</f>
        <v>0</v>
      </c>
      <c r="O115" s="10">
        <f>G115+K115</f>
        <v>0</v>
      </c>
    </row>
    <row r="116" spans="1:15" ht="15" customHeight="1" x14ac:dyDescent="0.25">
      <c r="A116" s="7" t="s">
        <v>171</v>
      </c>
      <c r="B116" s="21" t="s">
        <v>36</v>
      </c>
      <c r="C116" s="22" t="s">
        <v>57</v>
      </c>
      <c r="D116" s="257">
        <f t="shared" si="55"/>
        <v>5845</v>
      </c>
      <c r="E116" s="257">
        <f>E117</f>
        <v>5845</v>
      </c>
      <c r="F116" s="257">
        <f>F117</f>
        <v>0</v>
      </c>
      <c r="G116" s="257">
        <f>G117</f>
        <v>0</v>
      </c>
      <c r="H116" s="288">
        <f t="shared" ref="H116:O116" si="59">H117</f>
        <v>0</v>
      </c>
      <c r="I116" s="288">
        <f t="shared" si="59"/>
        <v>0</v>
      </c>
      <c r="J116" s="288">
        <f t="shared" si="59"/>
        <v>0</v>
      </c>
      <c r="K116" s="288">
        <f t="shared" si="59"/>
        <v>0</v>
      </c>
      <c r="L116" s="10">
        <f t="shared" si="59"/>
        <v>5845</v>
      </c>
      <c r="M116" s="10">
        <f t="shared" si="59"/>
        <v>5845</v>
      </c>
      <c r="N116" s="10">
        <f t="shared" si="59"/>
        <v>0</v>
      </c>
      <c r="O116" s="10">
        <f t="shared" si="59"/>
        <v>0</v>
      </c>
    </row>
    <row r="117" spans="1:15" s="26" customFormat="1" ht="15" customHeight="1" x14ac:dyDescent="0.25">
      <c r="A117" s="131"/>
      <c r="B117" s="125" t="s">
        <v>260</v>
      </c>
      <c r="C117" s="9" t="s">
        <v>57</v>
      </c>
      <c r="D117" s="272">
        <f t="shared" si="55"/>
        <v>5845</v>
      </c>
      <c r="E117" s="272">
        <v>5845</v>
      </c>
      <c r="F117" s="272"/>
      <c r="G117" s="272"/>
      <c r="H117" s="288">
        <f>I117+K117</f>
        <v>0</v>
      </c>
      <c r="I117" s="288"/>
      <c r="J117" s="288"/>
      <c r="K117" s="288"/>
      <c r="L117" s="10">
        <f>M117+O117</f>
        <v>5845</v>
      </c>
      <c r="M117" s="10">
        <f>E117+I117</f>
        <v>5845</v>
      </c>
      <c r="N117" s="10">
        <f>F117+J117</f>
        <v>0</v>
      </c>
      <c r="O117" s="10">
        <f>G117+K117</f>
        <v>0</v>
      </c>
    </row>
    <row r="118" spans="1:15" ht="15" customHeight="1" x14ac:dyDescent="0.25">
      <c r="A118" s="7" t="s">
        <v>172</v>
      </c>
      <c r="B118" s="21" t="s">
        <v>38</v>
      </c>
      <c r="C118" s="22" t="s">
        <v>57</v>
      </c>
      <c r="D118" s="257">
        <f t="shared" si="55"/>
        <v>1677</v>
      </c>
      <c r="E118" s="257">
        <f>E119</f>
        <v>1677</v>
      </c>
      <c r="F118" s="257">
        <f>F119</f>
        <v>0</v>
      </c>
      <c r="G118" s="257">
        <f>G119</f>
        <v>0</v>
      </c>
      <c r="H118" s="288">
        <f t="shared" ref="H118:O118" si="60">H119</f>
        <v>0</v>
      </c>
      <c r="I118" s="288">
        <f t="shared" si="60"/>
        <v>0</v>
      </c>
      <c r="J118" s="288">
        <f t="shared" si="60"/>
        <v>0</v>
      </c>
      <c r="K118" s="288">
        <f t="shared" si="60"/>
        <v>0</v>
      </c>
      <c r="L118" s="10">
        <f t="shared" si="60"/>
        <v>1677</v>
      </c>
      <c r="M118" s="10">
        <f t="shared" si="60"/>
        <v>1677</v>
      </c>
      <c r="N118" s="10">
        <f t="shared" si="60"/>
        <v>0</v>
      </c>
      <c r="O118" s="10">
        <f t="shared" si="60"/>
        <v>0</v>
      </c>
    </row>
    <row r="119" spans="1:15" s="26" customFormat="1" ht="15" customHeight="1" x14ac:dyDescent="0.25">
      <c r="A119" s="131"/>
      <c r="B119" s="125" t="s">
        <v>260</v>
      </c>
      <c r="C119" s="9" t="s">
        <v>57</v>
      </c>
      <c r="D119" s="272">
        <f t="shared" si="55"/>
        <v>1677</v>
      </c>
      <c r="E119" s="272">
        <v>1677</v>
      </c>
      <c r="F119" s="272"/>
      <c r="G119" s="272"/>
      <c r="H119" s="288">
        <f>I119+K119</f>
        <v>0</v>
      </c>
      <c r="I119" s="288"/>
      <c r="J119" s="288"/>
      <c r="K119" s="288"/>
      <c r="L119" s="10">
        <f>M119+O119</f>
        <v>1677</v>
      </c>
      <c r="M119" s="10">
        <f>E119+I119</f>
        <v>1677</v>
      </c>
      <c r="N119" s="10">
        <f>F119+J119</f>
        <v>0</v>
      </c>
      <c r="O119" s="10">
        <f>G119+K119</f>
        <v>0</v>
      </c>
    </row>
    <row r="120" spans="1:15" ht="15" customHeight="1" x14ac:dyDescent="0.25">
      <c r="A120" s="7" t="s">
        <v>118</v>
      </c>
      <c r="B120" s="21" t="s">
        <v>40</v>
      </c>
      <c r="C120" s="22" t="s">
        <v>57</v>
      </c>
      <c r="D120" s="257">
        <f t="shared" si="55"/>
        <v>5878</v>
      </c>
      <c r="E120" s="257">
        <f>E121</f>
        <v>5878</v>
      </c>
      <c r="F120" s="257">
        <f>F121</f>
        <v>0</v>
      </c>
      <c r="G120" s="257">
        <f>G121</f>
        <v>0</v>
      </c>
      <c r="H120" s="288">
        <f t="shared" ref="H120:O120" si="61">H121</f>
        <v>0</v>
      </c>
      <c r="I120" s="288">
        <f t="shared" si="61"/>
        <v>0</v>
      </c>
      <c r="J120" s="288">
        <f t="shared" si="61"/>
        <v>0</v>
      </c>
      <c r="K120" s="288">
        <f t="shared" si="61"/>
        <v>0</v>
      </c>
      <c r="L120" s="10">
        <f t="shared" si="61"/>
        <v>5878</v>
      </c>
      <c r="M120" s="10">
        <f t="shared" si="61"/>
        <v>5878</v>
      </c>
      <c r="N120" s="10">
        <f t="shared" si="61"/>
        <v>0</v>
      </c>
      <c r="O120" s="10">
        <f t="shared" si="61"/>
        <v>0</v>
      </c>
    </row>
    <row r="121" spans="1:15" s="26" customFormat="1" ht="15" customHeight="1" x14ac:dyDescent="0.25">
      <c r="A121" s="131"/>
      <c r="B121" s="125" t="s">
        <v>260</v>
      </c>
      <c r="C121" s="9" t="s">
        <v>57</v>
      </c>
      <c r="D121" s="272">
        <f t="shared" si="55"/>
        <v>5878</v>
      </c>
      <c r="E121" s="272">
        <v>5878</v>
      </c>
      <c r="F121" s="272"/>
      <c r="G121" s="272"/>
      <c r="H121" s="288">
        <f>I121+K121</f>
        <v>0</v>
      </c>
      <c r="I121" s="288"/>
      <c r="J121" s="288"/>
      <c r="K121" s="288"/>
      <c r="L121" s="10">
        <f>M121+O121</f>
        <v>5878</v>
      </c>
      <c r="M121" s="10">
        <f>E121+I121</f>
        <v>5878</v>
      </c>
      <c r="N121" s="10">
        <f>F121+J121</f>
        <v>0</v>
      </c>
      <c r="O121" s="10">
        <f>G121+K121</f>
        <v>0</v>
      </c>
    </row>
    <row r="122" spans="1:15" ht="15" customHeight="1" x14ac:dyDescent="0.25">
      <c r="A122" s="7" t="s">
        <v>119</v>
      </c>
      <c r="B122" s="21" t="s">
        <v>39</v>
      </c>
      <c r="C122" s="22" t="s">
        <v>57</v>
      </c>
      <c r="D122" s="257">
        <f t="shared" si="55"/>
        <v>4476</v>
      </c>
      <c r="E122" s="257">
        <f>E123</f>
        <v>4476</v>
      </c>
      <c r="F122" s="257">
        <f>F123</f>
        <v>0</v>
      </c>
      <c r="G122" s="257">
        <f>G123</f>
        <v>0</v>
      </c>
      <c r="H122" s="288">
        <f t="shared" ref="H122:O122" si="62">H123</f>
        <v>0</v>
      </c>
      <c r="I122" s="288">
        <f t="shared" si="62"/>
        <v>0</v>
      </c>
      <c r="J122" s="288">
        <f t="shared" si="62"/>
        <v>0</v>
      </c>
      <c r="K122" s="288">
        <f t="shared" si="62"/>
        <v>0</v>
      </c>
      <c r="L122" s="10">
        <f t="shared" si="62"/>
        <v>4476</v>
      </c>
      <c r="M122" s="10">
        <f t="shared" si="62"/>
        <v>4476</v>
      </c>
      <c r="N122" s="10">
        <f t="shared" si="62"/>
        <v>0</v>
      </c>
      <c r="O122" s="10">
        <f t="shared" si="62"/>
        <v>0</v>
      </c>
    </row>
    <row r="123" spans="1:15" s="26" customFormat="1" ht="15" customHeight="1" x14ac:dyDescent="0.25">
      <c r="A123" s="131"/>
      <c r="B123" s="125" t="s">
        <v>260</v>
      </c>
      <c r="C123" s="9" t="s">
        <v>57</v>
      </c>
      <c r="D123" s="272">
        <f t="shared" si="55"/>
        <v>4476</v>
      </c>
      <c r="E123" s="272">
        <v>4476</v>
      </c>
      <c r="F123" s="272"/>
      <c r="G123" s="272"/>
      <c r="H123" s="288">
        <f>I123+K123</f>
        <v>0</v>
      </c>
      <c r="I123" s="288"/>
      <c r="J123" s="288"/>
      <c r="K123" s="288"/>
      <c r="L123" s="10">
        <f>M123+O123</f>
        <v>4476</v>
      </c>
      <c r="M123" s="10">
        <f>E123+I123</f>
        <v>4476</v>
      </c>
      <c r="N123" s="10">
        <f>F123+J123</f>
        <v>0</v>
      </c>
      <c r="O123" s="10">
        <f>G123+K123</f>
        <v>0</v>
      </c>
    </row>
    <row r="124" spans="1:15" ht="15" customHeight="1" x14ac:dyDescent="0.25">
      <c r="A124" s="7" t="s">
        <v>120</v>
      </c>
      <c r="B124" s="18" t="s">
        <v>37</v>
      </c>
      <c r="C124" s="9" t="s">
        <v>57</v>
      </c>
      <c r="D124" s="257">
        <f t="shared" si="55"/>
        <v>5510</v>
      </c>
      <c r="E124" s="257">
        <f>E125</f>
        <v>5510</v>
      </c>
      <c r="F124" s="257">
        <f>F125</f>
        <v>0</v>
      </c>
      <c r="G124" s="257">
        <f>G125</f>
        <v>0</v>
      </c>
      <c r="H124" s="288">
        <f t="shared" ref="H124:O124" si="63">H125</f>
        <v>0</v>
      </c>
      <c r="I124" s="288">
        <f t="shared" si="63"/>
        <v>0</v>
      </c>
      <c r="J124" s="288">
        <f t="shared" si="63"/>
        <v>0</v>
      </c>
      <c r="K124" s="288">
        <f t="shared" si="63"/>
        <v>0</v>
      </c>
      <c r="L124" s="10">
        <f t="shared" si="63"/>
        <v>5510</v>
      </c>
      <c r="M124" s="10">
        <f t="shared" si="63"/>
        <v>5510</v>
      </c>
      <c r="N124" s="10">
        <f t="shared" si="63"/>
        <v>0</v>
      </c>
      <c r="O124" s="10">
        <f t="shared" si="63"/>
        <v>0</v>
      </c>
    </row>
    <row r="125" spans="1:15" s="26" customFormat="1" ht="15" customHeight="1" x14ac:dyDescent="0.25">
      <c r="A125" s="131"/>
      <c r="B125" s="125" t="s">
        <v>260</v>
      </c>
      <c r="C125" s="9" t="s">
        <v>57</v>
      </c>
      <c r="D125" s="272">
        <f t="shared" si="55"/>
        <v>5510</v>
      </c>
      <c r="E125" s="272">
        <v>5510</v>
      </c>
      <c r="F125" s="272"/>
      <c r="G125" s="272"/>
      <c r="H125" s="288">
        <f>I125+K125</f>
        <v>0</v>
      </c>
      <c r="I125" s="288"/>
      <c r="J125" s="288"/>
      <c r="K125" s="288"/>
      <c r="L125" s="10">
        <f>M125+O125</f>
        <v>5510</v>
      </c>
      <c r="M125" s="10">
        <f>E125+I125</f>
        <v>5510</v>
      </c>
      <c r="N125" s="10">
        <f>F125+J125</f>
        <v>0</v>
      </c>
      <c r="O125" s="10">
        <f>G125+K125</f>
        <v>0</v>
      </c>
    </row>
    <row r="126" spans="1:15" ht="15" customHeight="1" x14ac:dyDescent="0.25">
      <c r="A126" s="7" t="s">
        <v>121</v>
      </c>
      <c r="B126" s="25" t="s">
        <v>41</v>
      </c>
      <c r="C126" s="9" t="s">
        <v>57</v>
      </c>
      <c r="D126" s="257">
        <f t="shared" si="55"/>
        <v>335</v>
      </c>
      <c r="E126" s="257">
        <f>E127</f>
        <v>335</v>
      </c>
      <c r="F126" s="257">
        <f>F127</f>
        <v>0</v>
      </c>
      <c r="G126" s="257">
        <f>G127</f>
        <v>0</v>
      </c>
      <c r="H126" s="288">
        <f t="shared" ref="H126:O126" si="64">H127</f>
        <v>0</v>
      </c>
      <c r="I126" s="288">
        <f t="shared" si="64"/>
        <v>0</v>
      </c>
      <c r="J126" s="288">
        <f t="shared" si="64"/>
        <v>0</v>
      </c>
      <c r="K126" s="288">
        <f t="shared" si="64"/>
        <v>0</v>
      </c>
      <c r="L126" s="10">
        <f t="shared" si="64"/>
        <v>335</v>
      </c>
      <c r="M126" s="10">
        <f t="shared" si="64"/>
        <v>335</v>
      </c>
      <c r="N126" s="10">
        <f t="shared" si="64"/>
        <v>0</v>
      </c>
      <c r="O126" s="10">
        <f t="shared" si="64"/>
        <v>0</v>
      </c>
    </row>
    <row r="127" spans="1:15" s="26" customFormat="1" ht="15" customHeight="1" x14ac:dyDescent="0.25">
      <c r="A127" s="131"/>
      <c r="B127" s="125" t="s">
        <v>260</v>
      </c>
      <c r="C127" s="9" t="s">
        <v>57</v>
      </c>
      <c r="D127" s="272">
        <f t="shared" si="55"/>
        <v>335</v>
      </c>
      <c r="E127" s="272">
        <v>335</v>
      </c>
      <c r="F127" s="272"/>
      <c r="G127" s="272"/>
      <c r="H127" s="288">
        <f>I127+K127</f>
        <v>0</v>
      </c>
      <c r="I127" s="288"/>
      <c r="J127" s="288"/>
      <c r="K127" s="288"/>
      <c r="L127" s="10">
        <f>M127+O127</f>
        <v>335</v>
      </c>
      <c r="M127" s="10">
        <f>E127+I127</f>
        <v>335</v>
      </c>
      <c r="N127" s="10">
        <f>F127+J127</f>
        <v>0</v>
      </c>
      <c r="O127" s="10">
        <f>G127+K127</f>
        <v>0</v>
      </c>
    </row>
    <row r="128" spans="1:15" ht="15" customHeight="1" x14ac:dyDescent="0.25">
      <c r="A128" s="7" t="s">
        <v>122</v>
      </c>
      <c r="B128" s="25" t="s">
        <v>42</v>
      </c>
      <c r="C128" s="9" t="s">
        <v>57</v>
      </c>
      <c r="D128" s="257">
        <f t="shared" si="55"/>
        <v>1629</v>
      </c>
      <c r="E128" s="257">
        <f>E129</f>
        <v>1629</v>
      </c>
      <c r="F128" s="257">
        <f>F129</f>
        <v>0</v>
      </c>
      <c r="G128" s="257">
        <f>G129</f>
        <v>0</v>
      </c>
      <c r="H128" s="288">
        <f t="shared" ref="H128:O128" si="65">H129</f>
        <v>0</v>
      </c>
      <c r="I128" s="288">
        <f t="shared" si="65"/>
        <v>0</v>
      </c>
      <c r="J128" s="288">
        <f t="shared" si="65"/>
        <v>0</v>
      </c>
      <c r="K128" s="288">
        <f t="shared" si="65"/>
        <v>0</v>
      </c>
      <c r="L128" s="10">
        <f t="shared" si="65"/>
        <v>1629</v>
      </c>
      <c r="M128" s="10">
        <f t="shared" si="65"/>
        <v>1629</v>
      </c>
      <c r="N128" s="10">
        <f t="shared" si="65"/>
        <v>0</v>
      </c>
      <c r="O128" s="10">
        <f t="shared" si="65"/>
        <v>0</v>
      </c>
    </row>
    <row r="129" spans="1:17" s="26" customFormat="1" ht="15" customHeight="1" x14ac:dyDescent="0.25">
      <c r="A129" s="131"/>
      <c r="B129" s="125" t="s">
        <v>260</v>
      </c>
      <c r="C129" s="9" t="s">
        <v>57</v>
      </c>
      <c r="D129" s="272">
        <f t="shared" si="55"/>
        <v>1629</v>
      </c>
      <c r="E129" s="272">
        <v>1629</v>
      </c>
      <c r="F129" s="272"/>
      <c r="G129" s="272"/>
      <c r="H129" s="288">
        <f>I129+K129</f>
        <v>0</v>
      </c>
      <c r="I129" s="288"/>
      <c r="J129" s="288"/>
      <c r="K129" s="288"/>
      <c r="L129" s="10">
        <f>M129+O129</f>
        <v>1629</v>
      </c>
      <c r="M129" s="10">
        <f>E129+I129</f>
        <v>1629</v>
      </c>
      <c r="N129" s="10">
        <f>F129+J129</f>
        <v>0</v>
      </c>
      <c r="O129" s="10">
        <f>G129+K129</f>
        <v>0</v>
      </c>
    </row>
    <row r="130" spans="1:17" ht="15" customHeight="1" x14ac:dyDescent="0.25">
      <c r="A130" s="7" t="s">
        <v>181</v>
      </c>
      <c r="B130" s="18" t="s">
        <v>55</v>
      </c>
      <c r="C130" s="9" t="s">
        <v>57</v>
      </c>
      <c r="D130" s="257">
        <f>E130+G130</f>
        <v>360</v>
      </c>
      <c r="E130" s="257">
        <f>E131</f>
        <v>360</v>
      </c>
      <c r="F130" s="257">
        <f>F131</f>
        <v>275</v>
      </c>
      <c r="G130" s="257">
        <f>G131</f>
        <v>0</v>
      </c>
      <c r="H130" s="288">
        <f t="shared" ref="H130:O130" si="66">H131</f>
        <v>0</v>
      </c>
      <c r="I130" s="288">
        <f t="shared" si="66"/>
        <v>0</v>
      </c>
      <c r="J130" s="288">
        <f t="shared" si="66"/>
        <v>0</v>
      </c>
      <c r="K130" s="288">
        <f t="shared" si="66"/>
        <v>0</v>
      </c>
      <c r="L130" s="10">
        <f t="shared" si="66"/>
        <v>360</v>
      </c>
      <c r="M130" s="10">
        <f t="shared" si="66"/>
        <v>360</v>
      </c>
      <c r="N130" s="10">
        <f t="shared" si="66"/>
        <v>275</v>
      </c>
      <c r="O130" s="10">
        <f t="shared" si="66"/>
        <v>0</v>
      </c>
    </row>
    <row r="131" spans="1:17" s="26" customFormat="1" ht="15" customHeight="1" x14ac:dyDescent="0.25">
      <c r="A131" s="131"/>
      <c r="B131" s="125" t="s">
        <v>260</v>
      </c>
      <c r="C131" s="9" t="s">
        <v>57</v>
      </c>
      <c r="D131" s="272">
        <f>E131+G131</f>
        <v>360</v>
      </c>
      <c r="E131" s="272">
        <v>360</v>
      </c>
      <c r="F131" s="272">
        <v>275</v>
      </c>
      <c r="G131" s="272"/>
      <c r="H131" s="288">
        <f>I131+K131</f>
        <v>0</v>
      </c>
      <c r="I131" s="288"/>
      <c r="J131" s="288"/>
      <c r="K131" s="288"/>
      <c r="L131" s="10">
        <f>M131+O131</f>
        <v>360</v>
      </c>
      <c r="M131" s="10">
        <f>E131+I131</f>
        <v>360</v>
      </c>
      <c r="N131" s="10">
        <f>F131+J131</f>
        <v>275</v>
      </c>
      <c r="O131" s="10">
        <f>G131+K131</f>
        <v>0</v>
      </c>
    </row>
    <row r="132" spans="1:17" ht="15" customHeight="1" x14ac:dyDescent="0.25">
      <c r="A132" s="7" t="s">
        <v>123</v>
      </c>
      <c r="B132" s="18" t="s">
        <v>54</v>
      </c>
      <c r="C132" s="9" t="s">
        <v>57</v>
      </c>
      <c r="D132" s="257">
        <f t="shared" si="55"/>
        <v>10912</v>
      </c>
      <c r="E132" s="257">
        <f>E133</f>
        <v>10912</v>
      </c>
      <c r="F132" s="257">
        <f>F133</f>
        <v>8185</v>
      </c>
      <c r="G132" s="257">
        <f>G133</f>
        <v>0</v>
      </c>
      <c r="H132" s="288">
        <f t="shared" ref="H132:O132" si="67">H133</f>
        <v>0</v>
      </c>
      <c r="I132" s="288">
        <f t="shared" si="67"/>
        <v>0</v>
      </c>
      <c r="J132" s="288">
        <f t="shared" si="67"/>
        <v>0</v>
      </c>
      <c r="K132" s="288">
        <f t="shared" si="67"/>
        <v>0</v>
      </c>
      <c r="L132" s="10">
        <f t="shared" si="67"/>
        <v>10912</v>
      </c>
      <c r="M132" s="10">
        <f t="shared" si="67"/>
        <v>10912</v>
      </c>
      <c r="N132" s="10">
        <f t="shared" si="67"/>
        <v>8185</v>
      </c>
      <c r="O132" s="10">
        <f t="shared" si="67"/>
        <v>0</v>
      </c>
    </row>
    <row r="133" spans="1:17" s="26" customFormat="1" ht="15" customHeight="1" x14ac:dyDescent="0.25">
      <c r="A133" s="131"/>
      <c r="B133" s="125" t="s">
        <v>260</v>
      </c>
      <c r="C133" s="9" t="s">
        <v>57</v>
      </c>
      <c r="D133" s="272">
        <f t="shared" si="55"/>
        <v>10912</v>
      </c>
      <c r="E133" s="272">
        <v>10912</v>
      </c>
      <c r="F133" s="272">
        <v>8185</v>
      </c>
      <c r="G133" s="272"/>
      <c r="H133" s="288">
        <f>I133+K133</f>
        <v>0</v>
      </c>
      <c r="I133" s="288"/>
      <c r="J133" s="288"/>
      <c r="K133" s="288"/>
      <c r="L133" s="10">
        <f>M133+O133</f>
        <v>10912</v>
      </c>
      <c r="M133" s="10">
        <f>E133+I133</f>
        <v>10912</v>
      </c>
      <c r="N133" s="10">
        <f>F133+J133</f>
        <v>8185</v>
      </c>
      <c r="O133" s="10">
        <f>G133+K133</f>
        <v>0</v>
      </c>
    </row>
    <row r="134" spans="1:17" ht="15" customHeight="1" x14ac:dyDescent="0.25">
      <c r="A134" s="7" t="s">
        <v>124</v>
      </c>
      <c r="B134" s="18" t="s">
        <v>72</v>
      </c>
      <c r="C134" s="9" t="s">
        <v>57</v>
      </c>
      <c r="D134" s="257">
        <f t="shared" si="55"/>
        <v>714</v>
      </c>
      <c r="E134" s="257">
        <f>E135</f>
        <v>714</v>
      </c>
      <c r="F134" s="257">
        <f>F135</f>
        <v>384</v>
      </c>
      <c r="G134" s="257">
        <f>G135</f>
        <v>0</v>
      </c>
      <c r="H134" s="288">
        <f t="shared" ref="H134:O134" si="68">H135</f>
        <v>0</v>
      </c>
      <c r="I134" s="288">
        <f t="shared" si="68"/>
        <v>0</v>
      </c>
      <c r="J134" s="288">
        <f t="shared" si="68"/>
        <v>0</v>
      </c>
      <c r="K134" s="288">
        <f t="shared" si="68"/>
        <v>0</v>
      </c>
      <c r="L134" s="10">
        <f t="shared" si="68"/>
        <v>714</v>
      </c>
      <c r="M134" s="10">
        <f t="shared" si="68"/>
        <v>714</v>
      </c>
      <c r="N134" s="10">
        <f t="shared" si="68"/>
        <v>384</v>
      </c>
      <c r="O134" s="10">
        <f t="shared" si="68"/>
        <v>0</v>
      </c>
    </row>
    <row r="135" spans="1:17" s="26" customFormat="1" ht="15" customHeight="1" x14ac:dyDescent="0.25">
      <c r="A135" s="131"/>
      <c r="B135" s="125" t="s">
        <v>260</v>
      </c>
      <c r="C135" s="9" t="s">
        <v>57</v>
      </c>
      <c r="D135" s="272">
        <f t="shared" si="55"/>
        <v>714</v>
      </c>
      <c r="E135" s="272">
        <v>714</v>
      </c>
      <c r="F135" s="272">
        <v>384</v>
      </c>
      <c r="G135" s="272"/>
      <c r="H135" s="288">
        <f>I135+K135</f>
        <v>0</v>
      </c>
      <c r="I135" s="288"/>
      <c r="J135" s="288"/>
      <c r="K135" s="288"/>
      <c r="L135" s="10">
        <f>M135+O135</f>
        <v>714</v>
      </c>
      <c r="M135" s="10">
        <f>E135+I135</f>
        <v>714</v>
      </c>
      <c r="N135" s="10">
        <f>F135+J135</f>
        <v>384</v>
      </c>
      <c r="O135" s="10">
        <f>G135+K135</f>
        <v>0</v>
      </c>
    </row>
    <row r="136" spans="1:17" ht="15" customHeight="1" x14ac:dyDescent="0.25">
      <c r="A136" s="7" t="s">
        <v>125</v>
      </c>
      <c r="B136" s="18" t="s">
        <v>56</v>
      </c>
      <c r="C136" s="9" t="s">
        <v>57</v>
      </c>
      <c r="D136" s="257">
        <f t="shared" si="55"/>
        <v>3640</v>
      </c>
      <c r="E136" s="257">
        <f>E137</f>
        <v>3640</v>
      </c>
      <c r="F136" s="257">
        <f>F137</f>
        <v>0</v>
      </c>
      <c r="G136" s="257">
        <f>G137</f>
        <v>0</v>
      </c>
      <c r="H136" s="288">
        <f t="shared" ref="H136:O136" si="69">H137</f>
        <v>0</v>
      </c>
      <c r="I136" s="288">
        <f t="shared" si="69"/>
        <v>0</v>
      </c>
      <c r="J136" s="288">
        <f t="shared" si="69"/>
        <v>0</v>
      </c>
      <c r="K136" s="288">
        <f t="shared" si="69"/>
        <v>0</v>
      </c>
      <c r="L136" s="10">
        <f t="shared" si="69"/>
        <v>3640</v>
      </c>
      <c r="M136" s="10">
        <f t="shared" si="69"/>
        <v>3640</v>
      </c>
      <c r="N136" s="10">
        <f t="shared" si="69"/>
        <v>0</v>
      </c>
      <c r="O136" s="10">
        <f t="shared" si="69"/>
        <v>0</v>
      </c>
    </row>
    <row r="137" spans="1:17" s="26" customFormat="1" ht="15" customHeight="1" x14ac:dyDescent="0.25">
      <c r="A137" s="131"/>
      <c r="B137" s="125" t="s">
        <v>260</v>
      </c>
      <c r="C137" s="9" t="s">
        <v>57</v>
      </c>
      <c r="D137" s="272">
        <f t="shared" si="55"/>
        <v>3640</v>
      </c>
      <c r="E137" s="272">
        <v>3640</v>
      </c>
      <c r="F137" s="272"/>
      <c r="G137" s="272"/>
      <c r="H137" s="288">
        <f>I137+K137</f>
        <v>0</v>
      </c>
      <c r="I137" s="288"/>
      <c r="J137" s="288"/>
      <c r="K137" s="288"/>
      <c r="L137" s="10">
        <f>M137+O137</f>
        <v>3640</v>
      </c>
      <c r="M137" s="10">
        <f>E137+I137</f>
        <v>3640</v>
      </c>
      <c r="N137" s="10">
        <f>F137+J137</f>
        <v>0</v>
      </c>
      <c r="O137" s="10">
        <f>G137+K137</f>
        <v>0</v>
      </c>
    </row>
    <row r="138" spans="1:17" ht="15" customHeight="1" x14ac:dyDescent="0.25">
      <c r="A138" s="7" t="s">
        <v>126</v>
      </c>
      <c r="B138" s="18" t="s">
        <v>183</v>
      </c>
      <c r="C138" s="9" t="s">
        <v>57</v>
      </c>
      <c r="D138" s="257">
        <f t="shared" si="55"/>
        <v>1039</v>
      </c>
      <c r="E138" s="257">
        <f>E139</f>
        <v>1039</v>
      </c>
      <c r="F138" s="257">
        <f>F139</f>
        <v>0</v>
      </c>
      <c r="G138" s="257">
        <f>G139</f>
        <v>0</v>
      </c>
      <c r="H138" s="288">
        <f t="shared" ref="H138:O138" si="70">H139</f>
        <v>0</v>
      </c>
      <c r="I138" s="288">
        <f t="shared" si="70"/>
        <v>0</v>
      </c>
      <c r="J138" s="288">
        <f t="shared" si="70"/>
        <v>0</v>
      </c>
      <c r="K138" s="288">
        <f t="shared" si="70"/>
        <v>0</v>
      </c>
      <c r="L138" s="10">
        <f t="shared" si="70"/>
        <v>1039</v>
      </c>
      <c r="M138" s="10">
        <f t="shared" si="70"/>
        <v>1039</v>
      </c>
      <c r="N138" s="10">
        <f t="shared" si="70"/>
        <v>0</v>
      </c>
      <c r="O138" s="10">
        <f t="shared" si="70"/>
        <v>0</v>
      </c>
    </row>
    <row r="139" spans="1:17" s="26" customFormat="1" ht="15" customHeight="1" x14ac:dyDescent="0.25">
      <c r="A139" s="131"/>
      <c r="B139" s="125" t="s">
        <v>260</v>
      </c>
      <c r="C139" s="9" t="s">
        <v>57</v>
      </c>
      <c r="D139" s="272">
        <f t="shared" si="55"/>
        <v>1039</v>
      </c>
      <c r="E139" s="272">
        <v>1039</v>
      </c>
      <c r="F139" s="272"/>
      <c r="G139" s="272"/>
      <c r="H139" s="288">
        <f>I139+K139</f>
        <v>0</v>
      </c>
      <c r="I139" s="288"/>
      <c r="J139" s="288"/>
      <c r="K139" s="288"/>
      <c r="L139" s="10">
        <f>M139+O139</f>
        <v>1039</v>
      </c>
      <c r="M139" s="10">
        <f>E139+I139</f>
        <v>1039</v>
      </c>
      <c r="N139" s="10">
        <f>F139+J139</f>
        <v>0</v>
      </c>
      <c r="O139" s="10">
        <f>G139+K139</f>
        <v>0</v>
      </c>
    </row>
    <row r="140" spans="1:17" ht="15" customHeight="1" x14ac:dyDescent="0.25">
      <c r="A140" s="67" t="s">
        <v>127</v>
      </c>
      <c r="B140" s="35" t="s">
        <v>261</v>
      </c>
      <c r="C140" s="17"/>
      <c r="D140" s="258">
        <f>E140+G140</f>
        <v>200862</v>
      </c>
      <c r="E140" s="258">
        <f>E142+E143</f>
        <v>79628</v>
      </c>
      <c r="F140" s="258">
        <f>F142+F143</f>
        <v>8844</v>
      </c>
      <c r="G140" s="258">
        <f>G142+G143</f>
        <v>121234</v>
      </c>
      <c r="H140" s="289">
        <f t="shared" ref="H140:O140" si="71">H142+H143</f>
        <v>0</v>
      </c>
      <c r="I140" s="289">
        <f t="shared" si="71"/>
        <v>0</v>
      </c>
      <c r="J140" s="289">
        <f t="shared" si="71"/>
        <v>0</v>
      </c>
      <c r="K140" s="289">
        <f t="shared" si="71"/>
        <v>0</v>
      </c>
      <c r="L140" s="1">
        <f t="shared" si="71"/>
        <v>200862</v>
      </c>
      <c r="M140" s="1">
        <f t="shared" si="71"/>
        <v>79628</v>
      </c>
      <c r="N140" s="1">
        <f t="shared" si="71"/>
        <v>8844</v>
      </c>
      <c r="O140" s="1">
        <f t="shared" si="71"/>
        <v>121234</v>
      </c>
    </row>
    <row r="141" spans="1:17" ht="15" customHeight="1" x14ac:dyDescent="0.25">
      <c r="A141" s="75"/>
      <c r="B141" s="182" t="s">
        <v>214</v>
      </c>
      <c r="C141" s="17"/>
      <c r="D141" s="258"/>
      <c r="E141" s="258"/>
      <c r="F141" s="258"/>
      <c r="G141" s="258"/>
      <c r="H141" s="289"/>
      <c r="I141" s="289"/>
      <c r="J141" s="289"/>
      <c r="K141" s="289"/>
      <c r="L141" s="1"/>
      <c r="M141" s="1"/>
      <c r="N141" s="1"/>
      <c r="O141" s="1"/>
    </row>
    <row r="142" spans="1:17" s="26" customFormat="1" ht="15" customHeight="1" x14ac:dyDescent="0.2">
      <c r="A142" s="185"/>
      <c r="B142" s="353" t="s">
        <v>468</v>
      </c>
      <c r="C142" s="17"/>
      <c r="D142" s="272">
        <f>E142+G142</f>
        <v>130323</v>
      </c>
      <c r="E142" s="272">
        <f t="shared" ref="E142:O142" si="72">E89</f>
        <v>9089</v>
      </c>
      <c r="F142" s="272">
        <f t="shared" si="72"/>
        <v>0</v>
      </c>
      <c r="G142" s="272">
        <f t="shared" si="72"/>
        <v>121234</v>
      </c>
      <c r="H142" s="342">
        <f t="shared" si="72"/>
        <v>0</v>
      </c>
      <c r="I142" s="342">
        <f t="shared" si="72"/>
        <v>0</v>
      </c>
      <c r="J142" s="342">
        <f t="shared" si="72"/>
        <v>0</v>
      </c>
      <c r="K142" s="342">
        <f t="shared" si="72"/>
        <v>0</v>
      </c>
      <c r="L142" s="77">
        <f t="shared" si="72"/>
        <v>130323</v>
      </c>
      <c r="M142" s="77">
        <f t="shared" si="72"/>
        <v>9089</v>
      </c>
      <c r="N142" s="77">
        <f t="shared" si="72"/>
        <v>0</v>
      </c>
      <c r="O142" s="77">
        <f t="shared" si="72"/>
        <v>121234</v>
      </c>
    </row>
    <row r="143" spans="1:17" s="26" customFormat="1" ht="15" customHeight="1" x14ac:dyDescent="0.2">
      <c r="A143" s="186"/>
      <c r="B143" s="360" t="s">
        <v>258</v>
      </c>
      <c r="C143" s="199"/>
      <c r="D143" s="340">
        <f>E143+G143</f>
        <v>70539</v>
      </c>
      <c r="E143" s="340">
        <f t="shared" ref="E143:O143" si="73">E91+E93+E95+E97+E99+E101+E103+E105+E107+E109+E111+E113+E115+E117+E119+E121+E123+E125+E127+E129+E131+E133+E135+E137+E139</f>
        <v>70539</v>
      </c>
      <c r="F143" s="340">
        <f t="shared" si="73"/>
        <v>8844</v>
      </c>
      <c r="G143" s="340">
        <f t="shared" si="73"/>
        <v>0</v>
      </c>
      <c r="H143" s="349">
        <f t="shared" si="73"/>
        <v>0</v>
      </c>
      <c r="I143" s="349">
        <f t="shared" si="73"/>
        <v>0</v>
      </c>
      <c r="J143" s="349">
        <f t="shared" si="73"/>
        <v>0</v>
      </c>
      <c r="K143" s="349">
        <f t="shared" si="73"/>
        <v>0</v>
      </c>
      <c r="L143" s="200">
        <f t="shared" si="73"/>
        <v>70539</v>
      </c>
      <c r="M143" s="200">
        <f t="shared" si="73"/>
        <v>70539</v>
      </c>
      <c r="N143" s="200">
        <f t="shared" si="73"/>
        <v>8844</v>
      </c>
      <c r="O143" s="200">
        <f t="shared" si="73"/>
        <v>0</v>
      </c>
    </row>
    <row r="144" spans="1:17" ht="18.75" customHeight="1" x14ac:dyDescent="0.25">
      <c r="A144" s="13" t="s">
        <v>177</v>
      </c>
      <c r="B144" s="395" t="s">
        <v>262</v>
      </c>
      <c r="C144" s="395"/>
      <c r="D144" s="395"/>
      <c r="E144" s="395"/>
      <c r="F144" s="395"/>
      <c r="G144" s="395"/>
      <c r="H144" s="395"/>
      <c r="I144" s="395"/>
      <c r="J144" s="395"/>
      <c r="K144" s="395"/>
      <c r="L144" s="395"/>
      <c r="M144" s="395"/>
      <c r="N144" s="395"/>
      <c r="O144" s="395"/>
      <c r="P144" s="26"/>
      <c r="Q144" s="26"/>
    </row>
    <row r="145" spans="1:17" ht="15" customHeight="1" x14ac:dyDescent="0.25">
      <c r="A145" s="7" t="s">
        <v>128</v>
      </c>
      <c r="B145" s="56" t="s">
        <v>20</v>
      </c>
      <c r="C145" s="188"/>
      <c r="D145" s="256">
        <f t="shared" ref="D145:D151" si="74">E145+G145</f>
        <v>81951</v>
      </c>
      <c r="E145" s="259">
        <f>E146+E148</f>
        <v>67471</v>
      </c>
      <c r="F145" s="259">
        <f>F146+F148</f>
        <v>0</v>
      </c>
      <c r="G145" s="259">
        <f>G146+G148</f>
        <v>14480</v>
      </c>
      <c r="H145" s="350">
        <f t="shared" ref="H145:O145" si="75">H146+H148</f>
        <v>0</v>
      </c>
      <c r="I145" s="350">
        <f t="shared" si="75"/>
        <v>0</v>
      </c>
      <c r="J145" s="350">
        <f t="shared" si="75"/>
        <v>0</v>
      </c>
      <c r="K145" s="350">
        <f t="shared" si="75"/>
        <v>0</v>
      </c>
      <c r="L145" s="165">
        <f t="shared" si="75"/>
        <v>81951</v>
      </c>
      <c r="M145" s="165">
        <f t="shared" si="75"/>
        <v>67471</v>
      </c>
      <c r="N145" s="165">
        <f t="shared" si="75"/>
        <v>0</v>
      </c>
      <c r="O145" s="165">
        <f t="shared" si="75"/>
        <v>14480</v>
      </c>
    </row>
    <row r="146" spans="1:17" ht="15" customHeight="1" x14ac:dyDescent="0.25">
      <c r="A146" s="13"/>
      <c r="B146" s="56"/>
      <c r="C146" s="59" t="s">
        <v>25</v>
      </c>
      <c r="D146" s="257">
        <f t="shared" si="74"/>
        <v>67471</v>
      </c>
      <c r="E146" s="260">
        <f>E147</f>
        <v>67471</v>
      </c>
      <c r="F146" s="260">
        <f>F147</f>
        <v>0</v>
      </c>
      <c r="G146" s="260">
        <f>G147</f>
        <v>0</v>
      </c>
      <c r="H146" s="288">
        <f>I146+K146</f>
        <v>0</v>
      </c>
      <c r="I146" s="288"/>
      <c r="J146" s="288"/>
      <c r="K146" s="288"/>
      <c r="L146" s="10">
        <f>M146+O146</f>
        <v>67471</v>
      </c>
      <c r="M146" s="10">
        <f t="shared" ref="M146:O149" si="76">E146+I146</f>
        <v>67471</v>
      </c>
      <c r="N146" s="10">
        <f t="shared" si="76"/>
        <v>0</v>
      </c>
      <c r="O146" s="10">
        <f t="shared" si="76"/>
        <v>0</v>
      </c>
      <c r="P146" s="26"/>
      <c r="Q146" s="26"/>
    </row>
    <row r="147" spans="1:17" s="26" customFormat="1" ht="15" customHeight="1" x14ac:dyDescent="0.25">
      <c r="A147" s="124"/>
      <c r="B147" s="119" t="s">
        <v>251</v>
      </c>
      <c r="C147" s="59" t="s">
        <v>25</v>
      </c>
      <c r="D147" s="272">
        <f t="shared" si="74"/>
        <v>67471</v>
      </c>
      <c r="E147" s="341">
        <v>67471</v>
      </c>
      <c r="F147" s="272"/>
      <c r="G147" s="272"/>
      <c r="H147" s="288">
        <f>I147+K147</f>
        <v>0</v>
      </c>
      <c r="I147" s="288"/>
      <c r="J147" s="288"/>
      <c r="K147" s="288"/>
      <c r="L147" s="10">
        <f>M147+O147</f>
        <v>67471</v>
      </c>
      <c r="M147" s="10">
        <f t="shared" si="76"/>
        <v>67471</v>
      </c>
      <c r="N147" s="10">
        <f t="shared" si="76"/>
        <v>0</v>
      </c>
      <c r="O147" s="10">
        <f t="shared" si="76"/>
        <v>0</v>
      </c>
    </row>
    <row r="148" spans="1:17" ht="15" customHeight="1" x14ac:dyDescent="0.25">
      <c r="A148" s="13"/>
      <c r="B148" s="56"/>
      <c r="C148" s="28" t="s">
        <v>32</v>
      </c>
      <c r="D148" s="257">
        <f t="shared" si="74"/>
        <v>14480</v>
      </c>
      <c r="E148" s="257">
        <f>E149</f>
        <v>0</v>
      </c>
      <c r="F148" s="257">
        <f>F149</f>
        <v>0</v>
      </c>
      <c r="G148" s="257">
        <f>G149</f>
        <v>14480</v>
      </c>
      <c r="H148" s="288">
        <f>I148+K148</f>
        <v>0</v>
      </c>
      <c r="I148" s="288"/>
      <c r="J148" s="288"/>
      <c r="K148" s="288"/>
      <c r="L148" s="10">
        <f>M148+O148</f>
        <v>14480</v>
      </c>
      <c r="M148" s="10">
        <f t="shared" si="76"/>
        <v>0</v>
      </c>
      <c r="N148" s="10">
        <f t="shared" si="76"/>
        <v>0</v>
      </c>
      <c r="O148" s="10">
        <f t="shared" si="76"/>
        <v>14480</v>
      </c>
    </row>
    <row r="149" spans="1:17" s="26" customFormat="1" ht="15" customHeight="1" x14ac:dyDescent="0.25">
      <c r="A149" s="124"/>
      <c r="B149" s="119" t="s">
        <v>251</v>
      </c>
      <c r="C149" s="28" t="s">
        <v>32</v>
      </c>
      <c r="D149" s="257">
        <f t="shared" si="74"/>
        <v>14480</v>
      </c>
      <c r="E149" s="272"/>
      <c r="F149" s="272"/>
      <c r="G149" s="272">
        <v>14480</v>
      </c>
      <c r="H149" s="288">
        <f>I149+K149</f>
        <v>0</v>
      </c>
      <c r="I149" s="288"/>
      <c r="J149" s="288"/>
      <c r="K149" s="288"/>
      <c r="L149" s="10">
        <f>M149+O149</f>
        <v>14480</v>
      </c>
      <c r="M149" s="10">
        <f t="shared" si="76"/>
        <v>0</v>
      </c>
      <c r="N149" s="10">
        <f t="shared" si="76"/>
        <v>0</v>
      </c>
      <c r="O149" s="10">
        <f t="shared" si="76"/>
        <v>14480</v>
      </c>
      <c r="P149" s="2"/>
      <c r="Q149" s="2"/>
    </row>
    <row r="150" spans="1:17" ht="15" customHeight="1" x14ac:dyDescent="0.25">
      <c r="A150" s="75" t="s">
        <v>129</v>
      </c>
      <c r="B150" s="187" t="s">
        <v>263</v>
      </c>
      <c r="C150" s="17"/>
      <c r="D150" s="258">
        <f t="shared" si="74"/>
        <v>81951</v>
      </c>
      <c r="E150" s="258">
        <f>E151</f>
        <v>67471</v>
      </c>
      <c r="F150" s="258">
        <f>F151</f>
        <v>0</v>
      </c>
      <c r="G150" s="258">
        <f>G151</f>
        <v>14480</v>
      </c>
      <c r="H150" s="289">
        <f t="shared" ref="H150:O150" si="77">H151</f>
        <v>0</v>
      </c>
      <c r="I150" s="289">
        <f t="shared" si="77"/>
        <v>0</v>
      </c>
      <c r="J150" s="289">
        <f t="shared" si="77"/>
        <v>0</v>
      </c>
      <c r="K150" s="289">
        <f t="shared" si="77"/>
        <v>0</v>
      </c>
      <c r="L150" s="1">
        <f t="shared" si="77"/>
        <v>81951</v>
      </c>
      <c r="M150" s="1">
        <f t="shared" si="77"/>
        <v>67471</v>
      </c>
      <c r="N150" s="1">
        <f t="shared" si="77"/>
        <v>0</v>
      </c>
      <c r="O150" s="1">
        <f t="shared" si="77"/>
        <v>14480</v>
      </c>
    </row>
    <row r="151" spans="1:17" s="26" customFormat="1" ht="15" customHeight="1" x14ac:dyDescent="0.2">
      <c r="A151" s="186"/>
      <c r="B151" s="182" t="s">
        <v>251</v>
      </c>
      <c r="C151" s="199"/>
      <c r="D151" s="340">
        <f t="shared" si="74"/>
        <v>81951</v>
      </c>
      <c r="E151" s="340">
        <f>E147+E149</f>
        <v>67471</v>
      </c>
      <c r="F151" s="340">
        <f>F147+F149</f>
        <v>0</v>
      </c>
      <c r="G151" s="340">
        <f>G147+G149</f>
        <v>14480</v>
      </c>
      <c r="H151" s="349">
        <f t="shared" ref="H151:O151" si="78">H147+H149</f>
        <v>0</v>
      </c>
      <c r="I151" s="349">
        <f t="shared" si="78"/>
        <v>0</v>
      </c>
      <c r="J151" s="349">
        <f t="shared" si="78"/>
        <v>0</v>
      </c>
      <c r="K151" s="349">
        <f t="shared" si="78"/>
        <v>0</v>
      </c>
      <c r="L151" s="200">
        <f t="shared" si="78"/>
        <v>81951</v>
      </c>
      <c r="M151" s="200">
        <f t="shared" si="78"/>
        <v>67471</v>
      </c>
      <c r="N151" s="200">
        <f t="shared" si="78"/>
        <v>0</v>
      </c>
      <c r="O151" s="200">
        <f t="shared" si="78"/>
        <v>14480</v>
      </c>
    </row>
    <row r="152" spans="1:17" ht="18.75" customHeight="1" x14ac:dyDescent="0.25">
      <c r="A152" s="13" t="s">
        <v>130</v>
      </c>
      <c r="B152" s="395" t="s">
        <v>73</v>
      </c>
      <c r="C152" s="395"/>
      <c r="D152" s="395"/>
      <c r="E152" s="395"/>
      <c r="F152" s="395"/>
      <c r="G152" s="395"/>
      <c r="H152" s="395"/>
      <c r="I152" s="395"/>
      <c r="J152" s="395"/>
      <c r="K152" s="395"/>
      <c r="L152" s="395"/>
      <c r="M152" s="395"/>
      <c r="N152" s="395"/>
      <c r="O152" s="395"/>
    </row>
    <row r="153" spans="1:17" ht="15" customHeight="1" x14ac:dyDescent="0.25">
      <c r="A153" s="27" t="s">
        <v>131</v>
      </c>
      <c r="B153" s="189" t="s">
        <v>20</v>
      </c>
      <c r="C153" s="190" t="s">
        <v>32</v>
      </c>
      <c r="D153" s="256">
        <f t="shared" ref="D153:D158" si="79">E153+G153</f>
        <v>34895</v>
      </c>
      <c r="E153" s="259">
        <f>E154</f>
        <v>0</v>
      </c>
      <c r="F153" s="259">
        <f>F154</f>
        <v>0</v>
      </c>
      <c r="G153" s="259">
        <f>G154</f>
        <v>34895</v>
      </c>
      <c r="H153" s="350">
        <f t="shared" ref="H153:O153" si="80">H154</f>
        <v>0</v>
      </c>
      <c r="I153" s="350">
        <f t="shared" si="80"/>
        <v>0</v>
      </c>
      <c r="J153" s="350">
        <f t="shared" si="80"/>
        <v>0</v>
      </c>
      <c r="K153" s="350">
        <f t="shared" si="80"/>
        <v>0</v>
      </c>
      <c r="L153" s="191">
        <f t="shared" si="80"/>
        <v>34895</v>
      </c>
      <c r="M153" s="191">
        <f t="shared" si="80"/>
        <v>0</v>
      </c>
      <c r="N153" s="191">
        <f t="shared" si="80"/>
        <v>0</v>
      </c>
      <c r="O153" s="191">
        <f t="shared" si="80"/>
        <v>34895</v>
      </c>
      <c r="P153" s="26"/>
      <c r="Q153" s="26"/>
    </row>
    <row r="154" spans="1:17" s="26" customFormat="1" ht="15" customHeight="1" x14ac:dyDescent="0.25">
      <c r="A154" s="124"/>
      <c r="B154" s="119" t="s">
        <v>251</v>
      </c>
      <c r="C154" s="28" t="s">
        <v>32</v>
      </c>
      <c r="D154" s="272">
        <f t="shared" si="79"/>
        <v>34895</v>
      </c>
      <c r="E154" s="272"/>
      <c r="F154" s="272"/>
      <c r="G154" s="272">
        <v>34895</v>
      </c>
      <c r="H154" s="288">
        <f>I154+K154</f>
        <v>0</v>
      </c>
      <c r="I154" s="288"/>
      <c r="J154" s="288"/>
      <c r="K154" s="288"/>
      <c r="L154" s="10">
        <f>M154+O154</f>
        <v>34895</v>
      </c>
      <c r="M154" s="10">
        <f>E154+I154</f>
        <v>0</v>
      </c>
      <c r="N154" s="10">
        <f>F154+J154</f>
        <v>0</v>
      </c>
      <c r="O154" s="10">
        <f>G154+K154</f>
        <v>34895</v>
      </c>
      <c r="P154" s="2"/>
      <c r="Q154" s="2"/>
    </row>
    <row r="155" spans="1:17" ht="15" customHeight="1" x14ac:dyDescent="0.25">
      <c r="A155" s="27" t="s">
        <v>132</v>
      </c>
      <c r="B155" s="21" t="s">
        <v>10</v>
      </c>
      <c r="C155" s="28" t="s">
        <v>32</v>
      </c>
      <c r="D155" s="257">
        <f t="shared" si="79"/>
        <v>349</v>
      </c>
      <c r="E155" s="257">
        <f t="shared" ref="E155:O155" si="81">E156</f>
        <v>0</v>
      </c>
      <c r="F155" s="257">
        <f t="shared" si="81"/>
        <v>0</v>
      </c>
      <c r="G155" s="257">
        <f t="shared" si="81"/>
        <v>349</v>
      </c>
      <c r="H155" s="350">
        <f t="shared" si="81"/>
        <v>0</v>
      </c>
      <c r="I155" s="350">
        <f t="shared" si="81"/>
        <v>0</v>
      </c>
      <c r="J155" s="350">
        <f t="shared" si="81"/>
        <v>0</v>
      </c>
      <c r="K155" s="350">
        <f t="shared" si="81"/>
        <v>0</v>
      </c>
      <c r="L155" s="191">
        <f t="shared" si="81"/>
        <v>349</v>
      </c>
      <c r="M155" s="191">
        <f t="shared" si="81"/>
        <v>0</v>
      </c>
      <c r="N155" s="191">
        <f t="shared" si="81"/>
        <v>0</v>
      </c>
      <c r="O155" s="191">
        <f t="shared" si="81"/>
        <v>349</v>
      </c>
      <c r="P155" s="26"/>
      <c r="Q155" s="26"/>
    </row>
    <row r="156" spans="1:17" s="26" customFormat="1" ht="15" customHeight="1" x14ac:dyDescent="0.25">
      <c r="A156" s="57"/>
      <c r="B156" s="133" t="s">
        <v>260</v>
      </c>
      <c r="C156" s="28" t="s">
        <v>32</v>
      </c>
      <c r="D156" s="272">
        <f t="shared" si="79"/>
        <v>349</v>
      </c>
      <c r="E156" s="272"/>
      <c r="F156" s="272"/>
      <c r="G156" s="272">
        <v>349</v>
      </c>
      <c r="H156" s="288">
        <f>I156+K156</f>
        <v>0</v>
      </c>
      <c r="I156" s="288"/>
      <c r="J156" s="288"/>
      <c r="K156" s="288"/>
      <c r="L156" s="10">
        <f>M156+O156</f>
        <v>349</v>
      </c>
      <c r="M156" s="10">
        <f>E156+I156</f>
        <v>0</v>
      </c>
      <c r="N156" s="10">
        <f>F156+J156</f>
        <v>0</v>
      </c>
      <c r="O156" s="10">
        <f>G156+K156</f>
        <v>349</v>
      </c>
      <c r="P156" s="2"/>
      <c r="Q156" s="2"/>
    </row>
    <row r="157" spans="1:17" ht="15" customHeight="1" x14ac:dyDescent="0.25">
      <c r="A157" s="27" t="s">
        <v>133</v>
      </c>
      <c r="B157" s="21" t="s">
        <v>15</v>
      </c>
      <c r="C157" s="28" t="s">
        <v>32</v>
      </c>
      <c r="D157" s="257">
        <f t="shared" si="79"/>
        <v>191</v>
      </c>
      <c r="E157" s="257">
        <f t="shared" ref="E157:O157" si="82">E158</f>
        <v>191</v>
      </c>
      <c r="F157" s="257">
        <f t="shared" si="82"/>
        <v>0</v>
      </c>
      <c r="G157" s="257">
        <f t="shared" si="82"/>
        <v>0</v>
      </c>
      <c r="H157" s="350">
        <f t="shared" si="82"/>
        <v>0</v>
      </c>
      <c r="I157" s="350">
        <f t="shared" si="82"/>
        <v>0</v>
      </c>
      <c r="J157" s="350">
        <f t="shared" si="82"/>
        <v>0</v>
      </c>
      <c r="K157" s="350">
        <f t="shared" si="82"/>
        <v>0</v>
      </c>
      <c r="L157" s="191">
        <f t="shared" si="82"/>
        <v>191</v>
      </c>
      <c r="M157" s="191">
        <f t="shared" si="82"/>
        <v>191</v>
      </c>
      <c r="N157" s="191">
        <f t="shared" si="82"/>
        <v>0</v>
      </c>
      <c r="O157" s="191">
        <f t="shared" si="82"/>
        <v>0</v>
      </c>
    </row>
    <row r="158" spans="1:17" s="26" customFormat="1" ht="15" customHeight="1" x14ac:dyDescent="0.25">
      <c r="A158" s="57"/>
      <c r="B158" s="133" t="s">
        <v>260</v>
      </c>
      <c r="C158" s="28" t="s">
        <v>32</v>
      </c>
      <c r="D158" s="272">
        <f t="shared" si="79"/>
        <v>191</v>
      </c>
      <c r="E158" s="272">
        <v>191</v>
      </c>
      <c r="F158" s="272"/>
      <c r="G158" s="272"/>
      <c r="H158" s="288">
        <f>I158+K158</f>
        <v>0</v>
      </c>
      <c r="I158" s="288"/>
      <c r="J158" s="288"/>
      <c r="K158" s="288"/>
      <c r="L158" s="10">
        <f>M158+O158</f>
        <v>191</v>
      </c>
      <c r="M158" s="10">
        <f>E158+I158</f>
        <v>191</v>
      </c>
      <c r="N158" s="10">
        <f>F158+J158</f>
        <v>0</v>
      </c>
      <c r="O158" s="10">
        <f>G158+K158</f>
        <v>0</v>
      </c>
    </row>
    <row r="159" spans="1:17" ht="15" customHeight="1" x14ac:dyDescent="0.25">
      <c r="A159" s="27" t="s">
        <v>134</v>
      </c>
      <c r="B159" s="21" t="s">
        <v>27</v>
      </c>
      <c r="C159" s="28" t="s">
        <v>32</v>
      </c>
      <c r="D159" s="257">
        <f t="shared" ref="D159:D184" si="83">E159+G159</f>
        <v>1378</v>
      </c>
      <c r="E159" s="257">
        <f t="shared" ref="E159:O159" si="84">E160</f>
        <v>1378</v>
      </c>
      <c r="F159" s="257">
        <f t="shared" si="84"/>
        <v>0</v>
      </c>
      <c r="G159" s="257">
        <f t="shared" si="84"/>
        <v>0</v>
      </c>
      <c r="H159" s="350">
        <f t="shared" si="84"/>
        <v>0</v>
      </c>
      <c r="I159" s="350">
        <f t="shared" si="84"/>
        <v>0</v>
      </c>
      <c r="J159" s="350">
        <f t="shared" si="84"/>
        <v>0</v>
      </c>
      <c r="K159" s="350">
        <f t="shared" si="84"/>
        <v>0</v>
      </c>
      <c r="L159" s="191">
        <f t="shared" si="84"/>
        <v>1378</v>
      </c>
      <c r="M159" s="191">
        <f t="shared" si="84"/>
        <v>1378</v>
      </c>
      <c r="N159" s="191">
        <f t="shared" si="84"/>
        <v>0</v>
      </c>
      <c r="O159" s="191">
        <f t="shared" si="84"/>
        <v>0</v>
      </c>
    </row>
    <row r="160" spans="1:17" s="26" customFormat="1" ht="15" customHeight="1" x14ac:dyDescent="0.25">
      <c r="A160" s="57"/>
      <c r="B160" s="133" t="s">
        <v>260</v>
      </c>
      <c r="C160" s="28" t="s">
        <v>32</v>
      </c>
      <c r="D160" s="272">
        <f t="shared" si="83"/>
        <v>1378</v>
      </c>
      <c r="E160" s="272">
        <v>1378</v>
      </c>
      <c r="F160" s="272"/>
      <c r="G160" s="272"/>
      <c r="H160" s="288">
        <f>I160+K160</f>
        <v>0</v>
      </c>
      <c r="I160" s="288"/>
      <c r="J160" s="288"/>
      <c r="K160" s="288"/>
      <c r="L160" s="10">
        <f>M160+O160</f>
        <v>1378</v>
      </c>
      <c r="M160" s="10">
        <f>E160+I160</f>
        <v>1378</v>
      </c>
      <c r="N160" s="10">
        <f>F160+J160</f>
        <v>0</v>
      </c>
      <c r="O160" s="10">
        <f>G160+K160</f>
        <v>0</v>
      </c>
    </row>
    <row r="161" spans="1:15" ht="15" customHeight="1" x14ac:dyDescent="0.25">
      <c r="A161" s="27" t="s">
        <v>135</v>
      </c>
      <c r="B161" s="21" t="s">
        <v>176</v>
      </c>
      <c r="C161" s="28" t="s">
        <v>32</v>
      </c>
      <c r="D161" s="257">
        <f t="shared" si="83"/>
        <v>269</v>
      </c>
      <c r="E161" s="257">
        <f t="shared" ref="E161:O161" si="85">E162</f>
        <v>269</v>
      </c>
      <c r="F161" s="257">
        <f t="shared" si="85"/>
        <v>0</v>
      </c>
      <c r="G161" s="257">
        <f t="shared" si="85"/>
        <v>0</v>
      </c>
      <c r="H161" s="350">
        <f t="shared" si="85"/>
        <v>0</v>
      </c>
      <c r="I161" s="350">
        <f t="shared" si="85"/>
        <v>0</v>
      </c>
      <c r="J161" s="350">
        <f t="shared" si="85"/>
        <v>0</v>
      </c>
      <c r="K161" s="350">
        <f t="shared" si="85"/>
        <v>0</v>
      </c>
      <c r="L161" s="191">
        <f t="shared" si="85"/>
        <v>269</v>
      </c>
      <c r="M161" s="191">
        <f t="shared" si="85"/>
        <v>269</v>
      </c>
      <c r="N161" s="191">
        <f t="shared" si="85"/>
        <v>0</v>
      </c>
      <c r="O161" s="191">
        <f t="shared" si="85"/>
        <v>0</v>
      </c>
    </row>
    <row r="162" spans="1:15" s="26" customFormat="1" ht="15" customHeight="1" x14ac:dyDescent="0.25">
      <c r="A162" s="57"/>
      <c r="B162" s="133" t="s">
        <v>260</v>
      </c>
      <c r="C162" s="28" t="s">
        <v>32</v>
      </c>
      <c r="D162" s="272">
        <f t="shared" si="83"/>
        <v>269</v>
      </c>
      <c r="E162" s="272">
        <v>269</v>
      </c>
      <c r="F162" s="272"/>
      <c r="G162" s="272"/>
      <c r="H162" s="288">
        <f>I162+K162</f>
        <v>0</v>
      </c>
      <c r="I162" s="288"/>
      <c r="J162" s="288"/>
      <c r="K162" s="288"/>
      <c r="L162" s="10">
        <f>M162+O162</f>
        <v>269</v>
      </c>
      <c r="M162" s="10">
        <f>E162+I162</f>
        <v>269</v>
      </c>
      <c r="N162" s="10">
        <f>F162+J162</f>
        <v>0</v>
      </c>
      <c r="O162" s="10">
        <f>G162+K162</f>
        <v>0</v>
      </c>
    </row>
    <row r="163" spans="1:15" ht="15" customHeight="1" x14ac:dyDescent="0.25">
      <c r="A163" s="27" t="s">
        <v>136</v>
      </c>
      <c r="B163" s="21" t="s">
        <v>63</v>
      </c>
      <c r="C163" s="28" t="s">
        <v>32</v>
      </c>
      <c r="D163" s="257">
        <f t="shared" si="83"/>
        <v>217</v>
      </c>
      <c r="E163" s="257">
        <f t="shared" ref="E163:O163" si="86">E164</f>
        <v>217</v>
      </c>
      <c r="F163" s="257">
        <f t="shared" si="86"/>
        <v>0</v>
      </c>
      <c r="G163" s="257">
        <f t="shared" si="86"/>
        <v>0</v>
      </c>
      <c r="H163" s="350">
        <f t="shared" si="86"/>
        <v>0</v>
      </c>
      <c r="I163" s="350">
        <f t="shared" si="86"/>
        <v>0</v>
      </c>
      <c r="J163" s="350">
        <f t="shared" si="86"/>
        <v>0</v>
      </c>
      <c r="K163" s="350">
        <f t="shared" si="86"/>
        <v>0</v>
      </c>
      <c r="L163" s="191">
        <f t="shared" si="86"/>
        <v>217</v>
      </c>
      <c r="M163" s="191">
        <f t="shared" si="86"/>
        <v>217</v>
      </c>
      <c r="N163" s="191">
        <f t="shared" si="86"/>
        <v>0</v>
      </c>
      <c r="O163" s="191">
        <f t="shared" si="86"/>
        <v>0</v>
      </c>
    </row>
    <row r="164" spans="1:15" s="26" customFormat="1" ht="15" customHeight="1" x14ac:dyDescent="0.25">
      <c r="A164" s="57"/>
      <c r="B164" s="133" t="s">
        <v>260</v>
      </c>
      <c r="C164" s="28" t="s">
        <v>32</v>
      </c>
      <c r="D164" s="272">
        <f t="shared" si="83"/>
        <v>217</v>
      </c>
      <c r="E164" s="272">
        <v>217</v>
      </c>
      <c r="F164" s="272"/>
      <c r="G164" s="272"/>
      <c r="H164" s="288">
        <f>I164+K164</f>
        <v>0</v>
      </c>
      <c r="I164" s="288"/>
      <c r="J164" s="288"/>
      <c r="K164" s="288"/>
      <c r="L164" s="10">
        <f>M164+O164</f>
        <v>217</v>
      </c>
      <c r="M164" s="10">
        <f>E164+I164</f>
        <v>217</v>
      </c>
      <c r="N164" s="10">
        <f>F164+J164</f>
        <v>0</v>
      </c>
      <c r="O164" s="10">
        <f>G164+K164</f>
        <v>0</v>
      </c>
    </row>
    <row r="165" spans="1:15" ht="15" customHeight="1" x14ac:dyDescent="0.25">
      <c r="A165" s="27" t="s">
        <v>137</v>
      </c>
      <c r="B165" s="21" t="s">
        <v>64</v>
      </c>
      <c r="C165" s="28" t="s">
        <v>32</v>
      </c>
      <c r="D165" s="257">
        <f t="shared" si="83"/>
        <v>287</v>
      </c>
      <c r="E165" s="257">
        <f t="shared" ref="E165:O165" si="87">E166</f>
        <v>287</v>
      </c>
      <c r="F165" s="257">
        <f t="shared" si="87"/>
        <v>0</v>
      </c>
      <c r="G165" s="257">
        <f t="shared" si="87"/>
        <v>0</v>
      </c>
      <c r="H165" s="350">
        <f t="shared" si="87"/>
        <v>0</v>
      </c>
      <c r="I165" s="350">
        <f t="shared" si="87"/>
        <v>0</v>
      </c>
      <c r="J165" s="350">
        <f t="shared" si="87"/>
        <v>0</v>
      </c>
      <c r="K165" s="350">
        <f t="shared" si="87"/>
        <v>0</v>
      </c>
      <c r="L165" s="191">
        <f t="shared" si="87"/>
        <v>287</v>
      </c>
      <c r="M165" s="191">
        <f t="shared" si="87"/>
        <v>287</v>
      </c>
      <c r="N165" s="191">
        <f t="shared" si="87"/>
        <v>0</v>
      </c>
      <c r="O165" s="191">
        <f t="shared" si="87"/>
        <v>0</v>
      </c>
    </row>
    <row r="166" spans="1:15" s="26" customFormat="1" ht="15" customHeight="1" x14ac:dyDescent="0.25">
      <c r="A166" s="57"/>
      <c r="B166" s="133" t="s">
        <v>260</v>
      </c>
      <c r="C166" s="28" t="s">
        <v>32</v>
      </c>
      <c r="D166" s="272">
        <f t="shared" si="83"/>
        <v>287</v>
      </c>
      <c r="E166" s="272">
        <v>287</v>
      </c>
      <c r="F166" s="272"/>
      <c r="G166" s="272"/>
      <c r="H166" s="288">
        <f>I166+K166</f>
        <v>0</v>
      </c>
      <c r="I166" s="288"/>
      <c r="J166" s="288"/>
      <c r="K166" s="288"/>
      <c r="L166" s="10">
        <f>M166+O166</f>
        <v>287</v>
      </c>
      <c r="M166" s="10">
        <f>E166+I166</f>
        <v>287</v>
      </c>
      <c r="N166" s="10">
        <f>F166+J166</f>
        <v>0</v>
      </c>
      <c r="O166" s="10">
        <f>G166+K166</f>
        <v>0</v>
      </c>
    </row>
    <row r="167" spans="1:15" ht="15" customHeight="1" x14ac:dyDescent="0.25">
      <c r="A167" s="27" t="s">
        <v>138</v>
      </c>
      <c r="B167" s="21" t="s">
        <v>28</v>
      </c>
      <c r="C167" s="28" t="s">
        <v>32</v>
      </c>
      <c r="D167" s="257">
        <f t="shared" si="83"/>
        <v>212</v>
      </c>
      <c r="E167" s="257">
        <f t="shared" ref="E167:O167" si="88">E168</f>
        <v>212</v>
      </c>
      <c r="F167" s="257">
        <f t="shared" si="88"/>
        <v>0</v>
      </c>
      <c r="G167" s="257">
        <f t="shared" si="88"/>
        <v>0</v>
      </c>
      <c r="H167" s="350">
        <f t="shared" si="88"/>
        <v>0</v>
      </c>
      <c r="I167" s="350">
        <f t="shared" si="88"/>
        <v>0</v>
      </c>
      <c r="J167" s="350">
        <f t="shared" si="88"/>
        <v>0</v>
      </c>
      <c r="K167" s="350">
        <f t="shared" si="88"/>
        <v>0</v>
      </c>
      <c r="L167" s="191">
        <f t="shared" si="88"/>
        <v>212</v>
      </c>
      <c r="M167" s="191">
        <f t="shared" si="88"/>
        <v>212</v>
      </c>
      <c r="N167" s="191">
        <f t="shared" si="88"/>
        <v>0</v>
      </c>
      <c r="O167" s="191">
        <f t="shared" si="88"/>
        <v>0</v>
      </c>
    </row>
    <row r="168" spans="1:15" s="26" customFormat="1" ht="15" customHeight="1" x14ac:dyDescent="0.25">
      <c r="A168" s="57"/>
      <c r="B168" s="133" t="s">
        <v>260</v>
      </c>
      <c r="C168" s="28" t="s">
        <v>32</v>
      </c>
      <c r="D168" s="272">
        <f t="shared" si="83"/>
        <v>212</v>
      </c>
      <c r="E168" s="272">
        <v>212</v>
      </c>
      <c r="F168" s="272"/>
      <c r="G168" s="272"/>
      <c r="H168" s="288">
        <f>I168+K168</f>
        <v>0</v>
      </c>
      <c r="I168" s="288"/>
      <c r="J168" s="288"/>
      <c r="K168" s="288"/>
      <c r="L168" s="10">
        <f>M168+O168</f>
        <v>212</v>
      </c>
      <c r="M168" s="10">
        <f>E168+I168</f>
        <v>212</v>
      </c>
      <c r="N168" s="10">
        <f>F168+J168</f>
        <v>0</v>
      </c>
      <c r="O168" s="10">
        <f>G168+K168</f>
        <v>0</v>
      </c>
    </row>
    <row r="169" spans="1:15" ht="15" customHeight="1" x14ac:dyDescent="0.25">
      <c r="A169" s="27" t="s">
        <v>139</v>
      </c>
      <c r="B169" s="21" t="s">
        <v>29</v>
      </c>
      <c r="C169" s="28" t="s">
        <v>32</v>
      </c>
      <c r="D169" s="257">
        <f t="shared" si="83"/>
        <v>202</v>
      </c>
      <c r="E169" s="257">
        <f t="shared" ref="E169:O169" si="89">E170</f>
        <v>202</v>
      </c>
      <c r="F169" s="257">
        <f t="shared" si="89"/>
        <v>0</v>
      </c>
      <c r="G169" s="257">
        <f t="shared" si="89"/>
        <v>0</v>
      </c>
      <c r="H169" s="350">
        <f t="shared" si="89"/>
        <v>0</v>
      </c>
      <c r="I169" s="350">
        <f t="shared" si="89"/>
        <v>0</v>
      </c>
      <c r="J169" s="350">
        <f t="shared" si="89"/>
        <v>0</v>
      </c>
      <c r="K169" s="350">
        <f t="shared" si="89"/>
        <v>0</v>
      </c>
      <c r="L169" s="191">
        <f t="shared" si="89"/>
        <v>202</v>
      </c>
      <c r="M169" s="191">
        <f t="shared" si="89"/>
        <v>202</v>
      </c>
      <c r="N169" s="191">
        <f t="shared" si="89"/>
        <v>0</v>
      </c>
      <c r="O169" s="191">
        <f t="shared" si="89"/>
        <v>0</v>
      </c>
    </row>
    <row r="170" spans="1:15" s="26" customFormat="1" ht="15" customHeight="1" x14ac:dyDescent="0.25">
      <c r="A170" s="57"/>
      <c r="B170" s="133" t="s">
        <v>260</v>
      </c>
      <c r="C170" s="28" t="s">
        <v>32</v>
      </c>
      <c r="D170" s="272">
        <f t="shared" si="83"/>
        <v>202</v>
      </c>
      <c r="E170" s="272">
        <v>202</v>
      </c>
      <c r="F170" s="272"/>
      <c r="G170" s="272"/>
      <c r="H170" s="288">
        <f>I170+K170</f>
        <v>0</v>
      </c>
      <c r="I170" s="288"/>
      <c r="J170" s="288"/>
      <c r="K170" s="288"/>
      <c r="L170" s="10">
        <f>M170+O170</f>
        <v>202</v>
      </c>
      <c r="M170" s="10">
        <f>E170+I170</f>
        <v>202</v>
      </c>
      <c r="N170" s="10">
        <f>F170+J170</f>
        <v>0</v>
      </c>
      <c r="O170" s="10">
        <f>G170+K170</f>
        <v>0</v>
      </c>
    </row>
    <row r="171" spans="1:15" ht="15" customHeight="1" x14ac:dyDescent="0.25">
      <c r="A171" s="27" t="s">
        <v>178</v>
      </c>
      <c r="B171" s="21" t="s">
        <v>74</v>
      </c>
      <c r="C171" s="28" t="s">
        <v>32</v>
      </c>
      <c r="D171" s="257">
        <f t="shared" si="83"/>
        <v>99</v>
      </c>
      <c r="E171" s="257">
        <f t="shared" ref="E171:O171" si="90">E172</f>
        <v>99</v>
      </c>
      <c r="F171" s="257">
        <f t="shared" si="90"/>
        <v>0</v>
      </c>
      <c r="G171" s="257">
        <f t="shared" si="90"/>
        <v>0</v>
      </c>
      <c r="H171" s="350">
        <f t="shared" si="90"/>
        <v>0</v>
      </c>
      <c r="I171" s="350">
        <f t="shared" si="90"/>
        <v>0</v>
      </c>
      <c r="J171" s="350">
        <f t="shared" si="90"/>
        <v>0</v>
      </c>
      <c r="K171" s="350">
        <f t="shared" si="90"/>
        <v>0</v>
      </c>
      <c r="L171" s="191">
        <f t="shared" si="90"/>
        <v>99</v>
      </c>
      <c r="M171" s="191">
        <f t="shared" si="90"/>
        <v>99</v>
      </c>
      <c r="N171" s="191">
        <f t="shared" si="90"/>
        <v>0</v>
      </c>
      <c r="O171" s="191">
        <f t="shared" si="90"/>
        <v>0</v>
      </c>
    </row>
    <row r="172" spans="1:15" s="26" customFormat="1" ht="15" customHeight="1" x14ac:dyDescent="0.25">
      <c r="A172" s="57"/>
      <c r="B172" s="133" t="s">
        <v>260</v>
      </c>
      <c r="C172" s="28" t="s">
        <v>32</v>
      </c>
      <c r="D172" s="272">
        <f t="shared" si="83"/>
        <v>99</v>
      </c>
      <c r="E172" s="272">
        <v>99</v>
      </c>
      <c r="F172" s="272"/>
      <c r="G172" s="272"/>
      <c r="H172" s="288">
        <f>I172+K172</f>
        <v>0</v>
      </c>
      <c r="I172" s="288"/>
      <c r="J172" s="288"/>
      <c r="K172" s="288"/>
      <c r="L172" s="10">
        <f>M172+O172</f>
        <v>99</v>
      </c>
      <c r="M172" s="10">
        <f>E172+I172</f>
        <v>99</v>
      </c>
      <c r="N172" s="10">
        <f>F172+J172</f>
        <v>0</v>
      </c>
      <c r="O172" s="10">
        <f>G172+K172</f>
        <v>0</v>
      </c>
    </row>
    <row r="173" spans="1:15" ht="15" customHeight="1" x14ac:dyDescent="0.25">
      <c r="A173" s="27" t="s">
        <v>140</v>
      </c>
      <c r="B173" s="21" t="s">
        <v>168</v>
      </c>
      <c r="C173" s="28" t="s">
        <v>32</v>
      </c>
      <c r="D173" s="257">
        <f>E173+G173</f>
        <v>105</v>
      </c>
      <c r="E173" s="257">
        <f t="shared" ref="E173:O173" si="91">E174</f>
        <v>105</v>
      </c>
      <c r="F173" s="257">
        <f t="shared" si="91"/>
        <v>0</v>
      </c>
      <c r="G173" s="257">
        <f t="shared" si="91"/>
        <v>0</v>
      </c>
      <c r="H173" s="350">
        <f t="shared" si="91"/>
        <v>0</v>
      </c>
      <c r="I173" s="350">
        <f t="shared" si="91"/>
        <v>0</v>
      </c>
      <c r="J173" s="350">
        <f t="shared" si="91"/>
        <v>0</v>
      </c>
      <c r="K173" s="350">
        <f t="shared" si="91"/>
        <v>0</v>
      </c>
      <c r="L173" s="191">
        <f t="shared" si="91"/>
        <v>105</v>
      </c>
      <c r="M173" s="191">
        <f t="shared" si="91"/>
        <v>105</v>
      </c>
      <c r="N173" s="191">
        <f t="shared" si="91"/>
        <v>0</v>
      </c>
      <c r="O173" s="191">
        <f t="shared" si="91"/>
        <v>0</v>
      </c>
    </row>
    <row r="174" spans="1:15" s="26" customFormat="1" ht="15" customHeight="1" x14ac:dyDescent="0.25">
      <c r="A174" s="57"/>
      <c r="B174" s="133" t="s">
        <v>260</v>
      </c>
      <c r="C174" s="28" t="s">
        <v>32</v>
      </c>
      <c r="D174" s="272">
        <f>E174+G174</f>
        <v>105</v>
      </c>
      <c r="E174" s="272">
        <v>105</v>
      </c>
      <c r="F174" s="272"/>
      <c r="G174" s="272"/>
      <c r="H174" s="288">
        <f>I174+K174</f>
        <v>0</v>
      </c>
      <c r="I174" s="288"/>
      <c r="J174" s="288"/>
      <c r="K174" s="288"/>
      <c r="L174" s="10">
        <f>M174+O174</f>
        <v>105</v>
      </c>
      <c r="M174" s="10">
        <f>E174+I174</f>
        <v>105</v>
      </c>
      <c r="N174" s="10">
        <f>F174+J174</f>
        <v>0</v>
      </c>
      <c r="O174" s="10">
        <f>G174+K174</f>
        <v>0</v>
      </c>
    </row>
    <row r="175" spans="1:15" ht="15" customHeight="1" x14ac:dyDescent="0.25">
      <c r="A175" s="27" t="s">
        <v>141</v>
      </c>
      <c r="B175" s="21" t="s">
        <v>30</v>
      </c>
      <c r="C175" s="28" t="s">
        <v>32</v>
      </c>
      <c r="D175" s="257">
        <f t="shared" si="83"/>
        <v>286</v>
      </c>
      <c r="E175" s="257">
        <f t="shared" ref="E175:O175" si="92">E176</f>
        <v>286</v>
      </c>
      <c r="F175" s="257">
        <f t="shared" si="92"/>
        <v>0</v>
      </c>
      <c r="G175" s="257">
        <f t="shared" si="92"/>
        <v>0</v>
      </c>
      <c r="H175" s="350">
        <f t="shared" si="92"/>
        <v>0</v>
      </c>
      <c r="I175" s="350">
        <f t="shared" si="92"/>
        <v>0</v>
      </c>
      <c r="J175" s="350">
        <f t="shared" si="92"/>
        <v>0</v>
      </c>
      <c r="K175" s="350">
        <f t="shared" si="92"/>
        <v>0</v>
      </c>
      <c r="L175" s="191">
        <f t="shared" si="92"/>
        <v>286</v>
      </c>
      <c r="M175" s="191">
        <f t="shared" si="92"/>
        <v>286</v>
      </c>
      <c r="N175" s="191">
        <f t="shared" si="92"/>
        <v>0</v>
      </c>
      <c r="O175" s="191">
        <f t="shared" si="92"/>
        <v>0</v>
      </c>
    </row>
    <row r="176" spans="1:15" s="26" customFormat="1" ht="15" customHeight="1" x14ac:dyDescent="0.25">
      <c r="A176" s="57"/>
      <c r="B176" s="133" t="s">
        <v>260</v>
      </c>
      <c r="C176" s="28" t="s">
        <v>32</v>
      </c>
      <c r="D176" s="272">
        <f t="shared" si="83"/>
        <v>286</v>
      </c>
      <c r="E176" s="272">
        <v>286</v>
      </c>
      <c r="F176" s="272"/>
      <c r="G176" s="272"/>
      <c r="H176" s="288">
        <f>I176+K176</f>
        <v>0</v>
      </c>
      <c r="I176" s="288"/>
      <c r="J176" s="288"/>
      <c r="K176" s="288"/>
      <c r="L176" s="10">
        <f>M176+O176</f>
        <v>286</v>
      </c>
      <c r="M176" s="10">
        <f>E176+I176</f>
        <v>286</v>
      </c>
      <c r="N176" s="10">
        <f>F176+J176</f>
        <v>0</v>
      </c>
      <c r="O176" s="10">
        <f>G176+K176</f>
        <v>0</v>
      </c>
    </row>
    <row r="177" spans="1:17" ht="15" customHeight="1" x14ac:dyDescent="0.25">
      <c r="A177" s="27" t="s">
        <v>142</v>
      </c>
      <c r="B177" s="21" t="s">
        <v>31</v>
      </c>
      <c r="C177" s="28" t="s">
        <v>32</v>
      </c>
      <c r="D177" s="257">
        <f t="shared" si="83"/>
        <v>2805</v>
      </c>
      <c r="E177" s="257">
        <f t="shared" ref="E177:O177" si="93">E178</f>
        <v>2805</v>
      </c>
      <c r="F177" s="257">
        <f t="shared" si="93"/>
        <v>0</v>
      </c>
      <c r="G177" s="257">
        <f t="shared" si="93"/>
        <v>0</v>
      </c>
      <c r="H177" s="350">
        <f t="shared" si="93"/>
        <v>0</v>
      </c>
      <c r="I177" s="350">
        <f t="shared" si="93"/>
        <v>0</v>
      </c>
      <c r="J177" s="350">
        <f t="shared" si="93"/>
        <v>0</v>
      </c>
      <c r="K177" s="350">
        <f t="shared" si="93"/>
        <v>0</v>
      </c>
      <c r="L177" s="191">
        <f t="shared" si="93"/>
        <v>2805</v>
      </c>
      <c r="M177" s="191">
        <f t="shared" si="93"/>
        <v>2805</v>
      </c>
      <c r="N177" s="191">
        <f t="shared" si="93"/>
        <v>0</v>
      </c>
      <c r="O177" s="191">
        <f t="shared" si="93"/>
        <v>0</v>
      </c>
    </row>
    <row r="178" spans="1:17" s="26" customFormat="1" ht="15" customHeight="1" x14ac:dyDescent="0.25">
      <c r="A178" s="31"/>
      <c r="B178" s="133" t="s">
        <v>260</v>
      </c>
      <c r="C178" s="28" t="s">
        <v>32</v>
      </c>
      <c r="D178" s="272">
        <f t="shared" si="83"/>
        <v>2805</v>
      </c>
      <c r="E178" s="272">
        <v>2805</v>
      </c>
      <c r="F178" s="272"/>
      <c r="G178" s="272"/>
      <c r="H178" s="288">
        <f>I178+K178</f>
        <v>0</v>
      </c>
      <c r="I178" s="288"/>
      <c r="J178" s="288"/>
      <c r="K178" s="288"/>
      <c r="L178" s="10">
        <f>M178+O178</f>
        <v>2805</v>
      </c>
      <c r="M178" s="10">
        <f>E178+I178</f>
        <v>2805</v>
      </c>
      <c r="N178" s="10">
        <f>F178+J178</f>
        <v>0</v>
      </c>
      <c r="O178" s="10">
        <f>G178+K178</f>
        <v>0</v>
      </c>
    </row>
    <row r="179" spans="1:17" ht="15" customHeight="1" x14ac:dyDescent="0.25">
      <c r="A179" s="27" t="s">
        <v>143</v>
      </c>
      <c r="B179" s="32" t="s">
        <v>71</v>
      </c>
      <c r="C179" s="28" t="s">
        <v>32</v>
      </c>
      <c r="D179" s="257">
        <f t="shared" si="83"/>
        <v>2871</v>
      </c>
      <c r="E179" s="257">
        <f t="shared" ref="E179:O179" si="94">E180</f>
        <v>2871</v>
      </c>
      <c r="F179" s="257">
        <f t="shared" si="94"/>
        <v>0</v>
      </c>
      <c r="G179" s="257">
        <f t="shared" si="94"/>
        <v>0</v>
      </c>
      <c r="H179" s="350">
        <f t="shared" si="94"/>
        <v>0</v>
      </c>
      <c r="I179" s="350">
        <f t="shared" si="94"/>
        <v>0</v>
      </c>
      <c r="J179" s="350">
        <f t="shared" si="94"/>
        <v>0</v>
      </c>
      <c r="K179" s="350">
        <f t="shared" si="94"/>
        <v>0</v>
      </c>
      <c r="L179" s="191">
        <f t="shared" si="94"/>
        <v>2871</v>
      </c>
      <c r="M179" s="191">
        <f t="shared" si="94"/>
        <v>2871</v>
      </c>
      <c r="N179" s="191">
        <f t="shared" si="94"/>
        <v>0</v>
      </c>
      <c r="O179" s="191">
        <f t="shared" si="94"/>
        <v>0</v>
      </c>
    </row>
    <row r="180" spans="1:17" s="26" customFormat="1" ht="15" customHeight="1" x14ac:dyDescent="0.25">
      <c r="A180" s="31"/>
      <c r="B180" s="133" t="s">
        <v>260</v>
      </c>
      <c r="C180" s="28" t="s">
        <v>32</v>
      </c>
      <c r="D180" s="272">
        <f t="shared" si="83"/>
        <v>2871</v>
      </c>
      <c r="E180" s="272">
        <v>2871</v>
      </c>
      <c r="F180" s="272"/>
      <c r="G180" s="272"/>
      <c r="H180" s="288">
        <f>I180+K180</f>
        <v>0</v>
      </c>
      <c r="I180" s="288"/>
      <c r="J180" s="288"/>
      <c r="K180" s="288"/>
      <c r="L180" s="10">
        <f>M180+O180</f>
        <v>2871</v>
      </c>
      <c r="M180" s="10">
        <f>E180+I180</f>
        <v>2871</v>
      </c>
      <c r="N180" s="10">
        <f>F180+J180</f>
        <v>0</v>
      </c>
      <c r="O180" s="10">
        <f>G180+K180</f>
        <v>0</v>
      </c>
    </row>
    <row r="181" spans="1:17" ht="15" customHeight="1" x14ac:dyDescent="0.25">
      <c r="A181" s="67" t="s">
        <v>144</v>
      </c>
      <c r="B181" s="35" t="s">
        <v>264</v>
      </c>
      <c r="C181" s="17"/>
      <c r="D181" s="258">
        <f t="shared" si="83"/>
        <v>44166</v>
      </c>
      <c r="E181" s="258">
        <f>E183+E184</f>
        <v>8922</v>
      </c>
      <c r="F181" s="258">
        <f>F183+F184</f>
        <v>0</v>
      </c>
      <c r="G181" s="258">
        <f>G183+G184</f>
        <v>35244</v>
      </c>
      <c r="H181" s="289">
        <f t="shared" ref="H181:O181" si="95">H183+H184</f>
        <v>0</v>
      </c>
      <c r="I181" s="289">
        <f t="shared" si="95"/>
        <v>0</v>
      </c>
      <c r="J181" s="289">
        <f t="shared" si="95"/>
        <v>0</v>
      </c>
      <c r="K181" s="289">
        <f t="shared" si="95"/>
        <v>0</v>
      </c>
      <c r="L181" s="1">
        <f t="shared" si="95"/>
        <v>44166</v>
      </c>
      <c r="M181" s="1">
        <f t="shared" si="95"/>
        <v>8922</v>
      </c>
      <c r="N181" s="1">
        <f t="shared" si="95"/>
        <v>0</v>
      </c>
      <c r="O181" s="1">
        <f t="shared" si="95"/>
        <v>35244</v>
      </c>
    </row>
    <row r="182" spans="1:17" ht="15" customHeight="1" x14ac:dyDescent="0.25">
      <c r="A182" s="75"/>
      <c r="B182" s="182" t="s">
        <v>214</v>
      </c>
      <c r="C182" s="17"/>
      <c r="D182" s="258"/>
      <c r="E182" s="258"/>
      <c r="F182" s="258"/>
      <c r="G182" s="258"/>
      <c r="H182" s="289"/>
      <c r="I182" s="289"/>
      <c r="J182" s="289"/>
      <c r="K182" s="289"/>
      <c r="L182" s="1"/>
      <c r="M182" s="1"/>
      <c r="N182" s="1"/>
      <c r="O182" s="1"/>
    </row>
    <row r="183" spans="1:17" ht="15" customHeight="1" x14ac:dyDescent="0.25">
      <c r="A183" s="75"/>
      <c r="B183" s="353" t="s">
        <v>8</v>
      </c>
      <c r="C183" s="17"/>
      <c r="D183" s="272">
        <f t="shared" si="83"/>
        <v>34895</v>
      </c>
      <c r="E183" s="257">
        <f>E154</f>
        <v>0</v>
      </c>
      <c r="F183" s="257">
        <f>F154</f>
        <v>0</v>
      </c>
      <c r="G183" s="272">
        <f>G154</f>
        <v>34895</v>
      </c>
      <c r="H183" s="342">
        <f t="shared" ref="H183:O183" si="96">H154</f>
        <v>0</v>
      </c>
      <c r="I183" s="342">
        <f t="shared" si="96"/>
        <v>0</v>
      </c>
      <c r="J183" s="342">
        <f t="shared" si="96"/>
        <v>0</v>
      </c>
      <c r="K183" s="342">
        <f t="shared" si="96"/>
        <v>0</v>
      </c>
      <c r="L183" s="77">
        <f t="shared" si="96"/>
        <v>34895</v>
      </c>
      <c r="M183" s="77">
        <f t="shared" si="96"/>
        <v>0</v>
      </c>
      <c r="N183" s="77">
        <f t="shared" si="96"/>
        <v>0</v>
      </c>
      <c r="O183" s="77">
        <f t="shared" si="96"/>
        <v>34895</v>
      </c>
      <c r="P183" s="26"/>
      <c r="Q183" s="26"/>
    </row>
    <row r="184" spans="1:17" s="26" customFormat="1" ht="15" customHeight="1" x14ac:dyDescent="0.25">
      <c r="A184" s="186"/>
      <c r="B184" s="360" t="s">
        <v>258</v>
      </c>
      <c r="C184" s="199"/>
      <c r="D184" s="340">
        <f t="shared" si="83"/>
        <v>9271</v>
      </c>
      <c r="E184" s="340">
        <f>E156+E158+E160+E162+E164+E166+E168+E170+E172+E174+E176+E178+E180</f>
        <v>8922</v>
      </c>
      <c r="F184" s="340">
        <f>F156+F158+F160+F162+F164+F166+F168+F170+F172+F174+F176+F178+F180</f>
        <v>0</v>
      </c>
      <c r="G184" s="340">
        <f>G156+G158+G160+G162+G164+G166+G168+G170+G172+G174+G176+G178+G180</f>
        <v>349</v>
      </c>
      <c r="H184" s="349">
        <f t="shared" ref="H184:O184" si="97">H156+H158+H160+H162+H164+H166+H168+H170+H172+H174+H176+H178+H180</f>
        <v>0</v>
      </c>
      <c r="I184" s="349">
        <f t="shared" si="97"/>
        <v>0</v>
      </c>
      <c r="J184" s="349">
        <f t="shared" si="97"/>
        <v>0</v>
      </c>
      <c r="K184" s="349">
        <f t="shared" si="97"/>
        <v>0</v>
      </c>
      <c r="L184" s="200">
        <f t="shared" si="97"/>
        <v>9271</v>
      </c>
      <c r="M184" s="200">
        <f t="shared" si="97"/>
        <v>8922</v>
      </c>
      <c r="N184" s="200">
        <f t="shared" si="97"/>
        <v>0</v>
      </c>
      <c r="O184" s="200">
        <f t="shared" si="97"/>
        <v>349</v>
      </c>
      <c r="P184" s="2"/>
      <c r="Q184" s="2"/>
    </row>
    <row r="185" spans="1:17" ht="18.75" customHeight="1" x14ac:dyDescent="0.25">
      <c r="A185" s="11" t="s">
        <v>145</v>
      </c>
      <c r="B185" s="395" t="s">
        <v>418</v>
      </c>
      <c r="C185" s="395"/>
      <c r="D185" s="395"/>
      <c r="E185" s="395"/>
      <c r="F185" s="395"/>
      <c r="G185" s="395"/>
      <c r="H185" s="395"/>
      <c r="I185" s="395"/>
      <c r="J185" s="395"/>
      <c r="K185" s="395"/>
      <c r="L185" s="395"/>
      <c r="M185" s="395"/>
      <c r="N185" s="395"/>
      <c r="O185" s="395"/>
      <c r="P185" s="26"/>
      <c r="Q185" s="26"/>
    </row>
    <row r="186" spans="1:17" ht="15" customHeight="1" x14ac:dyDescent="0.25">
      <c r="A186" s="13" t="s">
        <v>146</v>
      </c>
      <c r="B186" s="49" t="s">
        <v>58</v>
      </c>
      <c r="C186" s="173" t="s">
        <v>24</v>
      </c>
      <c r="D186" s="256">
        <f t="shared" ref="D186:D200" si="98">E186+G186</f>
        <v>19369</v>
      </c>
      <c r="E186" s="259">
        <f t="shared" ref="E186:O186" si="99">E187</f>
        <v>19369</v>
      </c>
      <c r="F186" s="259">
        <f t="shared" si="99"/>
        <v>0</v>
      </c>
      <c r="G186" s="259">
        <f t="shared" si="99"/>
        <v>0</v>
      </c>
      <c r="H186" s="350">
        <f t="shared" si="99"/>
        <v>0</v>
      </c>
      <c r="I186" s="350">
        <f t="shared" si="99"/>
        <v>0</v>
      </c>
      <c r="J186" s="350">
        <f t="shared" si="99"/>
        <v>0</v>
      </c>
      <c r="K186" s="350">
        <f t="shared" si="99"/>
        <v>0</v>
      </c>
      <c r="L186" s="191">
        <f t="shared" si="99"/>
        <v>19369</v>
      </c>
      <c r="M186" s="191">
        <f t="shared" si="99"/>
        <v>19369</v>
      </c>
      <c r="N186" s="191">
        <f t="shared" si="99"/>
        <v>0</v>
      </c>
      <c r="O186" s="191">
        <f t="shared" si="99"/>
        <v>0</v>
      </c>
    </row>
    <row r="187" spans="1:17" s="26" customFormat="1" ht="15" customHeight="1" x14ac:dyDescent="0.25">
      <c r="A187" s="92"/>
      <c r="B187" s="133" t="s">
        <v>260</v>
      </c>
      <c r="C187" s="22" t="s">
        <v>24</v>
      </c>
      <c r="D187" s="272">
        <f t="shared" si="98"/>
        <v>19369</v>
      </c>
      <c r="E187" s="272">
        <v>19369</v>
      </c>
      <c r="F187" s="272"/>
      <c r="G187" s="272"/>
      <c r="H187" s="288">
        <f>I187+K187</f>
        <v>0</v>
      </c>
      <c r="I187" s="288"/>
      <c r="J187" s="288"/>
      <c r="K187" s="288"/>
      <c r="L187" s="10">
        <f>M187+O187</f>
        <v>19369</v>
      </c>
      <c r="M187" s="10">
        <f>E187+I187</f>
        <v>19369</v>
      </c>
      <c r="N187" s="10">
        <f>F187+J187</f>
        <v>0</v>
      </c>
      <c r="O187" s="10">
        <f>G187+K187</f>
        <v>0</v>
      </c>
      <c r="P187" s="2"/>
      <c r="Q187" s="2"/>
    </row>
    <row r="188" spans="1:17" ht="15" customHeight="1" x14ac:dyDescent="0.25">
      <c r="A188" s="50" t="s">
        <v>179</v>
      </c>
      <c r="B188" s="21" t="s">
        <v>59</v>
      </c>
      <c r="C188" s="22" t="s">
        <v>24</v>
      </c>
      <c r="D188" s="257">
        <f>E188+G188</f>
        <v>1685</v>
      </c>
      <c r="E188" s="257">
        <f t="shared" ref="E188:O188" si="100">E189</f>
        <v>1685</v>
      </c>
      <c r="F188" s="257">
        <f t="shared" si="100"/>
        <v>0</v>
      </c>
      <c r="G188" s="257">
        <f t="shared" si="100"/>
        <v>0</v>
      </c>
      <c r="H188" s="350">
        <f t="shared" si="100"/>
        <v>0</v>
      </c>
      <c r="I188" s="350">
        <f t="shared" si="100"/>
        <v>0</v>
      </c>
      <c r="J188" s="350">
        <f t="shared" si="100"/>
        <v>0</v>
      </c>
      <c r="K188" s="350">
        <f t="shared" si="100"/>
        <v>0</v>
      </c>
      <c r="L188" s="191">
        <f t="shared" si="100"/>
        <v>1685</v>
      </c>
      <c r="M188" s="191">
        <f t="shared" si="100"/>
        <v>1685</v>
      </c>
      <c r="N188" s="191">
        <f t="shared" si="100"/>
        <v>0</v>
      </c>
      <c r="O188" s="191">
        <f t="shared" si="100"/>
        <v>0</v>
      </c>
      <c r="P188" s="26"/>
      <c r="Q188" s="26"/>
    </row>
    <row r="189" spans="1:17" s="26" customFormat="1" ht="15" customHeight="1" x14ac:dyDescent="0.25">
      <c r="A189" s="88"/>
      <c r="B189" s="133" t="s">
        <v>260</v>
      </c>
      <c r="C189" s="22" t="s">
        <v>24</v>
      </c>
      <c r="D189" s="272">
        <f t="shared" si="98"/>
        <v>1685</v>
      </c>
      <c r="E189" s="272">
        <v>1685</v>
      </c>
      <c r="F189" s="272"/>
      <c r="G189" s="272"/>
      <c r="H189" s="288">
        <f>I189+K189</f>
        <v>0</v>
      </c>
      <c r="I189" s="288"/>
      <c r="J189" s="288"/>
      <c r="K189" s="288"/>
      <c r="L189" s="10">
        <f>M189+O189</f>
        <v>1685</v>
      </c>
      <c r="M189" s="10">
        <f>E189+I189</f>
        <v>1685</v>
      </c>
      <c r="N189" s="10">
        <f>F189+J189</f>
        <v>0</v>
      </c>
      <c r="O189" s="10">
        <f>G189+K189</f>
        <v>0</v>
      </c>
      <c r="P189" s="2"/>
      <c r="Q189" s="2"/>
    </row>
    <row r="190" spans="1:17" ht="15.75" customHeight="1" x14ac:dyDescent="0.25">
      <c r="A190" s="7" t="s">
        <v>147</v>
      </c>
      <c r="B190" s="18" t="s">
        <v>183</v>
      </c>
      <c r="C190" s="9" t="s">
        <v>24</v>
      </c>
      <c r="D190" s="257">
        <f t="shared" si="98"/>
        <v>1175</v>
      </c>
      <c r="E190" s="260">
        <f>E191</f>
        <v>1175</v>
      </c>
      <c r="F190" s="260">
        <f>F191</f>
        <v>0</v>
      </c>
      <c r="G190" s="260">
        <f>G191</f>
        <v>0</v>
      </c>
      <c r="H190" s="288">
        <f>I190+K190</f>
        <v>0</v>
      </c>
      <c r="I190" s="306">
        <f>I191</f>
        <v>0</v>
      </c>
      <c r="J190" s="306">
        <f>J191</f>
        <v>0</v>
      </c>
      <c r="K190" s="306">
        <f>K191</f>
        <v>0</v>
      </c>
      <c r="L190" s="10">
        <f>M190+O190</f>
        <v>1175</v>
      </c>
      <c r="M190" s="33">
        <f>M191</f>
        <v>1175</v>
      </c>
      <c r="N190" s="33">
        <f>N191</f>
        <v>0</v>
      </c>
      <c r="O190" s="33">
        <f>O191</f>
        <v>0</v>
      </c>
    </row>
    <row r="191" spans="1:17" s="26" customFormat="1" ht="15" customHeight="1" x14ac:dyDescent="0.25">
      <c r="A191" s="92"/>
      <c r="B191" s="133" t="s">
        <v>260</v>
      </c>
      <c r="C191" s="22" t="s">
        <v>24</v>
      </c>
      <c r="D191" s="272">
        <f>E191+G191</f>
        <v>1175</v>
      </c>
      <c r="E191" s="272">
        <v>1175</v>
      </c>
      <c r="F191" s="272"/>
      <c r="G191" s="272"/>
      <c r="H191" s="342"/>
      <c r="I191" s="342"/>
      <c r="J191" s="342"/>
      <c r="K191" s="342"/>
      <c r="L191" s="10">
        <f>M191+O191</f>
        <v>1175</v>
      </c>
      <c r="M191" s="10">
        <f>E191+I191</f>
        <v>1175</v>
      </c>
      <c r="N191" s="10">
        <f>F191+J191</f>
        <v>0</v>
      </c>
      <c r="O191" s="10">
        <f>G191+K191</f>
        <v>0</v>
      </c>
      <c r="P191" s="2"/>
      <c r="Q191" s="2"/>
    </row>
    <row r="192" spans="1:17" ht="15" customHeight="1" x14ac:dyDescent="0.25">
      <c r="A192" s="34" t="s">
        <v>200</v>
      </c>
      <c r="B192" s="35" t="s">
        <v>225</v>
      </c>
      <c r="C192" s="17"/>
      <c r="D192" s="258">
        <f t="shared" si="98"/>
        <v>22229</v>
      </c>
      <c r="E192" s="258">
        <f>E193+E194</f>
        <v>22229</v>
      </c>
      <c r="F192" s="258">
        <f>F193+F194</f>
        <v>0</v>
      </c>
      <c r="G192" s="258">
        <f>G193+G194</f>
        <v>0</v>
      </c>
      <c r="H192" s="289">
        <f t="shared" ref="H192:O192" si="101">H193+H194</f>
        <v>0</v>
      </c>
      <c r="I192" s="289">
        <f t="shared" si="101"/>
        <v>0</v>
      </c>
      <c r="J192" s="289">
        <f t="shared" si="101"/>
        <v>0</v>
      </c>
      <c r="K192" s="289">
        <f t="shared" si="101"/>
        <v>0</v>
      </c>
      <c r="L192" s="1">
        <f t="shared" si="101"/>
        <v>22229</v>
      </c>
      <c r="M192" s="1">
        <f t="shared" si="101"/>
        <v>22229</v>
      </c>
      <c r="N192" s="1">
        <f t="shared" si="101"/>
        <v>0</v>
      </c>
      <c r="O192" s="1">
        <f t="shared" si="101"/>
        <v>0</v>
      </c>
      <c r="P192" s="26"/>
      <c r="Q192" s="26"/>
    </row>
    <row r="193" spans="1:17" s="26" customFormat="1" ht="15" customHeight="1" x14ac:dyDescent="0.25">
      <c r="A193" s="181"/>
      <c r="B193" s="182" t="s">
        <v>251</v>
      </c>
      <c r="C193" s="17"/>
      <c r="D193" s="272">
        <f t="shared" si="98"/>
        <v>0</v>
      </c>
      <c r="E193" s="272"/>
      <c r="F193" s="272"/>
      <c r="G193" s="272"/>
      <c r="H193" s="342"/>
      <c r="I193" s="342"/>
      <c r="J193" s="342"/>
      <c r="K193" s="342"/>
      <c r="L193" s="77"/>
      <c r="M193" s="77"/>
      <c r="N193" s="77"/>
      <c r="O193" s="77"/>
      <c r="P193" s="2"/>
      <c r="Q193" s="2"/>
    </row>
    <row r="194" spans="1:17" s="26" customFormat="1" ht="15" customHeight="1" x14ac:dyDescent="0.25">
      <c r="A194" s="181"/>
      <c r="B194" s="182" t="s">
        <v>266</v>
      </c>
      <c r="C194" s="20"/>
      <c r="D194" s="272">
        <f t="shared" si="98"/>
        <v>22229</v>
      </c>
      <c r="E194" s="272">
        <f t="shared" ref="E194:O194" si="102">E187+E189+E191</f>
        <v>22229</v>
      </c>
      <c r="F194" s="272">
        <f t="shared" si="102"/>
        <v>0</v>
      </c>
      <c r="G194" s="272">
        <f t="shared" si="102"/>
        <v>0</v>
      </c>
      <c r="H194" s="342">
        <f t="shared" si="102"/>
        <v>0</v>
      </c>
      <c r="I194" s="342">
        <f t="shared" si="102"/>
        <v>0</v>
      </c>
      <c r="J194" s="342">
        <f t="shared" si="102"/>
        <v>0</v>
      </c>
      <c r="K194" s="342">
        <f t="shared" si="102"/>
        <v>0</v>
      </c>
      <c r="L194" s="77">
        <f t="shared" si="102"/>
        <v>22229</v>
      </c>
      <c r="M194" s="77">
        <f t="shared" si="102"/>
        <v>22229</v>
      </c>
      <c r="N194" s="77">
        <f t="shared" si="102"/>
        <v>0</v>
      </c>
      <c r="O194" s="77">
        <f t="shared" si="102"/>
        <v>0</v>
      </c>
      <c r="P194" s="2"/>
      <c r="Q194" s="2"/>
    </row>
    <row r="195" spans="1:17" ht="15" customHeight="1" x14ac:dyDescent="0.25">
      <c r="A195" s="78" t="s">
        <v>201</v>
      </c>
      <c r="B195" s="210" t="s">
        <v>189</v>
      </c>
      <c r="C195" s="38"/>
      <c r="D195" s="261">
        <f t="shared" si="98"/>
        <v>592889</v>
      </c>
      <c r="E195" s="261">
        <f>E197+E198+E199+E200</f>
        <v>357988</v>
      </c>
      <c r="F195" s="261">
        <f>F197+F198+F199+F200</f>
        <v>8844</v>
      </c>
      <c r="G195" s="261">
        <f>G197+G198+G199+G200</f>
        <v>234901</v>
      </c>
      <c r="H195" s="290">
        <f t="shared" ref="H195:O195" si="103">H197+H198+H199+H200</f>
        <v>0</v>
      </c>
      <c r="I195" s="290">
        <f t="shared" si="103"/>
        <v>0</v>
      </c>
      <c r="J195" s="290">
        <f t="shared" si="103"/>
        <v>0</v>
      </c>
      <c r="K195" s="290">
        <f t="shared" si="103"/>
        <v>0</v>
      </c>
      <c r="L195" s="39">
        <f t="shared" si="103"/>
        <v>592889</v>
      </c>
      <c r="M195" s="39">
        <f t="shared" si="103"/>
        <v>357988</v>
      </c>
      <c r="N195" s="39">
        <f t="shared" si="103"/>
        <v>8844</v>
      </c>
      <c r="O195" s="39">
        <f t="shared" si="103"/>
        <v>234901</v>
      </c>
      <c r="P195" s="26"/>
      <c r="Q195" s="26"/>
    </row>
    <row r="196" spans="1:17" ht="15" customHeight="1" x14ac:dyDescent="0.25">
      <c r="A196" s="228"/>
      <c r="B196" s="182" t="s">
        <v>214</v>
      </c>
      <c r="C196" s="38"/>
      <c r="D196" s="261"/>
      <c r="E196" s="261"/>
      <c r="F196" s="261"/>
      <c r="G196" s="261"/>
      <c r="H196" s="290"/>
      <c r="I196" s="290"/>
      <c r="J196" s="290"/>
      <c r="K196" s="290"/>
      <c r="L196" s="39"/>
      <c r="M196" s="39"/>
      <c r="N196" s="39"/>
      <c r="O196" s="39"/>
      <c r="P196" s="26"/>
      <c r="Q196" s="26"/>
    </row>
    <row r="197" spans="1:17" s="26" customFormat="1" ht="15" customHeight="1" x14ac:dyDescent="0.25">
      <c r="A197" s="185"/>
      <c r="B197" s="353" t="s">
        <v>468</v>
      </c>
      <c r="C197" s="17"/>
      <c r="D197" s="272">
        <f t="shared" si="98"/>
        <v>465278</v>
      </c>
      <c r="E197" s="272">
        <f t="shared" ref="E197:O197" si="104">E40+E74+E142+E151+E183+E193</f>
        <v>242173</v>
      </c>
      <c r="F197" s="272">
        <f t="shared" si="104"/>
        <v>0</v>
      </c>
      <c r="G197" s="272">
        <f t="shared" si="104"/>
        <v>223105</v>
      </c>
      <c r="H197" s="342">
        <f t="shared" si="104"/>
        <v>0</v>
      </c>
      <c r="I197" s="342">
        <f t="shared" si="104"/>
        <v>0</v>
      </c>
      <c r="J197" s="342">
        <f t="shared" si="104"/>
        <v>0</v>
      </c>
      <c r="K197" s="342">
        <f t="shared" si="104"/>
        <v>0</v>
      </c>
      <c r="L197" s="77">
        <f t="shared" si="104"/>
        <v>465278</v>
      </c>
      <c r="M197" s="77">
        <f t="shared" si="104"/>
        <v>242173</v>
      </c>
      <c r="N197" s="77">
        <f t="shared" si="104"/>
        <v>0</v>
      </c>
      <c r="O197" s="77">
        <f t="shared" si="104"/>
        <v>223105</v>
      </c>
      <c r="P197" s="2"/>
      <c r="Q197" s="2"/>
    </row>
    <row r="198" spans="1:17" s="26" customFormat="1" ht="15" customHeight="1" x14ac:dyDescent="0.2">
      <c r="A198" s="185"/>
      <c r="B198" s="357" t="s">
        <v>258</v>
      </c>
      <c r="C198" s="17"/>
      <c r="D198" s="272">
        <f t="shared" si="98"/>
        <v>119426</v>
      </c>
      <c r="E198" s="272">
        <f t="shared" ref="E198:O198" si="105">E41++E76+E86+E143+E184+E194</f>
        <v>107630</v>
      </c>
      <c r="F198" s="272">
        <f t="shared" si="105"/>
        <v>8844</v>
      </c>
      <c r="G198" s="272">
        <f t="shared" si="105"/>
        <v>11796</v>
      </c>
      <c r="H198" s="342">
        <f t="shared" si="105"/>
        <v>0</v>
      </c>
      <c r="I198" s="342">
        <f t="shared" si="105"/>
        <v>0</v>
      </c>
      <c r="J198" s="342">
        <f t="shared" si="105"/>
        <v>0</v>
      </c>
      <c r="K198" s="342">
        <f t="shared" si="105"/>
        <v>0</v>
      </c>
      <c r="L198" s="77">
        <f t="shared" si="105"/>
        <v>119426</v>
      </c>
      <c r="M198" s="77">
        <f t="shared" si="105"/>
        <v>107630</v>
      </c>
      <c r="N198" s="77">
        <f t="shared" si="105"/>
        <v>8844</v>
      </c>
      <c r="O198" s="77">
        <f t="shared" si="105"/>
        <v>11796</v>
      </c>
    </row>
    <row r="199" spans="1:17" s="26" customFormat="1" ht="25.5" customHeight="1" x14ac:dyDescent="0.2">
      <c r="A199" s="185"/>
      <c r="B199" s="358" t="s">
        <v>66</v>
      </c>
      <c r="C199" s="17"/>
      <c r="D199" s="272">
        <f t="shared" si="98"/>
        <v>292</v>
      </c>
      <c r="E199" s="272">
        <f>E77</f>
        <v>292</v>
      </c>
      <c r="F199" s="272">
        <f t="shared" ref="F199:O199" si="106">F77</f>
        <v>0</v>
      </c>
      <c r="G199" s="272">
        <f t="shared" si="106"/>
        <v>0</v>
      </c>
      <c r="H199" s="342">
        <f t="shared" si="106"/>
        <v>0</v>
      </c>
      <c r="I199" s="342">
        <f t="shared" si="106"/>
        <v>0</v>
      </c>
      <c r="J199" s="342">
        <f t="shared" si="106"/>
        <v>0</v>
      </c>
      <c r="K199" s="342">
        <f t="shared" si="106"/>
        <v>0</v>
      </c>
      <c r="L199" s="77">
        <f t="shared" si="106"/>
        <v>292</v>
      </c>
      <c r="M199" s="77">
        <f t="shared" si="106"/>
        <v>292</v>
      </c>
      <c r="N199" s="77">
        <f t="shared" si="106"/>
        <v>0</v>
      </c>
      <c r="O199" s="77">
        <f t="shared" si="106"/>
        <v>0</v>
      </c>
    </row>
    <row r="200" spans="1:17" s="26" customFormat="1" ht="15" customHeight="1" x14ac:dyDescent="0.25">
      <c r="A200" s="186"/>
      <c r="B200" s="359" t="s">
        <v>256</v>
      </c>
      <c r="C200" s="17"/>
      <c r="D200" s="272">
        <f t="shared" si="98"/>
        <v>7893</v>
      </c>
      <c r="E200" s="272">
        <f t="shared" ref="E200:O200" si="107">E75+E85</f>
        <v>7893</v>
      </c>
      <c r="F200" s="272">
        <f t="shared" si="107"/>
        <v>0</v>
      </c>
      <c r="G200" s="272">
        <f t="shared" si="107"/>
        <v>0</v>
      </c>
      <c r="H200" s="342">
        <f t="shared" si="107"/>
        <v>0</v>
      </c>
      <c r="I200" s="342">
        <f t="shared" si="107"/>
        <v>0</v>
      </c>
      <c r="J200" s="342">
        <f t="shared" si="107"/>
        <v>0</v>
      </c>
      <c r="K200" s="342">
        <f t="shared" si="107"/>
        <v>0</v>
      </c>
      <c r="L200" s="77">
        <f t="shared" si="107"/>
        <v>7893</v>
      </c>
      <c r="M200" s="77">
        <f t="shared" si="107"/>
        <v>7893</v>
      </c>
      <c r="N200" s="77">
        <f t="shared" si="107"/>
        <v>0</v>
      </c>
      <c r="O200" s="77">
        <f t="shared" si="107"/>
        <v>0</v>
      </c>
      <c r="P200" s="2"/>
      <c r="Q200" s="2"/>
    </row>
    <row r="201" spans="1:17" ht="12.75" customHeight="1" x14ac:dyDescent="0.25">
      <c r="A201" s="40"/>
      <c r="B201" s="167"/>
      <c r="C201" s="166"/>
      <c r="D201" s="167"/>
      <c r="E201" s="167"/>
      <c r="F201" s="43"/>
      <c r="G201" s="43"/>
      <c r="H201" s="43"/>
      <c r="I201" s="43"/>
      <c r="J201" s="43"/>
      <c r="K201" s="43"/>
      <c r="L201" s="43"/>
      <c r="M201" s="43"/>
      <c r="N201" s="43"/>
      <c r="P201" s="26"/>
      <c r="Q201" s="26"/>
    </row>
    <row r="202" spans="1:17" x14ac:dyDescent="0.25">
      <c r="A202" s="40"/>
      <c r="B202" s="14"/>
      <c r="C202" s="45"/>
      <c r="D202" s="14"/>
      <c r="E202" s="14"/>
      <c r="F202" s="44"/>
      <c r="G202" s="14"/>
      <c r="H202" s="14"/>
      <c r="I202" s="14"/>
      <c r="J202" s="14"/>
      <c r="K202" s="14"/>
      <c r="L202" s="14"/>
      <c r="M202" s="14"/>
      <c r="N202" s="14"/>
      <c r="P202" s="26"/>
      <c r="Q202" s="26"/>
    </row>
    <row r="203" spans="1:17" x14ac:dyDescent="0.25">
      <c r="A203" s="14"/>
      <c r="B203" s="14"/>
      <c r="C203" s="4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P203" s="26"/>
      <c r="Q203" s="26"/>
    </row>
    <row r="204" spans="1:17" x14ac:dyDescent="0.25">
      <c r="A204" s="14"/>
      <c r="B204" s="14"/>
      <c r="C204" s="4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P204" s="26"/>
      <c r="Q204" s="26"/>
    </row>
    <row r="205" spans="1:17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</row>
    <row r="206" spans="1:17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</row>
    <row r="207" spans="1:17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</row>
    <row r="208" spans="1:17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</row>
    <row r="209" spans="1:14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</row>
    <row r="210" spans="1:14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</row>
    <row r="211" spans="1:14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</row>
    <row r="212" spans="1:14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</row>
    <row r="213" spans="1:14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</row>
    <row r="214" spans="1:14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</row>
    <row r="215" spans="1:14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</row>
    <row r="216" spans="1:14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</row>
    <row r="217" spans="1:14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</row>
    <row r="218" spans="1:14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</row>
    <row r="219" spans="1:14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</row>
    <row r="220" spans="1:14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</row>
    <row r="221" spans="1:14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</row>
    <row r="222" spans="1:14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</row>
    <row r="223" spans="1:14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</row>
    <row r="224" spans="1:14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</row>
    <row r="225" spans="1:14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</row>
    <row r="226" spans="1:14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</row>
    <row r="227" spans="1:14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</row>
    <row r="228" spans="1:14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</row>
    <row r="229" spans="1:14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</row>
    <row r="230" spans="1:14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</row>
    <row r="231" spans="1:14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</row>
    <row r="232" spans="1:14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</row>
    <row r="233" spans="1:14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</row>
    <row r="234" spans="1:14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</row>
    <row r="235" spans="1:14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</row>
    <row r="236" spans="1:14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</row>
    <row r="237" spans="1:14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</row>
    <row r="238" spans="1:14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</row>
    <row r="239" spans="1:14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</row>
    <row r="240" spans="1:14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</row>
    <row r="241" spans="1:14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</row>
    <row r="242" spans="1:14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</row>
    <row r="243" spans="1:14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</row>
    <row r="244" spans="1:14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</row>
    <row r="245" spans="1:14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</row>
    <row r="246" spans="1:14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</row>
    <row r="247" spans="1:14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</row>
    <row r="248" spans="1:14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</row>
    <row r="249" spans="1:14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</row>
    <row r="250" spans="1:14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</row>
    <row r="251" spans="1:14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</row>
    <row r="252" spans="1:14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</row>
    <row r="253" spans="1:14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</row>
    <row r="254" spans="1:14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</row>
    <row r="255" spans="1:14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</row>
    <row r="256" spans="1:14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</row>
    <row r="257" spans="1:14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</row>
    <row r="258" spans="1:14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</row>
    <row r="259" spans="1:14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</row>
    <row r="260" spans="1:14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</row>
    <row r="261" spans="1:14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</row>
    <row r="262" spans="1:14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</row>
    <row r="263" spans="1:14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</row>
    <row r="264" spans="1:14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</row>
    <row r="265" spans="1:14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</row>
    <row r="266" spans="1:14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</row>
    <row r="267" spans="1:14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</row>
    <row r="268" spans="1:14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</row>
    <row r="269" spans="1:14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</row>
    <row r="270" spans="1:14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</row>
    <row r="271" spans="1:14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</row>
    <row r="272" spans="1:14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</row>
    <row r="273" spans="1:14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</row>
    <row r="274" spans="1:14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</row>
    <row r="275" spans="1:14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</row>
    <row r="276" spans="1:14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</row>
    <row r="277" spans="1:14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</row>
    <row r="278" spans="1:14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</row>
    <row r="279" spans="1:14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</row>
    <row r="280" spans="1:14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</row>
    <row r="281" spans="1:14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</row>
    <row r="282" spans="1:14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</row>
    <row r="283" spans="1:14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</row>
    <row r="284" spans="1:14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</row>
    <row r="285" spans="1:14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</row>
    <row r="286" spans="1:14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</row>
    <row r="287" spans="1:14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</row>
    <row r="288" spans="1:14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</row>
    <row r="289" spans="1:14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</row>
    <row r="290" spans="1:14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</row>
    <row r="291" spans="1:14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</row>
    <row r="292" spans="1:14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</row>
    <row r="293" spans="1:14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</row>
    <row r="294" spans="1:14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</row>
    <row r="295" spans="1:14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</row>
    <row r="296" spans="1:14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</row>
    <row r="297" spans="1:14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</row>
    <row r="298" spans="1:14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</row>
    <row r="299" spans="1:14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</row>
    <row r="300" spans="1:14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</row>
    <row r="301" spans="1:14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</row>
    <row r="302" spans="1:14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</row>
    <row r="303" spans="1:14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</row>
    <row r="304" spans="1:14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</row>
    <row r="305" spans="1:14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</row>
    <row r="306" spans="1:14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</row>
    <row r="307" spans="1:14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</row>
    <row r="308" spans="1:14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</row>
    <row r="309" spans="1:14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</row>
    <row r="310" spans="1:14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</row>
    <row r="311" spans="1:14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</row>
    <row r="312" spans="1:14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</row>
    <row r="313" spans="1:14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</row>
    <row r="314" spans="1:14" x14ac:dyDescent="0.25">
      <c r="C314" s="47"/>
    </row>
    <row r="315" spans="1:14" x14ac:dyDescent="0.25">
      <c r="C315" s="47"/>
    </row>
    <row r="316" spans="1:14" x14ac:dyDescent="0.25">
      <c r="C316" s="47"/>
    </row>
    <row r="317" spans="1:14" x14ac:dyDescent="0.25">
      <c r="C317" s="47"/>
    </row>
    <row r="318" spans="1:14" x14ac:dyDescent="0.25">
      <c r="C318" s="47"/>
    </row>
    <row r="319" spans="1:14" x14ac:dyDescent="0.25">
      <c r="C319" s="47"/>
    </row>
    <row r="320" spans="1:14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</sheetData>
  <mergeCells count="30">
    <mergeCell ref="A8:O8"/>
    <mergeCell ref="G11:G12"/>
    <mergeCell ref="B87:O87"/>
    <mergeCell ref="B144:O144"/>
    <mergeCell ref="D10:D12"/>
    <mergeCell ref="K11:K12"/>
    <mergeCell ref="B42:O42"/>
    <mergeCell ref="B13:O13"/>
    <mergeCell ref="H10:H12"/>
    <mergeCell ref="I10:K10"/>
    <mergeCell ref="P16:Q16"/>
    <mergeCell ref="B185:O185"/>
    <mergeCell ref="B152:O152"/>
    <mergeCell ref="E10:G10"/>
    <mergeCell ref="L10:L12"/>
    <mergeCell ref="M10:O10"/>
    <mergeCell ref="E11:F11"/>
    <mergeCell ref="M11:N11"/>
    <mergeCell ref="B78:O78"/>
    <mergeCell ref="I11:J11"/>
    <mergeCell ref="A10:A12"/>
    <mergeCell ref="B10:B12"/>
    <mergeCell ref="C10:C12"/>
    <mergeCell ref="B1:O1"/>
    <mergeCell ref="B2:O2"/>
    <mergeCell ref="B3:O3"/>
    <mergeCell ref="B4:O4"/>
    <mergeCell ref="B5:O5"/>
    <mergeCell ref="B6:O6"/>
    <mergeCell ref="O11:O12"/>
  </mergeCells>
  <pageMargins left="0.59055118110236227" right="0.39370078740157483" top="0.78740157480314965" bottom="0.78740157480314965" header="0.31496062992125984" footer="0.31496062992125984"/>
  <pageSetup paperSize="9" scale="7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1"/>
  <sheetViews>
    <sheetView showZeros="0" tabSelected="1" topLeftCell="A10" workbookViewId="0">
      <selection activeCell="B12" sqref="B12:N12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7" x14ac:dyDescent="0.25">
      <c r="B1" s="433" t="s">
        <v>427</v>
      </c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</row>
    <row r="2" spans="1:17" x14ac:dyDescent="0.25">
      <c r="B2" s="433" t="s">
        <v>428</v>
      </c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</row>
    <row r="3" spans="1:17" x14ac:dyDescent="0.25">
      <c r="B3" s="433" t="s">
        <v>429</v>
      </c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</row>
    <row r="4" spans="1:17" x14ac:dyDescent="0.25">
      <c r="B4" s="433" t="s">
        <v>470</v>
      </c>
      <c r="C4" s="433"/>
      <c r="D4" s="433"/>
      <c r="E4" s="433"/>
      <c r="F4" s="433"/>
      <c r="G4" s="433"/>
      <c r="H4" s="433"/>
      <c r="I4" s="433"/>
      <c r="J4" s="433"/>
      <c r="K4" s="433"/>
      <c r="L4" s="433"/>
      <c r="M4" s="433"/>
      <c r="N4" s="433"/>
    </row>
    <row r="5" spans="1:17" ht="15" customHeight="1" x14ac:dyDescent="0.25">
      <c r="B5" s="434" t="s">
        <v>431</v>
      </c>
      <c r="C5" s="434"/>
      <c r="D5" s="434"/>
      <c r="E5" s="434"/>
      <c r="F5" s="434"/>
      <c r="G5" s="434"/>
      <c r="H5" s="434"/>
      <c r="I5" s="434"/>
      <c r="J5" s="434"/>
      <c r="K5" s="434"/>
      <c r="L5" s="434"/>
      <c r="M5" s="434"/>
      <c r="N5" s="434"/>
    </row>
    <row r="6" spans="1:17" ht="15" customHeight="1" x14ac:dyDescent="0.25">
      <c r="B6" s="434" t="s">
        <v>432</v>
      </c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</row>
    <row r="7" spans="1:17" ht="15" customHeight="1" x14ac:dyDescent="0.25">
      <c r="B7" s="434" t="s">
        <v>433</v>
      </c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</row>
    <row r="8" spans="1:17" ht="15" customHeight="1" x14ac:dyDescent="0.25">
      <c r="B8" s="434" t="s">
        <v>442</v>
      </c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</row>
    <row r="9" spans="1:17" ht="15" customHeight="1" x14ac:dyDescent="0.25">
      <c r="B9" s="434" t="s">
        <v>435</v>
      </c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</row>
    <row r="10" spans="1:17" ht="15" customHeight="1" x14ac:dyDescent="0.25">
      <c r="B10" s="434" t="s">
        <v>458</v>
      </c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</row>
    <row r="11" spans="1:17" ht="15" customHeight="1" x14ac:dyDescent="0.25">
      <c r="B11" s="434" t="s">
        <v>472</v>
      </c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</row>
    <row r="12" spans="1:17" ht="15" customHeight="1" x14ac:dyDescent="0.25">
      <c r="B12" s="434" t="s">
        <v>477</v>
      </c>
      <c r="C12" s="434"/>
      <c r="D12" s="434"/>
      <c r="E12" s="434"/>
      <c r="F12" s="434"/>
      <c r="G12" s="434"/>
      <c r="H12" s="434"/>
      <c r="I12" s="434"/>
      <c r="J12" s="434"/>
      <c r="K12" s="434"/>
      <c r="L12" s="434"/>
      <c r="M12" s="434"/>
      <c r="N12" s="434"/>
    </row>
    <row r="14" spans="1:17" x14ac:dyDescent="0.25">
      <c r="A14" s="416" t="s">
        <v>269</v>
      </c>
      <c r="B14" s="416"/>
      <c r="C14" s="416"/>
      <c r="D14" s="416"/>
      <c r="E14" s="416"/>
      <c r="F14" s="416"/>
      <c r="G14" s="416"/>
      <c r="H14" s="416"/>
      <c r="I14" s="416"/>
      <c r="J14" s="416"/>
      <c r="K14" s="416"/>
      <c r="L14" s="416"/>
      <c r="M14" s="416"/>
      <c r="N14" s="416"/>
    </row>
    <row r="15" spans="1:17" ht="17.25" customHeight="1" x14ac:dyDescent="0.25">
      <c r="A15" s="179"/>
      <c r="B15" s="179"/>
      <c r="C15" s="179"/>
      <c r="D15" s="178"/>
      <c r="E15" s="178"/>
      <c r="F15" s="178"/>
      <c r="G15" s="178"/>
      <c r="H15" s="178"/>
      <c r="I15" s="178"/>
      <c r="J15" s="178"/>
      <c r="K15" s="178"/>
      <c r="L15" s="178"/>
      <c r="M15" s="178"/>
      <c r="N15" s="4" t="s">
        <v>186</v>
      </c>
      <c r="O15" s="4"/>
    </row>
    <row r="16" spans="1:17" ht="15" customHeight="1" x14ac:dyDescent="0.25">
      <c r="A16" s="389" t="s">
        <v>5</v>
      </c>
      <c r="B16" s="392" t="s">
        <v>268</v>
      </c>
      <c r="C16" s="418" t="s">
        <v>447</v>
      </c>
      <c r="D16" s="422" t="s">
        <v>214</v>
      </c>
      <c r="E16" s="422"/>
      <c r="F16" s="423"/>
      <c r="G16" s="408" t="s">
        <v>449</v>
      </c>
      <c r="H16" s="411" t="s">
        <v>214</v>
      </c>
      <c r="I16" s="412"/>
      <c r="J16" s="413"/>
      <c r="K16" s="417" t="s">
        <v>0</v>
      </c>
      <c r="L16" s="396" t="s">
        <v>214</v>
      </c>
      <c r="M16" s="397"/>
      <c r="N16" s="398"/>
      <c r="P16" s="223"/>
      <c r="Q16" s="361" t="s">
        <v>419</v>
      </c>
    </row>
    <row r="17" spans="1:17" ht="15" customHeight="1" x14ac:dyDescent="0.25">
      <c r="A17" s="390"/>
      <c r="B17" s="393"/>
      <c r="C17" s="419"/>
      <c r="D17" s="423" t="s">
        <v>1</v>
      </c>
      <c r="E17" s="426"/>
      <c r="F17" s="424" t="s">
        <v>2</v>
      </c>
      <c r="G17" s="409"/>
      <c r="H17" s="427" t="s">
        <v>1</v>
      </c>
      <c r="I17" s="427"/>
      <c r="J17" s="402" t="s">
        <v>2</v>
      </c>
      <c r="K17" s="417"/>
      <c r="L17" s="417" t="s">
        <v>1</v>
      </c>
      <c r="M17" s="417"/>
      <c r="N17" s="399" t="s">
        <v>2</v>
      </c>
      <c r="P17" s="274" t="s">
        <v>378</v>
      </c>
      <c r="Q17" s="275">
        <f>'4 pr._savarankiškos f-jos'!Q18+'5 pr._valstybinės f-jos'!R14+'6 pr._mokinio krepšelis'!Q15+'7 pr._kita dotacija'!R20+'8 pr._aplinkos apsaugos s. p.'!Q12+'9 pr._įstaigų pajamos'!Q20+'10 pr._skolintos lėšos'!Q14+'11 pr._apyvartinės lėšos'!Q17</f>
        <v>4219747</v>
      </c>
    </row>
    <row r="18" spans="1:17" ht="28.5" customHeight="1" x14ac:dyDescent="0.25">
      <c r="A18" s="391"/>
      <c r="B18" s="394"/>
      <c r="C18" s="420"/>
      <c r="D18" s="317" t="s">
        <v>3</v>
      </c>
      <c r="E18" s="318" t="s">
        <v>4</v>
      </c>
      <c r="F18" s="424"/>
      <c r="G18" s="410"/>
      <c r="H18" s="363" t="s">
        <v>3</v>
      </c>
      <c r="I18" s="362" t="s">
        <v>4</v>
      </c>
      <c r="J18" s="402"/>
      <c r="K18" s="417"/>
      <c r="L18" s="6" t="s">
        <v>3</v>
      </c>
      <c r="M18" s="5" t="s">
        <v>4</v>
      </c>
      <c r="N18" s="399"/>
      <c r="P18" s="274" t="s">
        <v>379</v>
      </c>
      <c r="Q18" s="275">
        <f>'4 pr._savarankiškos f-jos'!Q19+'5 pr._valstybinės f-jos'!R15+'6 pr._mokinio krepšelis'!Q16+'7 pr._kita dotacija'!R21+'8 pr._aplinkos apsaugos s. p.'!Q13+'9 pr._įstaigų pajamos'!Q21+'10 pr._skolintos lėšos'!Q15+'11 pr._apyvartinės lėšos'!Q18</f>
        <v>24356</v>
      </c>
    </row>
    <row r="19" spans="1:17" ht="15" customHeight="1" x14ac:dyDescent="0.25">
      <c r="A19" s="7" t="s">
        <v>78</v>
      </c>
      <c r="B19" s="8" t="s">
        <v>6</v>
      </c>
      <c r="C19" s="257">
        <f>D19+F19</f>
        <v>6002370</v>
      </c>
      <c r="D19" s="257">
        <f>'4 pr._savarankiškos f-jos'!E81+'5 pr._valstybinės f-jos'!E76+'9 pr._įstaigų pajamos'!E28+'10 pr._skolintos lėšos'!E17+'11 pr._apyvartinės lėšos'!E38</f>
        <v>4803192</v>
      </c>
      <c r="E19" s="257">
        <f>'4 pr._savarankiškos f-jos'!F81+'5 pr._valstybinės f-jos'!F76+'9 pr._įstaigų pajamos'!F28+'10 pr._skolintos lėšos'!F17+'11 pr._apyvartinės lėšos'!F38</f>
        <v>2473000</v>
      </c>
      <c r="F19" s="257">
        <f>'4 pr._savarankiškos f-jos'!G81+'5 pr._valstybinės f-jos'!G76+'9 pr._įstaigų pajamos'!G28+'10 pr._skolintos lėšos'!G17+'11 pr._apyvartinės lėšos'!G38</f>
        <v>1199178</v>
      </c>
      <c r="G19" s="289">
        <f>H19+J19</f>
        <v>215260</v>
      </c>
      <c r="H19" s="289">
        <f>'4 pr._savarankiškos f-jos'!I81+'5 pr._valstybinės f-jos'!I76+'9 pr._įstaigų pajamos'!I28+'10 pr._skolintos lėšos'!I17+'11 pr._apyvartinės lėšos'!I38</f>
        <v>166423</v>
      </c>
      <c r="I19" s="289">
        <f>'4 pr._savarankiškos f-jos'!J81+'5 pr._valstybinės f-jos'!J76+'9 pr._įstaigų pajamos'!J28+'10 pr._skolintos lėšos'!J17+'11 pr._apyvartinės lėšos'!J38</f>
        <v>-1</v>
      </c>
      <c r="J19" s="289">
        <f>'4 pr._savarankiškos f-jos'!K81+'5 pr._valstybinės f-jos'!K76+'9 pr._įstaigų pajamos'!K28+'10 pr._skolintos lėšos'!K17+'11 pr._apyvartinės lėšos'!K38</f>
        <v>48837</v>
      </c>
      <c r="K19" s="10">
        <f>L19+N19</f>
        <v>6217630</v>
      </c>
      <c r="L19" s="10">
        <f>D19+H19</f>
        <v>4969615</v>
      </c>
      <c r="M19" s="10">
        <f>E19+I19</f>
        <v>2472999</v>
      </c>
      <c r="N19" s="10">
        <f>F19+J19</f>
        <v>1248015</v>
      </c>
      <c r="P19" s="274" t="s">
        <v>380</v>
      </c>
      <c r="Q19" s="275">
        <f>'4 pr._savarankiškos f-jos'!Q20+'5 pr._valstybinės f-jos'!R16+'6 pr._mokinio krepšelis'!Q17+'7 pr._kita dotacija'!R22+'8 pr._aplinkos apsaugos s. p.'!Q14+'9 pr._įstaigų pajamos'!Q22+'10 pr._skolintos lėšos'!Q16+'11 pr._apyvartinės lėšos'!Q19</f>
        <v>444281</v>
      </c>
    </row>
    <row r="20" spans="1:17" ht="15" customHeight="1" x14ac:dyDescent="0.25">
      <c r="A20" s="7" t="s">
        <v>199</v>
      </c>
      <c r="B20" s="8" t="s">
        <v>65</v>
      </c>
      <c r="C20" s="257">
        <f t="shared" ref="C20:C25" si="0">D20+F20</f>
        <v>5390885</v>
      </c>
      <c r="D20" s="257">
        <f>'4 pr._savarankiškos f-jos'!E134+'8 pr._aplinkos apsaugos s. p.'!E15+'9 pr._įstaigų pajamos'!E41+'10 pr._skolintos lėšos'!E24+'11 pr._apyvartinės lėšos'!E72+'7 pr._kita dotacija'!E21</f>
        <v>3185427</v>
      </c>
      <c r="E20" s="257">
        <f>'4 pr._savarankiškos f-jos'!F134+'8 pr._aplinkos apsaugos s. p.'!F15+'9 pr._įstaigų pajamos'!F41+'10 pr._skolintos lėšos'!F24+'11 pr._apyvartinės lėšos'!F72+'7 pr._kita dotacija'!F21</f>
        <v>2607</v>
      </c>
      <c r="F20" s="257">
        <f>'4 pr._savarankiškos f-jos'!G134+'8 pr._aplinkos apsaugos s. p.'!G15+'9 pr._įstaigų pajamos'!G41+'10 pr._skolintos lėšos'!G24+'11 pr._apyvartinės lėšos'!G72+'7 pr._kita dotacija'!G21</f>
        <v>2205458</v>
      </c>
      <c r="G20" s="289">
        <f>'4 pr._savarankiškos f-jos'!H134+'8 pr._aplinkos apsaugos s. p.'!H15+'9 pr._įstaigų pajamos'!H41+'10 pr._skolintos lėšos'!H24+'11 pr._apyvartinės lėšos'!H72+'7 pr._kita dotacija'!H21</f>
        <v>1831</v>
      </c>
      <c r="H20" s="289">
        <f>'4 pr._savarankiškos f-jos'!I134+'8 pr._aplinkos apsaugos s. p.'!I15+'9 pr._įstaigų pajamos'!I41+'10 pr._skolintos lėšos'!I24+'11 pr._apyvartinės lėšos'!I72+'7 pr._kita dotacija'!I21</f>
        <v>1310</v>
      </c>
      <c r="I20" s="289">
        <f>'4 pr._savarankiškos f-jos'!J134+'8 pr._aplinkos apsaugos s. p.'!J15+'9 pr._įstaigų pajamos'!J41+'10 pr._skolintos lėšos'!J24+'11 pr._apyvartinės lėšos'!J72+'7 pr._kita dotacija'!J21</f>
        <v>0</v>
      </c>
      <c r="J20" s="289">
        <f>'4 pr._savarankiškos f-jos'!K134+'8 pr._aplinkos apsaugos s. p.'!K15+'9 pr._įstaigų pajamos'!K41+'10 pr._skolintos lėšos'!K24+'11 pr._apyvartinės lėšos'!K72+'7 pr._kita dotacija'!K21</f>
        <v>521</v>
      </c>
      <c r="K20" s="10">
        <f>'4 pr._savarankiškos f-jos'!L134+'8 pr._aplinkos apsaugos s. p.'!L15+'9 pr._įstaigų pajamos'!L41+'10 pr._skolintos lėšos'!L24+'11 pr._apyvartinės lėšos'!L72+'7 pr._kita dotacija'!L21</f>
        <v>5392716</v>
      </c>
      <c r="L20" s="10">
        <f>'4 pr._savarankiškos f-jos'!M134+'8 pr._aplinkos apsaugos s. p.'!M15+'9 pr._įstaigų pajamos'!M41+'10 pr._skolintos lėšos'!M24+'11 pr._apyvartinės lėšos'!M72+'7 pr._kita dotacija'!M21</f>
        <v>3186737</v>
      </c>
      <c r="M20" s="10">
        <f>'4 pr._savarankiškos f-jos'!N134+'8 pr._aplinkos apsaugos s. p.'!N15+'9 pr._įstaigų pajamos'!N41+'10 pr._skolintos lėšos'!N24+'11 pr._apyvartinės lėšos'!N72+'7 pr._kita dotacija'!N21</f>
        <v>2607</v>
      </c>
      <c r="N20" s="10">
        <f>'4 pr._savarankiškos f-jos'!O134+'8 pr._aplinkos apsaugos s. p.'!O15+'9 pr._įstaigų pajamos'!O41+'10 pr._skolintos lėšos'!O24+'11 pr._apyvartinės lėšos'!O72+'7 pr._kita dotacija'!O21</f>
        <v>2205979</v>
      </c>
      <c r="P20" s="274" t="s">
        <v>381</v>
      </c>
      <c r="Q20" s="275">
        <f>'4 pr._savarankiškos f-jos'!Q21+'5 pr._valstybinės f-jos'!R17+'6 pr._mokinio krepšelis'!Q18+'7 pr._kita dotacija'!R23+'8 pr._aplinkos apsaugos s. p.'!Q15+'9 pr._įstaigų pajamos'!Q23+'10 pr._skolintos lėšos'!Q17+'11 pr._apyvartinės lėšos'!Q20</f>
        <v>3834741</v>
      </c>
    </row>
    <row r="21" spans="1:17" ht="15.95" customHeight="1" x14ac:dyDescent="0.25">
      <c r="A21" s="7" t="s">
        <v>79</v>
      </c>
      <c r="B21" s="8" t="s">
        <v>69</v>
      </c>
      <c r="C21" s="257">
        <f t="shared" si="0"/>
        <v>726068</v>
      </c>
      <c r="D21" s="257">
        <f>'4 pr._savarankiškos f-jos'!E139+'5 pr._valstybinės f-jos'!E82+'8 pr._aplinkos apsaugos s. p.'!E18+'9 pr._įstaigų pajamos'!E44+'10 pr._skolintos lėšos'!E27+'11 pr._apyvartinės lėšos'!E83+'7 pr._kita dotacija'!E23</f>
        <v>256712</v>
      </c>
      <c r="E21" s="257">
        <f>'4 pr._savarankiškos f-jos'!F139+'5 pr._valstybinės f-jos'!F82+'8 pr._aplinkos apsaugos s. p.'!F18+'9 pr._įstaigų pajamos'!F44+'10 pr._skolintos lėšos'!F27+'11 pr._apyvartinės lėšos'!F83+'7 pr._kita dotacija'!F23</f>
        <v>102988</v>
      </c>
      <c r="F21" s="257">
        <f>'4 pr._savarankiškos f-jos'!G139+'5 pr._valstybinės f-jos'!G82+'8 pr._aplinkos apsaugos s. p.'!G18+'9 pr._įstaigų pajamos'!G44+'10 pr._skolintos lėšos'!G27+'11 pr._apyvartinės lėšos'!G83+'7 pr._kita dotacija'!G23</f>
        <v>469356</v>
      </c>
      <c r="G21" s="289">
        <f>'4 pr._savarankiškos f-jos'!H139+'5 pr._valstybinės f-jos'!H82+'8 pr._aplinkos apsaugos s. p.'!H18+'9 pr._įstaigų pajamos'!H44+'10 pr._skolintos lėšos'!H27+'11 pr._apyvartinės lėšos'!H83+'7 pr._kita dotacija'!H23</f>
        <v>0</v>
      </c>
      <c r="H21" s="289">
        <f>'4 pr._savarankiškos f-jos'!I139+'5 pr._valstybinės f-jos'!I82+'8 pr._aplinkos apsaugos s. p.'!I18+'9 pr._įstaigų pajamos'!I44+'10 pr._skolintos lėšos'!I27+'11 pr._apyvartinės lėšos'!I83+'7 pr._kita dotacija'!I23</f>
        <v>0</v>
      </c>
      <c r="I21" s="289">
        <f>'4 pr._savarankiškos f-jos'!J139+'5 pr._valstybinės f-jos'!J82+'8 pr._aplinkos apsaugos s. p.'!J18+'9 pr._įstaigų pajamos'!J44+'10 pr._skolintos lėšos'!J27+'11 pr._apyvartinės lėšos'!J83+'7 pr._kita dotacija'!J23</f>
        <v>0</v>
      </c>
      <c r="J21" s="289">
        <f>'4 pr._savarankiškos f-jos'!K139+'5 pr._valstybinės f-jos'!K82+'8 pr._aplinkos apsaugos s. p.'!K18+'9 pr._įstaigų pajamos'!K44+'10 pr._skolintos lėšos'!K27+'11 pr._apyvartinės lėšos'!K83+'7 pr._kita dotacija'!K23</f>
        <v>0</v>
      </c>
      <c r="K21" s="10">
        <f>'4 pr._savarankiškos f-jos'!L139+'5 pr._valstybinės f-jos'!L82+'8 pr._aplinkos apsaugos s. p.'!L18+'9 pr._įstaigų pajamos'!L44+'10 pr._skolintos lėšos'!L27+'11 pr._apyvartinės lėšos'!L83+'7 pr._kita dotacija'!L23</f>
        <v>726068</v>
      </c>
      <c r="L21" s="10">
        <f>'4 pr._savarankiškos f-jos'!M139+'5 pr._valstybinės f-jos'!M82+'8 pr._aplinkos apsaugos s. p.'!M18+'9 pr._įstaigų pajamos'!M44+'10 pr._skolintos lėšos'!M27+'11 pr._apyvartinės lėšos'!M83+'7 pr._kita dotacija'!M23</f>
        <v>256712</v>
      </c>
      <c r="M21" s="10">
        <f>'4 pr._savarankiškos f-jos'!N139+'5 pr._valstybinės f-jos'!N82+'8 pr._aplinkos apsaugos s. p.'!N18+'9 pr._įstaigų pajamos'!N44+'10 pr._skolintos lėšos'!N27+'11 pr._apyvartinės lėšos'!N83+'7 pr._kita dotacija'!N23</f>
        <v>102988</v>
      </c>
      <c r="N21" s="10">
        <f>'4 pr._savarankiškos f-jos'!O139+'5 pr._valstybinės f-jos'!O82+'8 pr._aplinkos apsaugos s. p.'!O18+'9 pr._įstaigų pajamos'!O44+'10 pr._skolintos lėšos'!O27+'11 pr._apyvartinės lėšos'!O83+'7 pr._kita dotacija'!O23</f>
        <v>469356</v>
      </c>
      <c r="P21" s="274" t="s">
        <v>384</v>
      </c>
      <c r="Q21" s="275">
        <f>'4 pr._savarankiškos f-jos'!Q22+'5 pr._valstybinės f-jos'!R18+'6 pr._mokinio krepšelis'!Q19+'7 pr._kita dotacija'!R24+'8 pr._aplinkos apsaugos s. p.'!Q16+'9 pr._įstaigų pajamos'!Q24+'10 pr._skolintos lėšos'!Q18+'11 pr._apyvartinės lėšos'!Q21</f>
        <v>2316630</v>
      </c>
    </row>
    <row r="22" spans="1:17" ht="15" customHeight="1" x14ac:dyDescent="0.25">
      <c r="A22" s="7" t="s">
        <v>80</v>
      </c>
      <c r="B22" s="8" t="s">
        <v>188</v>
      </c>
      <c r="C22" s="257">
        <f>D22+F22</f>
        <v>16486802</v>
      </c>
      <c r="D22" s="257">
        <f>'4 pr._savarankiškos f-jos'!E181+'6 pr._mokinio krepšelis'!E55+'7 pr._kita dotacija'!E49+'9 pr._įstaigų pajamos'!E73+'10 pr._skolintos lėšos'!E35+'11 pr._apyvartinės lėšos'!E140</f>
        <v>14918803</v>
      </c>
      <c r="E22" s="257">
        <f>'4 pr._savarankiškos f-jos'!F181+'6 pr._mokinio krepšelis'!F55+'7 pr._kita dotacija'!F49+'9 pr._įstaigų pajamos'!F73+'10 pr._skolintos lėšos'!F35+'11 pr._apyvartinės lėšos'!F140</f>
        <v>9759608</v>
      </c>
      <c r="F22" s="257">
        <f>'4 pr._savarankiškos f-jos'!G181+'6 pr._mokinio krepšelis'!G55+'7 pr._kita dotacija'!G49+'9 pr._įstaigų pajamos'!G73+'10 pr._skolintos lėšos'!G35+'11 pr._apyvartinės lėšos'!G140</f>
        <v>1567999</v>
      </c>
      <c r="G22" s="289">
        <f>'4 pr._savarankiškos f-jos'!H181+'6 pr._mokinio krepšelis'!H55+'7 pr._kita dotacija'!H49+'9 pr._įstaigų pajamos'!H73+'10 pr._skolintos lėšos'!H35+'11 pr._apyvartinės lėšos'!H140</f>
        <v>487446</v>
      </c>
      <c r="H22" s="289">
        <f>'4 pr._savarankiškos f-jos'!I181+'6 pr._mokinio krepšelis'!I55+'7 pr._kita dotacija'!I49+'9 pr._įstaigų pajamos'!I73+'10 pr._skolintos lėšos'!I35+'11 pr._apyvartinės lėšos'!I140</f>
        <v>332412</v>
      </c>
      <c r="I22" s="289">
        <f>'4 pr._savarankiškos f-jos'!J181+'6 pr._mokinio krepšelis'!J55+'7 pr._kita dotacija'!J49+'9 pr._įstaigų pajamos'!J73+'10 pr._skolintos lėšos'!J35+'11 pr._apyvartinės lėšos'!J140</f>
        <v>15431</v>
      </c>
      <c r="J22" s="289">
        <f>'4 pr._savarankiškos f-jos'!K181+'6 pr._mokinio krepšelis'!K55+'7 pr._kita dotacija'!K49+'9 pr._įstaigų pajamos'!K73+'10 pr._skolintos lėšos'!K35+'11 pr._apyvartinės lėšos'!K140</f>
        <v>155034</v>
      </c>
      <c r="K22" s="10">
        <f>'4 pr._savarankiškos f-jos'!L181+'6 pr._mokinio krepšelis'!L55+'7 pr._kita dotacija'!L49+'9 pr._įstaigų pajamos'!L73+'10 pr._skolintos lėšos'!L35+'11 pr._apyvartinės lėšos'!L140</f>
        <v>16974248</v>
      </c>
      <c r="L22" s="10">
        <f>'4 pr._savarankiškos f-jos'!M181+'6 pr._mokinio krepšelis'!M55+'7 pr._kita dotacija'!M49+'9 pr._įstaigų pajamos'!M73+'10 pr._skolintos lėšos'!M35+'11 pr._apyvartinės lėšos'!M140</f>
        <v>15251215</v>
      </c>
      <c r="M22" s="10">
        <f>'4 pr._savarankiškos f-jos'!N181+'6 pr._mokinio krepšelis'!N55+'7 pr._kita dotacija'!N49+'9 pr._įstaigų pajamos'!N73+'10 pr._skolintos lėšos'!N35+'11 pr._apyvartinės lėšos'!N140</f>
        <v>9775039</v>
      </c>
      <c r="N22" s="10">
        <f>'4 pr._savarankiškos f-jos'!O181+'6 pr._mokinio krepšelis'!O55+'7 pr._kita dotacija'!O49+'9 pr._įstaigų pajamos'!O73+'10 pr._skolintos lėšos'!O35+'11 pr._apyvartinės lėšos'!O140</f>
        <v>1723033</v>
      </c>
      <c r="P22" s="274" t="s">
        <v>382</v>
      </c>
      <c r="Q22" s="275">
        <f>'4 pr._savarankiškos f-jos'!Q23+'5 pr._valstybinės f-jos'!R19+'6 pr._mokinio krepšelis'!Q20+'7 pr._kita dotacija'!R25+'8 pr._aplinkos apsaugos s. p.'!Q17+'9 pr._įstaigų pajamos'!Q25+'10 pr._skolintos lėšos'!Q19+'11 pr._apyvartinės lėšos'!Q22</f>
        <v>1182252</v>
      </c>
    </row>
    <row r="23" spans="1:17" x14ac:dyDescent="0.25">
      <c r="A23" s="7" t="s">
        <v>81</v>
      </c>
      <c r="B23" s="8" t="s">
        <v>198</v>
      </c>
      <c r="C23" s="257">
        <f t="shared" si="0"/>
        <v>713265</v>
      </c>
      <c r="D23" s="257">
        <f>'4 pr._savarankiškos f-jos'!E186+'5 pr._valstybinės f-jos'!E108+'10 pr._skolintos lėšos'!E38+'11 pr._apyvartinės lėšos'!E150</f>
        <v>604428</v>
      </c>
      <c r="E23" s="257">
        <f>'4 pr._savarankiškos f-jos'!F186+'5 pr._valstybinės f-jos'!F108+'10 pr._skolintos lėšos'!F38+'11 pr._apyvartinės lėšos'!F150</f>
        <v>129488</v>
      </c>
      <c r="F23" s="257">
        <f>'4 pr._savarankiškos f-jos'!G186+'5 pr._valstybinės f-jos'!G108+'10 pr._skolintos lėšos'!G38+'11 pr._apyvartinės lėšos'!G150</f>
        <v>108837</v>
      </c>
      <c r="G23" s="289">
        <f>H23+J23</f>
        <v>0</v>
      </c>
      <c r="H23" s="289">
        <f>'4 pr._savarankiškos f-jos'!I186+'5 pr._valstybinės f-jos'!I108+'10 pr._skolintos lėšos'!I38+'11 pr._apyvartinės lėšos'!I150</f>
        <v>0</v>
      </c>
      <c r="I23" s="289">
        <f>'4 pr._savarankiškos f-jos'!J186+'5 pr._valstybinės f-jos'!J108+'10 pr._skolintos lėšos'!J38+'11 pr._apyvartinės lėšos'!J150</f>
        <v>0</v>
      </c>
      <c r="J23" s="289">
        <f>'4 pr._savarankiškos f-jos'!K186+'5 pr._valstybinės f-jos'!K108+'10 pr._skolintos lėšos'!K38+'11 pr._apyvartinės lėšos'!K150</f>
        <v>0</v>
      </c>
      <c r="K23" s="10">
        <f>L23+N23</f>
        <v>713265</v>
      </c>
      <c r="L23" s="10">
        <f>D23+H23</f>
        <v>604428</v>
      </c>
      <c r="M23" s="10">
        <f>E23+I23</f>
        <v>129488</v>
      </c>
      <c r="N23" s="10">
        <f>F23+J23</f>
        <v>108837</v>
      </c>
      <c r="P23" s="274" t="s">
        <v>383</v>
      </c>
      <c r="Q23" s="275">
        <f>'4 pr._savarankiškos f-jos'!Q24+'5 pr._valstybinės f-jos'!R20+'6 pr._mokinio krepšelis'!Q21+'7 pr._kita dotacija'!R26+'8 pr._aplinkos apsaugos s. p.'!Q18+'9 pr._įstaigų pajamos'!Q26+'10 pr._skolintos lėšos'!Q20+'11 pr._apyvartinės lėšos'!Q23</f>
        <v>726068</v>
      </c>
    </row>
    <row r="24" spans="1:17" x14ac:dyDescent="0.25">
      <c r="A24" s="7" t="s">
        <v>82</v>
      </c>
      <c r="B24" s="8" t="s">
        <v>73</v>
      </c>
      <c r="C24" s="257">
        <f t="shared" si="0"/>
        <v>2986445</v>
      </c>
      <c r="D24" s="257">
        <f>'4 pr._savarankiškos f-jos'!E204+'9 pr._įstaigų pajamos'!E89+'10 pr._skolintos lėšos'!E42+'11 pr._apyvartinės lėšos'!E181+'7 pr._kita dotacija'!E53</f>
        <v>1762642</v>
      </c>
      <c r="E24" s="257">
        <f>'4 pr._savarankiškos f-jos'!F204+'9 pr._įstaigų pajamos'!F89+'10 pr._skolintos lėšos'!F42+'11 pr._apyvartinės lėšos'!F181+'7 pr._kita dotacija'!F53</f>
        <v>914715</v>
      </c>
      <c r="F24" s="257">
        <f>'4 pr._savarankiškos f-jos'!G204+'9 pr._įstaigų pajamos'!G89+'10 pr._skolintos lėšos'!G42+'11 pr._apyvartinės lėšos'!G181+'7 pr._kita dotacija'!G53</f>
        <v>1223803</v>
      </c>
      <c r="G24" s="289">
        <f>'4 pr._savarankiškos f-jos'!H204+'9 pr._įstaigų pajamos'!H89+'10 pr._skolintos lėšos'!H42+'11 pr._apyvartinės lėšos'!H181+'7 pr._kita dotacija'!H53</f>
        <v>36736</v>
      </c>
      <c r="H24" s="289">
        <f>'4 pr._savarankiškos f-jos'!I204+'9 pr._įstaigų pajamos'!I89+'10 pr._skolintos lėšos'!I42+'11 pr._apyvartinės lėšos'!I181+'7 pr._kita dotacija'!I53</f>
        <v>26957</v>
      </c>
      <c r="I24" s="289">
        <f>'4 pr._savarankiškos f-jos'!J204+'9 pr._įstaigų pajamos'!J89+'10 pr._skolintos lėšos'!J42+'11 pr._apyvartinės lėšos'!J181+'7 pr._kita dotacija'!J53</f>
        <v>0</v>
      </c>
      <c r="J24" s="289">
        <f>'4 pr._savarankiškos f-jos'!K204+'9 pr._įstaigų pajamos'!K89+'10 pr._skolintos lėšos'!K42+'11 pr._apyvartinės lėšos'!K181+'7 pr._kita dotacija'!K53</f>
        <v>9779</v>
      </c>
      <c r="K24" s="10">
        <f>'4 pr._savarankiškos f-jos'!L204+'9 pr._įstaigų pajamos'!L89+'10 pr._skolintos lėšos'!L42+'11 pr._apyvartinės lėšos'!L181+'7 pr._kita dotacija'!L53</f>
        <v>3023181</v>
      </c>
      <c r="L24" s="10">
        <f>'4 pr._savarankiškos f-jos'!M204+'9 pr._įstaigų pajamos'!M89+'10 pr._skolintos lėšos'!M42+'11 pr._apyvartinės lėšos'!M181+'7 pr._kita dotacija'!M53</f>
        <v>1789599</v>
      </c>
      <c r="M24" s="10">
        <f>'4 pr._savarankiškos f-jos'!N204+'9 pr._įstaigų pajamos'!N89+'10 pr._skolintos lėšos'!N42+'11 pr._apyvartinės lėšos'!N181+'7 pr._kita dotacija'!N53</f>
        <v>914715</v>
      </c>
      <c r="N24" s="10">
        <f>'4 pr._savarankiškos f-jos'!O204+'9 pr._įstaigų pajamos'!O89+'10 pr._skolintos lėšos'!O42+'11 pr._apyvartinės lėšos'!O181+'7 pr._kita dotacija'!O53</f>
        <v>1233582</v>
      </c>
      <c r="P24" s="274" t="s">
        <v>385</v>
      </c>
      <c r="Q24" s="275">
        <f>'4 pr._savarankiškos f-jos'!Q25+'5 pr._valstybinės f-jos'!R21+'6 pr._mokinio krepšelis'!Q22+'7 pr._kita dotacija'!R27+'8 pr._aplinkos apsaugos s. p.'!Q19+'9 pr._įstaigų pajamos'!Q27+'10 pr._skolintos lėšos'!Q21+'11 pr._apyvartinės lėšos'!Q24</f>
        <v>3255324</v>
      </c>
    </row>
    <row r="25" spans="1:17" x14ac:dyDescent="0.25">
      <c r="A25" s="7" t="s">
        <v>83</v>
      </c>
      <c r="B25" s="8" t="s">
        <v>75</v>
      </c>
      <c r="C25" s="257">
        <f t="shared" si="0"/>
        <v>6262838</v>
      </c>
      <c r="D25" s="257">
        <f>'4 pr._savarankiškos f-jos'!E213+'5 pr._valstybinės f-jos'!E118+'9 pr._įstaigų pajamos'!E95+'11 pr._apyvartinės lėšos'!E192+'7 pr._kita dotacija'!E59</f>
        <v>6118028</v>
      </c>
      <c r="E25" s="257">
        <f>'4 pr._savarankiškos f-jos'!F213+'5 pr._valstybinės f-jos'!F118+'9 pr._įstaigų pajamos'!F95+'11 pr._apyvartinės lėšos'!F192+'7 pr._kita dotacija'!F59</f>
        <v>930644</v>
      </c>
      <c r="F25" s="257">
        <f>'4 pr._savarankiškos f-jos'!G213+'5 pr._valstybinės f-jos'!G118+'9 pr._įstaigų pajamos'!G95+'11 pr._apyvartinės lėšos'!G192+'7 pr._kita dotacija'!G59</f>
        <v>144810</v>
      </c>
      <c r="G25" s="289">
        <f>'4 pr._savarankiškos f-jos'!H213+'5 pr._valstybinės f-jos'!H118+'9 pr._įstaigų pajamos'!H95+'11 pr._apyvartinės lėšos'!H192+'7 pr._kita dotacija'!H59</f>
        <v>-488924</v>
      </c>
      <c r="H25" s="289">
        <f>'4 pr._savarankiškos f-jos'!I213+'5 pr._valstybinės f-jos'!I118+'9 pr._įstaigų pajamos'!I95+'11 pr._apyvartinės lėšos'!I192+'7 pr._kita dotacija'!I59</f>
        <v>-488924</v>
      </c>
      <c r="I25" s="289">
        <f>'4 pr._savarankiškos f-jos'!J213+'5 pr._valstybinės f-jos'!J118+'9 pr._įstaigų pajamos'!J95+'11 pr._apyvartinės lėšos'!J192+'7 pr._kita dotacija'!J59</f>
        <v>0</v>
      </c>
      <c r="J25" s="289">
        <f>'4 pr._savarankiškos f-jos'!K213+'5 pr._valstybinės f-jos'!K118+'9 pr._įstaigų pajamos'!K95+'11 pr._apyvartinės lėšos'!K192+'7 pr._kita dotacija'!K59</f>
        <v>0</v>
      </c>
      <c r="K25" s="10">
        <f>'4 pr._savarankiškos f-jos'!L213+'5 pr._valstybinės f-jos'!L118+'9 pr._įstaigų pajamos'!L95+'11 pr._apyvartinės lėšos'!L192+'7 pr._kita dotacija'!L59</f>
        <v>5773914</v>
      </c>
      <c r="L25" s="10">
        <f>'4 pr._savarankiškos f-jos'!M213+'5 pr._valstybinės f-jos'!M118+'9 pr._įstaigų pajamos'!M95+'11 pr._apyvartinės lėšos'!M192+'7 pr._kita dotacija'!M59</f>
        <v>5629104</v>
      </c>
      <c r="M25" s="10">
        <f>'4 pr._savarankiškos f-jos'!N213+'5 pr._valstybinės f-jos'!N118+'9 pr._įstaigų pajamos'!N95+'11 pr._apyvartinės lėšos'!N192+'7 pr._kita dotacija'!N59</f>
        <v>930644</v>
      </c>
      <c r="N25" s="10">
        <f>'4 pr._savarankiškos f-jos'!O213+'5 pr._valstybinės f-jos'!O118+'9 pr._įstaigų pajamos'!O95+'11 pr._apyvartinės lėšos'!O192+'7 pr._kita dotacija'!O59</f>
        <v>144810</v>
      </c>
      <c r="P25" s="274" t="s">
        <v>386</v>
      </c>
      <c r="Q25" s="275">
        <f>'4 pr._savarankiškos f-jos'!Q26+'5 pr._valstybinės f-jos'!R22+'6 pr._mokinio krepšelis'!Q23+'7 pr._kita dotacija'!R28+'8 pr._aplinkos apsaugos s. p.'!Q20+'9 pr._įstaigų pajamos'!Q28+'10 pr._skolintos lėšos'!Q22+'11 pr._apyvartinės lėšos'!Q25</f>
        <v>16873325</v>
      </c>
    </row>
    <row r="26" spans="1:17" x14ac:dyDescent="0.25">
      <c r="A26" s="36" t="s">
        <v>84</v>
      </c>
      <c r="B26" s="37" t="s">
        <v>189</v>
      </c>
      <c r="C26" s="261">
        <f>SUM(C19:C25)</f>
        <v>38568673</v>
      </c>
      <c r="D26" s="261">
        <f>SUM(D19:D25)</f>
        <v>31649232</v>
      </c>
      <c r="E26" s="261">
        <f>SUM(E19:E25)</f>
        <v>14313050</v>
      </c>
      <c r="F26" s="261">
        <f>SUM(F19:F25)</f>
        <v>6919441</v>
      </c>
      <c r="G26" s="290">
        <f t="shared" ref="G26:N26" si="1">SUM(G19:G25)</f>
        <v>252349</v>
      </c>
      <c r="H26" s="290">
        <f t="shared" si="1"/>
        <v>38178</v>
      </c>
      <c r="I26" s="290">
        <f t="shared" si="1"/>
        <v>15430</v>
      </c>
      <c r="J26" s="290">
        <f t="shared" si="1"/>
        <v>214171</v>
      </c>
      <c r="K26" s="39">
        <f t="shared" si="1"/>
        <v>38821022</v>
      </c>
      <c r="L26" s="39">
        <f t="shared" si="1"/>
        <v>31687410</v>
      </c>
      <c r="M26" s="39">
        <f t="shared" si="1"/>
        <v>14328480</v>
      </c>
      <c r="N26" s="39">
        <f t="shared" si="1"/>
        <v>7133612</v>
      </c>
      <c r="P26" s="274" t="s">
        <v>387</v>
      </c>
      <c r="Q26" s="275">
        <f>'4 pr._savarankiškos f-jos'!Q27+'5 pr._valstybinės f-jos'!R23+'6 pr._mokinio krepšelis'!Q24+'7 pr._kita dotacija'!R29+'8 pr._aplinkos apsaugos s. p.'!Q21+'9 pr._įstaigų pajamos'!Q29+'10 pr._skolintos lėšos'!Q23+'11 pr._apyvartinės lėšos'!Q26</f>
        <v>5944298</v>
      </c>
    </row>
    <row r="27" spans="1:17" x14ac:dyDescent="0.25">
      <c r="A27" s="14"/>
      <c r="B27" s="14"/>
      <c r="C27" s="14"/>
      <c r="D27" s="14"/>
      <c r="E27" s="14"/>
      <c r="F27" s="14"/>
      <c r="P27" s="276" t="s">
        <v>189</v>
      </c>
      <c r="Q27" s="277">
        <f>SUM(Q17:Q26)</f>
        <v>38821022</v>
      </c>
    </row>
    <row r="28" spans="1:17" x14ac:dyDescent="0.25">
      <c r="A28" s="14"/>
      <c r="B28" s="14"/>
      <c r="C28" s="14"/>
      <c r="D28" s="14"/>
      <c r="E28" s="14"/>
      <c r="F28" s="14"/>
      <c r="P28" s="223"/>
      <c r="Q28" s="223"/>
    </row>
    <row r="29" spans="1:17" x14ac:dyDescent="0.25">
      <c r="A29" s="14"/>
      <c r="B29" s="14"/>
      <c r="C29" s="14"/>
      <c r="D29" s="14"/>
      <c r="E29" s="14"/>
      <c r="F29" s="14"/>
      <c r="P29" s="223"/>
      <c r="Q29" s="223">
        <f>K26-Q27</f>
        <v>0</v>
      </c>
    </row>
    <row r="30" spans="1:17" x14ac:dyDescent="0.25">
      <c r="A30" s="14"/>
      <c r="B30" s="14"/>
      <c r="C30" s="14"/>
      <c r="D30" s="14"/>
      <c r="E30" s="14"/>
      <c r="F30" s="14"/>
    </row>
    <row r="31" spans="1:17" x14ac:dyDescent="0.25">
      <c r="A31" s="14"/>
      <c r="B31" s="14"/>
      <c r="C31" s="14"/>
      <c r="D31" s="14"/>
      <c r="E31" s="14"/>
      <c r="F31" s="14"/>
    </row>
    <row r="32" spans="1:17" x14ac:dyDescent="0.25">
      <c r="A32" s="14"/>
      <c r="B32" s="14"/>
      <c r="C32" s="14"/>
      <c r="D32" s="14"/>
      <c r="E32" s="14"/>
      <c r="F32" s="14"/>
    </row>
    <row r="33" spans="1:7" x14ac:dyDescent="0.25">
      <c r="A33" s="14"/>
      <c r="B33" s="14"/>
      <c r="C33" s="14"/>
      <c r="D33" s="14"/>
      <c r="E33" s="14"/>
      <c r="F33" s="14"/>
    </row>
    <row r="34" spans="1:7" x14ac:dyDescent="0.25">
      <c r="A34" s="14"/>
      <c r="B34" s="14"/>
      <c r="C34" s="14"/>
      <c r="D34" s="14"/>
      <c r="E34" s="14"/>
      <c r="F34" s="14"/>
    </row>
    <row r="35" spans="1:7" x14ac:dyDescent="0.25">
      <c r="A35" s="14"/>
      <c r="B35" s="14"/>
      <c r="C35" s="14"/>
      <c r="D35" s="14"/>
      <c r="E35" s="14"/>
      <c r="F35" s="14"/>
      <c r="G35" s="2" t="s">
        <v>190</v>
      </c>
    </row>
    <row r="36" spans="1:7" x14ac:dyDescent="0.25">
      <c r="A36" s="14"/>
      <c r="B36" s="14"/>
      <c r="C36" s="14"/>
      <c r="D36" s="14"/>
      <c r="E36" s="14"/>
      <c r="F36" s="14"/>
    </row>
    <row r="37" spans="1:7" x14ac:dyDescent="0.25">
      <c r="A37" s="14"/>
      <c r="B37" s="14"/>
      <c r="C37" s="14"/>
      <c r="D37" s="14"/>
      <c r="E37" s="14"/>
      <c r="F37" s="14"/>
    </row>
    <row r="38" spans="1:7" x14ac:dyDescent="0.25">
      <c r="A38" s="14"/>
      <c r="B38" s="14"/>
      <c r="C38" s="14"/>
      <c r="D38" s="14"/>
      <c r="E38" s="14"/>
      <c r="F38" s="14"/>
    </row>
    <row r="39" spans="1:7" x14ac:dyDescent="0.25">
      <c r="A39" s="14"/>
      <c r="B39" s="14"/>
      <c r="C39" s="14"/>
      <c r="D39" s="14"/>
      <c r="E39" s="14"/>
      <c r="F39" s="14"/>
    </row>
    <row r="40" spans="1:7" x14ac:dyDescent="0.25">
      <c r="A40" s="14"/>
      <c r="B40" s="14"/>
      <c r="C40" s="14"/>
      <c r="D40" s="14"/>
      <c r="E40" s="14"/>
      <c r="F40" s="14"/>
    </row>
    <row r="41" spans="1:7" x14ac:dyDescent="0.25">
      <c r="A41" s="14"/>
      <c r="B41" s="14"/>
      <c r="C41" s="14"/>
      <c r="D41" s="14"/>
      <c r="E41" s="14"/>
      <c r="F41" s="14"/>
    </row>
    <row r="42" spans="1:7" x14ac:dyDescent="0.25">
      <c r="A42" s="14"/>
      <c r="B42" s="14"/>
      <c r="C42" s="14"/>
      <c r="D42" s="14"/>
      <c r="E42" s="14"/>
      <c r="F42" s="14"/>
    </row>
    <row r="43" spans="1:7" x14ac:dyDescent="0.25">
      <c r="A43" s="14"/>
      <c r="B43" s="14"/>
      <c r="C43" s="14"/>
      <c r="D43" s="14"/>
      <c r="E43" s="14"/>
      <c r="F43" s="14"/>
    </row>
    <row r="44" spans="1:7" x14ac:dyDescent="0.25">
      <c r="A44" s="14"/>
      <c r="B44" s="14"/>
      <c r="C44" s="14"/>
      <c r="D44" s="14"/>
      <c r="E44" s="14"/>
      <c r="F44" s="14"/>
    </row>
    <row r="45" spans="1:7" x14ac:dyDescent="0.25">
      <c r="A45" s="14"/>
      <c r="B45" s="14"/>
      <c r="C45" s="14"/>
      <c r="D45" s="14"/>
      <c r="E45" s="14"/>
      <c r="F45" s="14"/>
    </row>
    <row r="46" spans="1:7" x14ac:dyDescent="0.25">
      <c r="A46" s="14"/>
      <c r="B46" s="14"/>
      <c r="C46" s="14"/>
      <c r="D46" s="14"/>
      <c r="E46" s="14"/>
      <c r="F46" s="14"/>
    </row>
    <row r="47" spans="1:7" x14ac:dyDescent="0.25">
      <c r="A47" s="14"/>
      <c r="B47" s="14"/>
      <c r="C47" s="14"/>
      <c r="D47" s="14"/>
      <c r="E47" s="14"/>
      <c r="F47" s="14"/>
    </row>
    <row r="48" spans="1:7" x14ac:dyDescent="0.25">
      <c r="A48" s="14"/>
      <c r="B48" s="14"/>
      <c r="C48" s="14"/>
      <c r="D48" s="14"/>
      <c r="E48" s="14"/>
      <c r="F48" s="14"/>
    </row>
    <row r="49" spans="1:6" x14ac:dyDescent="0.25">
      <c r="A49" s="14"/>
      <c r="B49" s="14"/>
      <c r="C49" s="14"/>
      <c r="D49" s="14"/>
      <c r="E49" s="14"/>
      <c r="F49" s="14"/>
    </row>
    <row r="50" spans="1:6" x14ac:dyDescent="0.25">
      <c r="A50" s="14"/>
      <c r="B50" s="14"/>
      <c r="C50" s="14"/>
      <c r="D50" s="14"/>
      <c r="E50" s="14"/>
      <c r="F50" s="14"/>
    </row>
    <row r="51" spans="1:6" x14ac:dyDescent="0.25">
      <c r="A51" s="14"/>
      <c r="B51" s="14"/>
      <c r="C51" s="14"/>
      <c r="D51" s="14"/>
      <c r="E51" s="14"/>
      <c r="F51" s="14"/>
    </row>
    <row r="52" spans="1:6" x14ac:dyDescent="0.25">
      <c r="A52" s="14"/>
      <c r="B52" s="14"/>
      <c r="C52" s="14"/>
      <c r="D52" s="14"/>
      <c r="E52" s="14"/>
      <c r="F52" s="14"/>
    </row>
    <row r="53" spans="1:6" x14ac:dyDescent="0.25">
      <c r="A53" s="14"/>
      <c r="B53" s="14"/>
      <c r="C53" s="14"/>
      <c r="D53" s="14"/>
      <c r="E53" s="14"/>
      <c r="F53" s="14"/>
    </row>
    <row r="54" spans="1:6" x14ac:dyDescent="0.25">
      <c r="A54" s="14"/>
      <c r="B54" s="14"/>
      <c r="C54" s="14"/>
      <c r="D54" s="14"/>
      <c r="E54" s="14"/>
      <c r="F54" s="14"/>
    </row>
    <row r="55" spans="1:6" x14ac:dyDescent="0.25">
      <c r="A55" s="14"/>
      <c r="B55" s="14"/>
      <c r="C55" s="14"/>
      <c r="D55" s="14"/>
      <c r="E55" s="14"/>
      <c r="F55" s="14"/>
    </row>
    <row r="56" spans="1:6" x14ac:dyDescent="0.25">
      <c r="A56" s="14"/>
      <c r="B56" s="14"/>
      <c r="C56" s="14"/>
      <c r="D56" s="14"/>
      <c r="E56" s="14"/>
      <c r="F56" s="14"/>
    </row>
    <row r="57" spans="1:6" x14ac:dyDescent="0.25">
      <c r="A57" s="14"/>
      <c r="B57" s="14"/>
      <c r="C57" s="14"/>
      <c r="D57" s="14"/>
      <c r="E57" s="14"/>
      <c r="F57" s="14"/>
    </row>
    <row r="58" spans="1:6" x14ac:dyDescent="0.25">
      <c r="A58" s="14"/>
      <c r="B58" s="14"/>
      <c r="C58" s="14"/>
      <c r="D58" s="14"/>
      <c r="E58" s="14"/>
      <c r="F58" s="14"/>
    </row>
    <row r="59" spans="1:6" x14ac:dyDescent="0.25">
      <c r="A59" s="14"/>
      <c r="B59" s="14"/>
      <c r="C59" s="14"/>
      <c r="D59" s="14"/>
      <c r="E59" s="14"/>
      <c r="F59" s="14"/>
    </row>
    <row r="60" spans="1:6" x14ac:dyDescent="0.25">
      <c r="A60" s="14"/>
      <c r="B60" s="14"/>
      <c r="C60" s="14"/>
      <c r="D60" s="14"/>
      <c r="E60" s="14"/>
      <c r="F60" s="14"/>
    </row>
    <row r="61" spans="1:6" x14ac:dyDescent="0.25">
      <c r="A61" s="14"/>
      <c r="B61" s="14"/>
      <c r="C61" s="14"/>
      <c r="D61" s="14"/>
      <c r="E61" s="14"/>
      <c r="F61" s="14"/>
    </row>
    <row r="62" spans="1:6" x14ac:dyDescent="0.25">
      <c r="A62" s="14"/>
      <c r="B62" s="14"/>
      <c r="C62" s="14"/>
      <c r="D62" s="14"/>
      <c r="E62" s="14"/>
      <c r="F62" s="14"/>
    </row>
    <row r="63" spans="1:6" x14ac:dyDescent="0.25">
      <c r="A63" s="14"/>
      <c r="B63" s="14"/>
      <c r="C63" s="14"/>
      <c r="D63" s="14"/>
      <c r="E63" s="14"/>
      <c r="F63" s="14"/>
    </row>
    <row r="64" spans="1:6" x14ac:dyDescent="0.25">
      <c r="A64" s="14"/>
      <c r="B64" s="14"/>
      <c r="C64" s="14"/>
      <c r="D64" s="14"/>
      <c r="E64" s="14"/>
      <c r="F64" s="14"/>
    </row>
    <row r="65" spans="1:6" x14ac:dyDescent="0.25">
      <c r="A65" s="14"/>
      <c r="B65" s="14"/>
      <c r="C65" s="14"/>
      <c r="D65" s="14"/>
      <c r="E65" s="14"/>
      <c r="F65" s="14"/>
    </row>
    <row r="66" spans="1:6" x14ac:dyDescent="0.25">
      <c r="A66" s="14"/>
      <c r="B66" s="14"/>
      <c r="C66" s="14"/>
      <c r="D66" s="14"/>
      <c r="E66" s="14"/>
      <c r="F66" s="14"/>
    </row>
    <row r="67" spans="1:6" x14ac:dyDescent="0.25">
      <c r="A67" s="14"/>
      <c r="B67" s="14"/>
      <c r="C67" s="14"/>
      <c r="D67" s="14"/>
      <c r="E67" s="14"/>
      <c r="F67" s="14"/>
    </row>
    <row r="68" spans="1:6" x14ac:dyDescent="0.25">
      <c r="A68" s="14"/>
      <c r="B68" s="14"/>
      <c r="C68" s="14"/>
      <c r="D68" s="14"/>
      <c r="E68" s="14"/>
      <c r="F68" s="14"/>
    </row>
    <row r="69" spans="1:6" x14ac:dyDescent="0.25">
      <c r="A69" s="14"/>
      <c r="B69" s="14"/>
      <c r="C69" s="14"/>
      <c r="D69" s="14"/>
      <c r="E69" s="14"/>
      <c r="F69" s="14"/>
    </row>
    <row r="70" spans="1:6" x14ac:dyDescent="0.25">
      <c r="A70" s="14"/>
      <c r="B70" s="14"/>
      <c r="C70" s="14"/>
      <c r="D70" s="14"/>
      <c r="E70" s="14"/>
      <c r="F70" s="14"/>
    </row>
    <row r="71" spans="1:6" x14ac:dyDescent="0.25">
      <c r="A71" s="14"/>
      <c r="B71" s="14"/>
      <c r="C71" s="14"/>
      <c r="D71" s="14"/>
      <c r="E71" s="14"/>
      <c r="F71" s="14"/>
    </row>
    <row r="72" spans="1:6" x14ac:dyDescent="0.25">
      <c r="A72" s="14"/>
      <c r="B72" s="14"/>
      <c r="C72" s="14"/>
      <c r="D72" s="14"/>
      <c r="E72" s="14"/>
      <c r="F72" s="14"/>
    </row>
    <row r="73" spans="1:6" x14ac:dyDescent="0.25">
      <c r="A73" s="14"/>
      <c r="B73" s="14"/>
      <c r="C73" s="14"/>
      <c r="D73" s="14"/>
      <c r="E73" s="14"/>
      <c r="F73" s="14"/>
    </row>
    <row r="74" spans="1:6" x14ac:dyDescent="0.25">
      <c r="A74" s="14"/>
      <c r="B74" s="14"/>
      <c r="C74" s="14"/>
      <c r="D74" s="14"/>
      <c r="E74" s="14"/>
      <c r="F74" s="14"/>
    </row>
    <row r="75" spans="1:6" x14ac:dyDescent="0.25">
      <c r="A75" s="14"/>
      <c r="B75" s="14"/>
      <c r="C75" s="14"/>
      <c r="D75" s="14"/>
      <c r="E75" s="14"/>
      <c r="F75" s="14"/>
    </row>
    <row r="76" spans="1:6" x14ac:dyDescent="0.25">
      <c r="A76" s="14"/>
      <c r="B76" s="14"/>
      <c r="C76" s="14"/>
      <c r="D76" s="14"/>
      <c r="E76" s="14"/>
      <c r="F76" s="14"/>
    </row>
    <row r="77" spans="1:6" x14ac:dyDescent="0.25">
      <c r="A77" s="14"/>
      <c r="B77" s="14"/>
      <c r="C77" s="14"/>
      <c r="D77" s="14"/>
      <c r="E77" s="14"/>
      <c r="F77" s="14"/>
    </row>
    <row r="78" spans="1:6" x14ac:dyDescent="0.25">
      <c r="A78" s="14"/>
      <c r="B78" s="14"/>
      <c r="C78" s="14"/>
      <c r="D78" s="14"/>
      <c r="E78" s="14"/>
      <c r="F78" s="14"/>
    </row>
    <row r="79" spans="1:6" x14ac:dyDescent="0.25">
      <c r="A79" s="14"/>
      <c r="B79" s="14"/>
      <c r="C79" s="14"/>
      <c r="D79" s="14"/>
      <c r="E79" s="14"/>
      <c r="F79" s="14"/>
    </row>
    <row r="80" spans="1:6" x14ac:dyDescent="0.25">
      <c r="A80" s="14"/>
      <c r="B80" s="14"/>
      <c r="C80" s="14"/>
      <c r="D80" s="14"/>
      <c r="E80" s="14"/>
      <c r="F80" s="14"/>
    </row>
    <row r="81" spans="1:6" x14ac:dyDescent="0.25">
      <c r="A81" s="14"/>
      <c r="B81" s="14"/>
      <c r="C81" s="14"/>
      <c r="D81" s="14"/>
      <c r="E81" s="14"/>
      <c r="F81" s="14"/>
    </row>
    <row r="82" spans="1:6" x14ac:dyDescent="0.25">
      <c r="A82" s="14"/>
      <c r="B82" s="14"/>
      <c r="C82" s="14"/>
      <c r="D82" s="14"/>
      <c r="E82" s="14"/>
      <c r="F82" s="14"/>
    </row>
    <row r="83" spans="1:6" x14ac:dyDescent="0.25">
      <c r="A83" s="14"/>
      <c r="B83" s="14"/>
      <c r="C83" s="14"/>
      <c r="D83" s="14"/>
      <c r="E83" s="14"/>
      <c r="F83" s="14"/>
    </row>
    <row r="84" spans="1:6" x14ac:dyDescent="0.25">
      <c r="A84" s="14"/>
      <c r="B84" s="14"/>
      <c r="C84" s="14"/>
      <c r="D84" s="14"/>
      <c r="E84" s="14"/>
      <c r="F84" s="14"/>
    </row>
    <row r="85" spans="1:6" x14ac:dyDescent="0.25">
      <c r="A85" s="14"/>
      <c r="B85" s="14"/>
      <c r="C85" s="14"/>
      <c r="D85" s="14"/>
      <c r="E85" s="14"/>
      <c r="F85" s="14"/>
    </row>
    <row r="86" spans="1:6" x14ac:dyDescent="0.25">
      <c r="A86" s="14"/>
      <c r="B86" s="14"/>
      <c r="C86" s="14"/>
      <c r="D86" s="14"/>
      <c r="E86" s="14"/>
      <c r="F86" s="14"/>
    </row>
    <row r="87" spans="1:6" x14ac:dyDescent="0.25">
      <c r="A87" s="14"/>
      <c r="B87" s="14"/>
      <c r="C87" s="14"/>
      <c r="D87" s="14"/>
      <c r="E87" s="14"/>
      <c r="F87" s="14"/>
    </row>
    <row r="88" spans="1:6" x14ac:dyDescent="0.25">
      <c r="A88" s="14"/>
      <c r="B88" s="14"/>
      <c r="C88" s="14"/>
      <c r="D88" s="14"/>
      <c r="E88" s="14"/>
      <c r="F88" s="14"/>
    </row>
    <row r="89" spans="1:6" x14ac:dyDescent="0.25">
      <c r="A89" s="14"/>
      <c r="B89" s="14"/>
      <c r="C89" s="14"/>
      <c r="D89" s="14"/>
      <c r="E89" s="14"/>
      <c r="F89" s="14"/>
    </row>
    <row r="90" spans="1:6" x14ac:dyDescent="0.25">
      <c r="A90" s="14"/>
      <c r="B90" s="14"/>
      <c r="C90" s="14"/>
      <c r="D90" s="14"/>
      <c r="E90" s="14"/>
      <c r="F90" s="14"/>
    </row>
    <row r="91" spans="1:6" x14ac:dyDescent="0.25">
      <c r="A91" s="14"/>
      <c r="B91" s="14"/>
      <c r="C91" s="14"/>
      <c r="D91" s="14"/>
      <c r="E91" s="14"/>
      <c r="F91" s="14"/>
    </row>
    <row r="92" spans="1:6" x14ac:dyDescent="0.25">
      <c r="A92" s="14"/>
      <c r="B92" s="14"/>
      <c r="C92" s="14"/>
      <c r="D92" s="14"/>
      <c r="E92" s="14"/>
      <c r="F92" s="14"/>
    </row>
    <row r="93" spans="1:6" x14ac:dyDescent="0.25">
      <c r="A93" s="14"/>
      <c r="B93" s="14"/>
      <c r="C93" s="14"/>
      <c r="D93" s="14"/>
      <c r="E93" s="14"/>
      <c r="F93" s="14"/>
    </row>
    <row r="94" spans="1:6" x14ac:dyDescent="0.25">
      <c r="A94" s="14"/>
      <c r="B94" s="14"/>
      <c r="C94" s="14"/>
      <c r="D94" s="14"/>
      <c r="E94" s="14"/>
      <c r="F94" s="14"/>
    </row>
    <row r="95" spans="1:6" x14ac:dyDescent="0.25">
      <c r="A95" s="14"/>
      <c r="B95" s="14"/>
      <c r="C95" s="14"/>
      <c r="D95" s="14"/>
      <c r="E95" s="14"/>
      <c r="F95" s="14"/>
    </row>
    <row r="96" spans="1:6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</sheetData>
  <mergeCells count="27">
    <mergeCell ref="D16:F16"/>
    <mergeCell ref="G16:G18"/>
    <mergeCell ref="H16:J16"/>
    <mergeCell ref="K16:K18"/>
    <mergeCell ref="L16:N16"/>
    <mergeCell ref="B7:N7"/>
    <mergeCell ref="B8:N8"/>
    <mergeCell ref="D17:E17"/>
    <mergeCell ref="F17:F18"/>
    <mergeCell ref="H17:I17"/>
    <mergeCell ref="J17:J18"/>
    <mergeCell ref="L17:M17"/>
    <mergeCell ref="N17:N18"/>
    <mergeCell ref="A14:N14"/>
    <mergeCell ref="C16:C18"/>
    <mergeCell ref="B9:N9"/>
    <mergeCell ref="B10:N10"/>
    <mergeCell ref="A16:A18"/>
    <mergeCell ref="B16:B18"/>
    <mergeCell ref="B11:N11"/>
    <mergeCell ref="B12:N12"/>
    <mergeCell ref="B1:N1"/>
    <mergeCell ref="B2:N2"/>
    <mergeCell ref="B3:N3"/>
    <mergeCell ref="B4:N4"/>
    <mergeCell ref="B5:N5"/>
    <mergeCell ref="B6:N6"/>
  </mergeCells>
  <pageMargins left="1.1811023622047245" right="0.19685039370078741" top="0.78740157480314965" bottom="0.78740157480314965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23"/>
  <sheetViews>
    <sheetView showZeros="0" topLeftCell="A118" workbookViewId="0">
      <selection activeCell="B10" sqref="B10:O10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6384" width="9.140625" style="2"/>
  </cols>
  <sheetData>
    <row r="1" spans="1:15" x14ac:dyDescent="0.25">
      <c r="B1" s="425" t="s">
        <v>427</v>
      </c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</row>
    <row r="2" spans="1:15" x14ac:dyDescent="0.25">
      <c r="B2" s="425" t="s">
        <v>428</v>
      </c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425"/>
    </row>
    <row r="3" spans="1:15" x14ac:dyDescent="0.25">
      <c r="B3" s="425" t="s">
        <v>429</v>
      </c>
      <c r="C3" s="425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O3" s="425"/>
    </row>
    <row r="4" spans="1:15" x14ac:dyDescent="0.25">
      <c r="B4" s="425" t="s">
        <v>438</v>
      </c>
      <c r="C4" s="425"/>
      <c r="D4" s="425"/>
      <c r="E4" s="425"/>
      <c r="F4" s="425"/>
      <c r="G4" s="425"/>
      <c r="H4" s="425"/>
      <c r="I4" s="425"/>
      <c r="J4" s="425"/>
      <c r="K4" s="425"/>
      <c r="L4" s="425"/>
      <c r="M4" s="425"/>
      <c r="N4" s="425"/>
      <c r="O4" s="425"/>
    </row>
    <row r="5" spans="1:15" ht="15" customHeight="1" x14ac:dyDescent="0.25">
      <c r="B5" s="388" t="s">
        <v>431</v>
      </c>
      <c r="C5" s="388"/>
      <c r="D5" s="388"/>
      <c r="E5" s="388"/>
      <c r="F5" s="388"/>
      <c r="G5" s="388"/>
      <c r="H5" s="388"/>
      <c r="I5" s="388"/>
      <c r="J5" s="388"/>
      <c r="K5" s="388"/>
      <c r="L5" s="388"/>
      <c r="M5" s="388"/>
      <c r="N5" s="388"/>
      <c r="O5" s="388"/>
    </row>
    <row r="6" spans="1:15" x14ac:dyDescent="0.25">
      <c r="B6" s="388" t="s">
        <v>439</v>
      </c>
      <c r="C6" s="388"/>
      <c r="D6" s="388"/>
      <c r="E6" s="388"/>
      <c r="F6" s="388"/>
      <c r="G6" s="388"/>
      <c r="H6" s="388"/>
      <c r="I6" s="388"/>
      <c r="J6" s="388"/>
      <c r="K6" s="388"/>
      <c r="L6" s="388"/>
      <c r="M6" s="388"/>
      <c r="N6" s="388"/>
      <c r="O6" s="388"/>
    </row>
    <row r="7" spans="1:15" ht="15" customHeight="1" x14ac:dyDescent="0.25">
      <c r="B7" s="388" t="s">
        <v>435</v>
      </c>
      <c r="C7" s="388"/>
      <c r="D7" s="388"/>
      <c r="E7" s="388"/>
      <c r="F7" s="388"/>
      <c r="G7" s="388"/>
      <c r="H7" s="388"/>
      <c r="I7" s="388"/>
      <c r="J7" s="388"/>
      <c r="K7" s="388"/>
      <c r="L7" s="388"/>
      <c r="M7" s="388"/>
      <c r="N7" s="388"/>
      <c r="O7" s="388"/>
    </row>
    <row r="8" spans="1:15" x14ac:dyDescent="0.25">
      <c r="B8" s="388" t="s">
        <v>459</v>
      </c>
      <c r="C8" s="388"/>
      <c r="D8" s="388"/>
      <c r="E8" s="388"/>
      <c r="F8" s="388"/>
      <c r="G8" s="388"/>
      <c r="H8" s="388"/>
      <c r="I8" s="388"/>
      <c r="J8" s="388"/>
      <c r="K8" s="388"/>
      <c r="L8" s="388"/>
      <c r="M8" s="388"/>
      <c r="N8" s="388"/>
      <c r="O8" s="388"/>
    </row>
    <row r="9" spans="1:15" x14ac:dyDescent="0.25">
      <c r="B9" s="388" t="s">
        <v>472</v>
      </c>
      <c r="C9" s="388"/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8"/>
    </row>
    <row r="10" spans="1:15" x14ac:dyDescent="0.25">
      <c r="B10" s="388" t="s">
        <v>477</v>
      </c>
      <c r="C10" s="388"/>
      <c r="D10" s="388"/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88"/>
    </row>
    <row r="11" spans="1:15" ht="15" customHeight="1" x14ac:dyDescent="0.25">
      <c r="E11" s="3"/>
      <c r="F11" s="3"/>
      <c r="G11" s="3"/>
    </row>
    <row r="12" spans="1:15" ht="31.5" customHeight="1" x14ac:dyDescent="0.25">
      <c r="A12" s="416" t="s">
        <v>423</v>
      </c>
      <c r="B12" s="416"/>
      <c r="C12" s="416"/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</row>
    <row r="13" spans="1:15" ht="17.25" customHeight="1" x14ac:dyDescent="0.25">
      <c r="G13" s="4"/>
      <c r="H13" s="4"/>
      <c r="I13" s="4"/>
      <c r="J13" s="4"/>
      <c r="K13" s="4"/>
      <c r="L13" s="4"/>
      <c r="M13" s="4"/>
      <c r="N13" s="4"/>
      <c r="O13" s="4" t="s">
        <v>186</v>
      </c>
    </row>
    <row r="14" spans="1:15" ht="15" customHeight="1" x14ac:dyDescent="0.25">
      <c r="A14" s="389" t="s">
        <v>5</v>
      </c>
      <c r="B14" s="392" t="s">
        <v>425</v>
      </c>
      <c r="C14" s="392" t="s">
        <v>60</v>
      </c>
      <c r="D14" s="418" t="s">
        <v>447</v>
      </c>
      <c r="E14" s="421" t="s">
        <v>214</v>
      </c>
      <c r="F14" s="422"/>
      <c r="G14" s="423"/>
      <c r="H14" s="408" t="s">
        <v>448</v>
      </c>
      <c r="I14" s="411" t="s">
        <v>214</v>
      </c>
      <c r="J14" s="412"/>
      <c r="K14" s="413"/>
      <c r="L14" s="417" t="s">
        <v>0</v>
      </c>
      <c r="M14" s="396" t="s">
        <v>214</v>
      </c>
      <c r="N14" s="397"/>
      <c r="O14" s="398"/>
    </row>
    <row r="15" spans="1:15" x14ac:dyDescent="0.25">
      <c r="A15" s="390"/>
      <c r="B15" s="393"/>
      <c r="C15" s="393"/>
      <c r="D15" s="419"/>
      <c r="E15" s="424" t="s">
        <v>215</v>
      </c>
      <c r="F15" s="406" t="s">
        <v>216</v>
      </c>
      <c r="G15" s="424" t="s">
        <v>217</v>
      </c>
      <c r="H15" s="409"/>
      <c r="I15" s="402" t="s">
        <v>215</v>
      </c>
      <c r="J15" s="414" t="s">
        <v>216</v>
      </c>
      <c r="K15" s="402" t="s">
        <v>217</v>
      </c>
      <c r="L15" s="417"/>
      <c r="M15" s="399" t="s">
        <v>215</v>
      </c>
      <c r="N15" s="400" t="s">
        <v>216</v>
      </c>
      <c r="O15" s="399" t="s">
        <v>217</v>
      </c>
    </row>
    <row r="16" spans="1:15" ht="70.5" customHeight="1" x14ac:dyDescent="0.25">
      <c r="A16" s="391"/>
      <c r="B16" s="394"/>
      <c r="C16" s="394"/>
      <c r="D16" s="420"/>
      <c r="E16" s="424"/>
      <c r="F16" s="407"/>
      <c r="G16" s="424"/>
      <c r="H16" s="410"/>
      <c r="I16" s="402"/>
      <c r="J16" s="415"/>
      <c r="K16" s="402"/>
      <c r="L16" s="417"/>
      <c r="M16" s="399"/>
      <c r="N16" s="401"/>
      <c r="O16" s="399"/>
    </row>
    <row r="17" spans="1:15" ht="15.95" customHeight="1" x14ac:dyDescent="0.25">
      <c r="A17" s="7" t="s">
        <v>78</v>
      </c>
      <c r="B17" s="403" t="s">
        <v>6</v>
      </c>
      <c r="C17" s="404"/>
      <c r="D17" s="404"/>
      <c r="E17" s="404"/>
      <c r="F17" s="404"/>
      <c r="G17" s="404"/>
      <c r="H17" s="404"/>
      <c r="I17" s="404"/>
      <c r="J17" s="404"/>
      <c r="K17" s="404"/>
      <c r="L17" s="404"/>
      <c r="M17" s="404"/>
      <c r="N17" s="404"/>
      <c r="O17" s="405"/>
    </row>
    <row r="18" spans="1:15" ht="15" customHeight="1" x14ac:dyDescent="0.25">
      <c r="A18" s="7" t="s">
        <v>199</v>
      </c>
      <c r="B18" s="14" t="s">
        <v>20</v>
      </c>
      <c r="C18" s="84" t="s">
        <v>9</v>
      </c>
      <c r="D18" s="256">
        <f>E18+F18+G18</f>
        <v>5764</v>
      </c>
      <c r="E18" s="256">
        <v>5474</v>
      </c>
      <c r="F18" s="256">
        <v>290</v>
      </c>
      <c r="G18" s="256"/>
      <c r="H18" s="287">
        <f>I18+J18+K18</f>
        <v>0</v>
      </c>
      <c r="I18" s="288"/>
      <c r="J18" s="288"/>
      <c r="K18" s="288"/>
      <c r="L18" s="85">
        <f>M18+N18+O18</f>
        <v>5764</v>
      </c>
      <c r="M18" s="10">
        <f>E18+I18</f>
        <v>5474</v>
      </c>
      <c r="N18" s="10">
        <f>F18+J18</f>
        <v>290</v>
      </c>
      <c r="O18" s="10">
        <f>G18+K18</f>
        <v>0</v>
      </c>
    </row>
    <row r="19" spans="1:15" x14ac:dyDescent="0.25">
      <c r="A19" s="11" t="s">
        <v>79</v>
      </c>
      <c r="B19" s="168" t="s">
        <v>422</v>
      </c>
      <c r="C19" s="9" t="s">
        <v>9</v>
      </c>
      <c r="D19" s="257">
        <f t="shared" ref="D19:D27" si="0">E19+F19+G19</f>
        <v>2867</v>
      </c>
      <c r="E19" s="257">
        <v>2867</v>
      </c>
      <c r="F19" s="257"/>
      <c r="G19" s="257"/>
      <c r="H19" s="288"/>
      <c r="I19" s="288"/>
      <c r="J19" s="288"/>
      <c r="K19" s="288"/>
      <c r="L19" s="10">
        <f t="shared" ref="L19:L27" si="1">M19+N19+O19</f>
        <v>2867</v>
      </c>
      <c r="M19" s="10">
        <f t="shared" ref="M19:M27" si="2">E19+I19</f>
        <v>2867</v>
      </c>
      <c r="N19" s="10">
        <f t="shared" ref="N19:N27" si="3">F19+J19</f>
        <v>0</v>
      </c>
      <c r="O19" s="10">
        <f t="shared" ref="O19:O27" si="4">G19+K19</f>
        <v>0</v>
      </c>
    </row>
    <row r="20" spans="1:15" ht="15" customHeight="1" x14ac:dyDescent="0.25">
      <c r="A20" s="7" t="s">
        <v>80</v>
      </c>
      <c r="B20" s="8" t="s">
        <v>10</v>
      </c>
      <c r="C20" s="9" t="s">
        <v>9</v>
      </c>
      <c r="D20" s="257">
        <f t="shared" si="0"/>
        <v>580</v>
      </c>
      <c r="E20" s="257">
        <v>580</v>
      </c>
      <c r="F20" s="257"/>
      <c r="G20" s="257"/>
      <c r="H20" s="288">
        <f t="shared" ref="H20:H27" si="5">I20+J20+K20</f>
        <v>0</v>
      </c>
      <c r="I20" s="288"/>
      <c r="J20" s="288"/>
      <c r="K20" s="288"/>
      <c r="L20" s="10">
        <f t="shared" si="1"/>
        <v>580</v>
      </c>
      <c r="M20" s="10">
        <f t="shared" si="2"/>
        <v>580</v>
      </c>
      <c r="N20" s="10">
        <f t="shared" si="3"/>
        <v>0</v>
      </c>
      <c r="O20" s="10">
        <f t="shared" si="4"/>
        <v>0</v>
      </c>
    </row>
    <row r="21" spans="1:15" ht="15" customHeight="1" x14ac:dyDescent="0.25">
      <c r="A21" s="7" t="s">
        <v>81</v>
      </c>
      <c r="B21" s="8" t="s">
        <v>11</v>
      </c>
      <c r="C21" s="9" t="s">
        <v>9</v>
      </c>
      <c r="D21" s="257">
        <f t="shared" si="0"/>
        <v>464</v>
      </c>
      <c r="E21" s="257">
        <v>464</v>
      </c>
      <c r="F21" s="257"/>
      <c r="G21" s="257"/>
      <c r="H21" s="288">
        <f t="shared" si="5"/>
        <v>0</v>
      </c>
      <c r="I21" s="288"/>
      <c r="J21" s="288"/>
      <c r="K21" s="288"/>
      <c r="L21" s="10">
        <f t="shared" si="1"/>
        <v>464</v>
      </c>
      <c r="M21" s="10">
        <f t="shared" si="2"/>
        <v>464</v>
      </c>
      <c r="N21" s="10">
        <f t="shared" si="3"/>
        <v>0</v>
      </c>
      <c r="O21" s="10">
        <f t="shared" si="4"/>
        <v>0</v>
      </c>
    </row>
    <row r="22" spans="1:15" ht="15" customHeight="1" x14ac:dyDescent="0.25">
      <c r="A22" s="7" t="s">
        <v>82</v>
      </c>
      <c r="B22" s="8" t="s">
        <v>12</v>
      </c>
      <c r="C22" s="9" t="s">
        <v>9</v>
      </c>
      <c r="D22" s="257">
        <f t="shared" si="0"/>
        <v>1304</v>
      </c>
      <c r="E22" s="257">
        <v>1304</v>
      </c>
      <c r="F22" s="257"/>
      <c r="G22" s="257"/>
      <c r="H22" s="288">
        <f t="shared" si="5"/>
        <v>0</v>
      </c>
      <c r="I22" s="288"/>
      <c r="J22" s="288"/>
      <c r="K22" s="288"/>
      <c r="L22" s="10">
        <f t="shared" si="1"/>
        <v>1304</v>
      </c>
      <c r="M22" s="10">
        <f t="shared" si="2"/>
        <v>1304</v>
      </c>
      <c r="N22" s="10">
        <f t="shared" si="3"/>
        <v>0</v>
      </c>
      <c r="O22" s="10">
        <f t="shared" si="4"/>
        <v>0</v>
      </c>
    </row>
    <row r="23" spans="1:15" ht="15" customHeight="1" x14ac:dyDescent="0.25">
      <c r="A23" s="11" t="s">
        <v>83</v>
      </c>
      <c r="B23" s="12" t="s">
        <v>14</v>
      </c>
      <c r="C23" s="9" t="s">
        <v>9</v>
      </c>
      <c r="D23" s="257">
        <f t="shared" si="0"/>
        <v>724</v>
      </c>
      <c r="E23" s="257">
        <v>724</v>
      </c>
      <c r="F23" s="257"/>
      <c r="G23" s="257"/>
      <c r="H23" s="288">
        <f t="shared" si="5"/>
        <v>0</v>
      </c>
      <c r="I23" s="288"/>
      <c r="J23" s="288"/>
      <c r="K23" s="288"/>
      <c r="L23" s="10">
        <f t="shared" si="1"/>
        <v>724</v>
      </c>
      <c r="M23" s="10">
        <f t="shared" si="2"/>
        <v>724</v>
      </c>
      <c r="N23" s="10">
        <f t="shared" si="3"/>
        <v>0</v>
      </c>
      <c r="O23" s="10">
        <f t="shared" si="4"/>
        <v>0</v>
      </c>
    </row>
    <row r="24" spans="1:15" ht="15" customHeight="1" x14ac:dyDescent="0.25">
      <c r="A24" s="13" t="s">
        <v>84</v>
      </c>
      <c r="B24" s="14" t="s">
        <v>15</v>
      </c>
      <c r="C24" s="9" t="s">
        <v>9</v>
      </c>
      <c r="D24" s="257">
        <f t="shared" si="0"/>
        <v>87</v>
      </c>
      <c r="E24" s="257">
        <v>87</v>
      </c>
      <c r="F24" s="257"/>
      <c r="G24" s="257"/>
      <c r="H24" s="288">
        <f t="shared" si="5"/>
        <v>0</v>
      </c>
      <c r="I24" s="288"/>
      <c r="J24" s="288"/>
      <c r="K24" s="288"/>
      <c r="L24" s="10">
        <f t="shared" si="1"/>
        <v>87</v>
      </c>
      <c r="M24" s="10">
        <f t="shared" si="2"/>
        <v>87</v>
      </c>
      <c r="N24" s="10">
        <f t="shared" si="3"/>
        <v>0</v>
      </c>
      <c r="O24" s="10">
        <f t="shared" si="4"/>
        <v>0</v>
      </c>
    </row>
    <row r="25" spans="1:15" ht="15" customHeight="1" x14ac:dyDescent="0.25">
      <c r="A25" s="7" t="s">
        <v>85</v>
      </c>
      <c r="B25" s="8" t="s">
        <v>16</v>
      </c>
      <c r="C25" s="9" t="s">
        <v>9</v>
      </c>
      <c r="D25" s="257">
        <f t="shared" si="0"/>
        <v>4055</v>
      </c>
      <c r="E25" s="257">
        <v>4055</v>
      </c>
      <c r="F25" s="257"/>
      <c r="G25" s="257"/>
      <c r="H25" s="288">
        <f t="shared" si="5"/>
        <v>0</v>
      </c>
      <c r="I25" s="288"/>
      <c r="J25" s="288"/>
      <c r="K25" s="288"/>
      <c r="L25" s="10">
        <f t="shared" si="1"/>
        <v>4055</v>
      </c>
      <c r="M25" s="10">
        <f t="shared" si="2"/>
        <v>4055</v>
      </c>
      <c r="N25" s="10">
        <f t="shared" si="3"/>
        <v>0</v>
      </c>
      <c r="O25" s="10">
        <f t="shared" si="4"/>
        <v>0</v>
      </c>
    </row>
    <row r="26" spans="1:15" ht="15" customHeight="1" x14ac:dyDescent="0.25">
      <c r="A26" s="7" t="s">
        <v>86</v>
      </c>
      <c r="B26" s="8" t="s">
        <v>17</v>
      </c>
      <c r="C26" s="9" t="s">
        <v>9</v>
      </c>
      <c r="D26" s="257">
        <f t="shared" si="0"/>
        <v>493</v>
      </c>
      <c r="E26" s="257">
        <v>493</v>
      </c>
      <c r="F26" s="257"/>
      <c r="G26" s="257"/>
      <c r="H26" s="288">
        <f t="shared" si="5"/>
        <v>0</v>
      </c>
      <c r="I26" s="288"/>
      <c r="J26" s="288"/>
      <c r="K26" s="288"/>
      <c r="L26" s="10">
        <f t="shared" si="1"/>
        <v>493</v>
      </c>
      <c r="M26" s="10">
        <f t="shared" si="2"/>
        <v>493</v>
      </c>
      <c r="N26" s="10">
        <f t="shared" si="3"/>
        <v>0</v>
      </c>
      <c r="O26" s="10">
        <f t="shared" si="4"/>
        <v>0</v>
      </c>
    </row>
    <row r="27" spans="1:15" ht="15" customHeight="1" x14ac:dyDescent="0.25">
      <c r="A27" s="7" t="s">
        <v>87</v>
      </c>
      <c r="B27" s="8" t="s">
        <v>18</v>
      </c>
      <c r="C27" s="9" t="s">
        <v>9</v>
      </c>
      <c r="D27" s="257">
        <f t="shared" si="0"/>
        <v>754</v>
      </c>
      <c r="E27" s="257">
        <v>754</v>
      </c>
      <c r="F27" s="257"/>
      <c r="G27" s="257"/>
      <c r="H27" s="288">
        <f t="shared" si="5"/>
        <v>0</v>
      </c>
      <c r="I27" s="288"/>
      <c r="J27" s="288"/>
      <c r="K27" s="288"/>
      <c r="L27" s="10">
        <f t="shared" si="1"/>
        <v>754</v>
      </c>
      <c r="M27" s="10">
        <f t="shared" si="2"/>
        <v>754</v>
      </c>
      <c r="N27" s="10">
        <f t="shared" si="3"/>
        <v>0</v>
      </c>
      <c r="O27" s="10">
        <f t="shared" si="4"/>
        <v>0</v>
      </c>
    </row>
    <row r="28" spans="1:15" ht="15.95" customHeight="1" x14ac:dyDescent="0.25">
      <c r="A28" s="15" t="s">
        <v>88</v>
      </c>
      <c r="B28" s="1" t="s">
        <v>191</v>
      </c>
      <c r="C28" s="16"/>
      <c r="D28" s="258">
        <f t="shared" ref="D28:O28" si="6">SUM(D18:D27)</f>
        <v>17092</v>
      </c>
      <c r="E28" s="258">
        <f t="shared" si="6"/>
        <v>16802</v>
      </c>
      <c r="F28" s="258">
        <f t="shared" si="6"/>
        <v>290</v>
      </c>
      <c r="G28" s="258">
        <f t="shared" si="6"/>
        <v>0</v>
      </c>
      <c r="H28" s="289">
        <f t="shared" si="6"/>
        <v>0</v>
      </c>
      <c r="I28" s="289">
        <f t="shared" si="6"/>
        <v>0</v>
      </c>
      <c r="J28" s="289">
        <f t="shared" si="6"/>
        <v>0</v>
      </c>
      <c r="K28" s="289">
        <f t="shared" si="6"/>
        <v>0</v>
      </c>
      <c r="L28" s="1">
        <f t="shared" si="6"/>
        <v>17092</v>
      </c>
      <c r="M28" s="1">
        <f t="shared" si="6"/>
        <v>16802</v>
      </c>
      <c r="N28" s="1">
        <f t="shared" si="6"/>
        <v>290</v>
      </c>
      <c r="O28" s="1">
        <f t="shared" si="6"/>
        <v>0</v>
      </c>
    </row>
    <row r="29" spans="1:15" ht="15.95" customHeight="1" x14ac:dyDescent="0.25">
      <c r="A29" s="13" t="s">
        <v>89</v>
      </c>
      <c r="B29" s="395" t="s">
        <v>65</v>
      </c>
      <c r="C29" s="395"/>
      <c r="D29" s="395"/>
      <c r="E29" s="395"/>
      <c r="F29" s="395"/>
      <c r="G29" s="395"/>
      <c r="H29" s="395"/>
      <c r="I29" s="395"/>
      <c r="J29" s="395"/>
      <c r="K29" s="395"/>
      <c r="L29" s="395"/>
      <c r="M29" s="395"/>
      <c r="N29" s="395"/>
      <c r="O29" s="395"/>
    </row>
    <row r="30" spans="1:15" ht="15" customHeight="1" x14ac:dyDescent="0.25">
      <c r="A30" s="7" t="s">
        <v>90</v>
      </c>
      <c r="B30" s="14" t="s">
        <v>7</v>
      </c>
      <c r="C30" s="84" t="s">
        <v>22</v>
      </c>
      <c r="D30" s="256">
        <f>E30+F30+G30</f>
        <v>87</v>
      </c>
      <c r="E30" s="256">
        <v>87</v>
      </c>
      <c r="F30" s="256"/>
      <c r="G30" s="256"/>
      <c r="H30" s="287">
        <f>I30+J30+K30</f>
        <v>0</v>
      </c>
      <c r="I30" s="287"/>
      <c r="J30" s="287"/>
      <c r="K30" s="287"/>
      <c r="L30" s="85">
        <f>M30+N30+O30</f>
        <v>87</v>
      </c>
      <c r="M30" s="85">
        <f>E30+I30</f>
        <v>87</v>
      </c>
      <c r="N30" s="85">
        <f t="shared" ref="N30:N39" si="7">F30+J30</f>
        <v>0</v>
      </c>
      <c r="O30" s="85">
        <f t="shared" ref="O30:O39" si="8">G30+K30</f>
        <v>0</v>
      </c>
    </row>
    <row r="31" spans="1:15" ht="15" customHeight="1" x14ac:dyDescent="0.25">
      <c r="A31" s="7" t="s">
        <v>91</v>
      </c>
      <c r="B31" s="8" t="s">
        <v>10</v>
      </c>
      <c r="C31" s="9" t="s">
        <v>22</v>
      </c>
      <c r="D31" s="257">
        <f t="shared" ref="D31:D40" si="9">E31+F31+G31</f>
        <v>985</v>
      </c>
      <c r="E31" s="257">
        <v>145</v>
      </c>
      <c r="F31" s="257">
        <v>840</v>
      </c>
      <c r="G31" s="257"/>
      <c r="H31" s="288">
        <f t="shared" ref="H31:H39" si="10">I31+J31+K31</f>
        <v>0</v>
      </c>
      <c r="I31" s="288"/>
      <c r="J31" s="288"/>
      <c r="K31" s="288"/>
      <c r="L31" s="10">
        <f t="shared" ref="L31:L39" si="11">M31+N31+O31</f>
        <v>985</v>
      </c>
      <c r="M31" s="10">
        <f t="shared" ref="M31:M39" si="12">E31+I31</f>
        <v>145</v>
      </c>
      <c r="N31" s="10">
        <f t="shared" si="7"/>
        <v>840</v>
      </c>
      <c r="O31" s="10">
        <f t="shared" si="8"/>
        <v>0</v>
      </c>
    </row>
    <row r="32" spans="1:15" ht="15" customHeight="1" x14ac:dyDescent="0.25">
      <c r="A32" s="7" t="s">
        <v>92</v>
      </c>
      <c r="B32" s="8" t="s">
        <v>11</v>
      </c>
      <c r="C32" s="9" t="s">
        <v>22</v>
      </c>
      <c r="D32" s="257">
        <f t="shared" si="9"/>
        <v>16942</v>
      </c>
      <c r="E32" s="257">
        <v>16218</v>
      </c>
      <c r="F32" s="257">
        <v>724</v>
      </c>
      <c r="G32" s="257"/>
      <c r="H32" s="288">
        <f t="shared" si="10"/>
        <v>0</v>
      </c>
      <c r="I32" s="288"/>
      <c r="J32" s="288"/>
      <c r="K32" s="288"/>
      <c r="L32" s="10">
        <f t="shared" si="11"/>
        <v>16942</v>
      </c>
      <c r="M32" s="10">
        <f t="shared" si="12"/>
        <v>16218</v>
      </c>
      <c r="N32" s="10">
        <f t="shared" si="7"/>
        <v>724</v>
      </c>
      <c r="O32" s="10">
        <f t="shared" si="8"/>
        <v>0</v>
      </c>
    </row>
    <row r="33" spans="1:15" ht="15" customHeight="1" x14ac:dyDescent="0.25">
      <c r="A33" s="7" t="s">
        <v>93</v>
      </c>
      <c r="B33" s="8" t="s">
        <v>12</v>
      </c>
      <c r="C33" s="9" t="s">
        <v>22</v>
      </c>
      <c r="D33" s="257">
        <f t="shared" si="9"/>
        <v>811</v>
      </c>
      <c r="E33" s="257"/>
      <c r="F33" s="257">
        <v>811</v>
      </c>
      <c r="G33" s="257"/>
      <c r="H33" s="288">
        <f t="shared" si="10"/>
        <v>0</v>
      </c>
      <c r="I33" s="288"/>
      <c r="J33" s="288"/>
      <c r="K33" s="288"/>
      <c r="L33" s="10">
        <f t="shared" si="11"/>
        <v>811</v>
      </c>
      <c r="M33" s="10">
        <f t="shared" si="12"/>
        <v>0</v>
      </c>
      <c r="N33" s="10">
        <f t="shared" si="7"/>
        <v>811</v>
      </c>
      <c r="O33" s="10">
        <f t="shared" si="8"/>
        <v>0</v>
      </c>
    </row>
    <row r="34" spans="1:15" ht="15" customHeight="1" x14ac:dyDescent="0.25">
      <c r="A34" s="7" t="s">
        <v>94</v>
      </c>
      <c r="B34" s="8" t="s">
        <v>13</v>
      </c>
      <c r="C34" s="9" t="s">
        <v>22</v>
      </c>
      <c r="D34" s="257">
        <f t="shared" si="9"/>
        <v>2027</v>
      </c>
      <c r="E34" s="257">
        <v>1737</v>
      </c>
      <c r="F34" s="257">
        <v>290</v>
      </c>
      <c r="G34" s="257"/>
      <c r="H34" s="288">
        <f t="shared" si="10"/>
        <v>0</v>
      </c>
      <c r="I34" s="288"/>
      <c r="J34" s="288"/>
      <c r="K34" s="288"/>
      <c r="L34" s="10">
        <f t="shared" si="11"/>
        <v>2027</v>
      </c>
      <c r="M34" s="10">
        <f t="shared" si="12"/>
        <v>1737</v>
      </c>
      <c r="N34" s="10">
        <f t="shared" si="7"/>
        <v>290</v>
      </c>
      <c r="O34" s="10">
        <f t="shared" si="8"/>
        <v>0</v>
      </c>
    </row>
    <row r="35" spans="1:15" ht="15" customHeight="1" x14ac:dyDescent="0.25">
      <c r="A35" s="11" t="s">
        <v>95</v>
      </c>
      <c r="B35" s="12" t="s">
        <v>14</v>
      </c>
      <c r="C35" s="9" t="s">
        <v>22</v>
      </c>
      <c r="D35" s="257">
        <f t="shared" si="9"/>
        <v>3766</v>
      </c>
      <c r="E35" s="257">
        <v>1883</v>
      </c>
      <c r="F35" s="257">
        <v>1883</v>
      </c>
      <c r="G35" s="257"/>
      <c r="H35" s="288">
        <f t="shared" si="10"/>
        <v>0</v>
      </c>
      <c r="I35" s="288"/>
      <c r="J35" s="288"/>
      <c r="K35" s="288"/>
      <c r="L35" s="10">
        <f t="shared" si="11"/>
        <v>3766</v>
      </c>
      <c r="M35" s="10">
        <f t="shared" si="12"/>
        <v>1883</v>
      </c>
      <c r="N35" s="10">
        <f t="shared" si="7"/>
        <v>1883</v>
      </c>
      <c r="O35" s="10">
        <f t="shared" si="8"/>
        <v>0</v>
      </c>
    </row>
    <row r="36" spans="1:15" ht="15" customHeight="1" x14ac:dyDescent="0.25">
      <c r="A36" s="11" t="s">
        <v>96</v>
      </c>
      <c r="B36" s="14" t="s">
        <v>15</v>
      </c>
      <c r="C36" s="9" t="s">
        <v>22</v>
      </c>
      <c r="D36" s="257">
        <f t="shared" si="9"/>
        <v>7289</v>
      </c>
      <c r="E36" s="257">
        <v>1854</v>
      </c>
      <c r="F36" s="257">
        <v>5435</v>
      </c>
      <c r="G36" s="257"/>
      <c r="H36" s="288">
        <f t="shared" si="10"/>
        <v>0</v>
      </c>
      <c r="I36" s="288"/>
      <c r="J36" s="288"/>
      <c r="K36" s="288"/>
      <c r="L36" s="10">
        <f t="shared" si="11"/>
        <v>7289</v>
      </c>
      <c r="M36" s="10">
        <f t="shared" si="12"/>
        <v>1854</v>
      </c>
      <c r="N36" s="10">
        <f t="shared" si="7"/>
        <v>5435</v>
      </c>
      <c r="O36" s="10">
        <f t="shared" si="8"/>
        <v>0</v>
      </c>
    </row>
    <row r="37" spans="1:15" ht="15" customHeight="1" x14ac:dyDescent="0.25">
      <c r="A37" s="7" t="s">
        <v>97</v>
      </c>
      <c r="B37" s="8" t="s">
        <v>16</v>
      </c>
      <c r="C37" s="9" t="s">
        <v>22</v>
      </c>
      <c r="D37" s="257">
        <f t="shared" si="9"/>
        <v>8228</v>
      </c>
      <c r="E37" s="257">
        <v>5041</v>
      </c>
      <c r="F37" s="257">
        <v>3187</v>
      </c>
      <c r="G37" s="257"/>
      <c r="H37" s="288">
        <f t="shared" si="10"/>
        <v>0</v>
      </c>
      <c r="I37" s="288"/>
      <c r="J37" s="288"/>
      <c r="K37" s="288"/>
      <c r="L37" s="10">
        <f t="shared" si="11"/>
        <v>8228</v>
      </c>
      <c r="M37" s="10">
        <f t="shared" si="12"/>
        <v>5041</v>
      </c>
      <c r="N37" s="10">
        <f t="shared" si="7"/>
        <v>3187</v>
      </c>
      <c r="O37" s="10">
        <f t="shared" si="8"/>
        <v>0</v>
      </c>
    </row>
    <row r="38" spans="1:15" ht="15" customHeight="1" x14ac:dyDescent="0.25">
      <c r="A38" s="7" t="s">
        <v>98</v>
      </c>
      <c r="B38" s="8" t="s">
        <v>17</v>
      </c>
      <c r="C38" s="9" t="s">
        <v>22</v>
      </c>
      <c r="D38" s="257">
        <f t="shared" si="9"/>
        <v>464</v>
      </c>
      <c r="E38" s="257">
        <v>58</v>
      </c>
      <c r="F38" s="257">
        <v>406</v>
      </c>
      <c r="G38" s="257"/>
      <c r="H38" s="288">
        <f t="shared" si="10"/>
        <v>0</v>
      </c>
      <c r="I38" s="288"/>
      <c r="J38" s="288"/>
      <c r="K38" s="288"/>
      <c r="L38" s="10">
        <f t="shared" si="11"/>
        <v>464</v>
      </c>
      <c r="M38" s="10">
        <f t="shared" si="12"/>
        <v>58</v>
      </c>
      <c r="N38" s="10">
        <f t="shared" si="7"/>
        <v>406</v>
      </c>
      <c r="O38" s="10">
        <f t="shared" si="8"/>
        <v>0</v>
      </c>
    </row>
    <row r="39" spans="1:15" ht="15" customHeight="1" x14ac:dyDescent="0.25">
      <c r="A39" s="7" t="s">
        <v>99</v>
      </c>
      <c r="B39" s="8" t="s">
        <v>18</v>
      </c>
      <c r="C39" s="9" t="s">
        <v>22</v>
      </c>
      <c r="D39" s="257">
        <f t="shared" si="9"/>
        <v>2202</v>
      </c>
      <c r="E39" s="257">
        <v>985</v>
      </c>
      <c r="F39" s="257">
        <v>1217</v>
      </c>
      <c r="G39" s="257"/>
      <c r="H39" s="288">
        <f t="shared" si="10"/>
        <v>0</v>
      </c>
      <c r="I39" s="288"/>
      <c r="J39" s="288"/>
      <c r="K39" s="288"/>
      <c r="L39" s="10">
        <f t="shared" si="11"/>
        <v>2202</v>
      </c>
      <c r="M39" s="10">
        <f t="shared" si="12"/>
        <v>985</v>
      </c>
      <c r="N39" s="10">
        <f t="shared" si="7"/>
        <v>1217</v>
      </c>
      <c r="O39" s="10">
        <f t="shared" si="8"/>
        <v>0</v>
      </c>
    </row>
    <row r="40" spans="1:15" ht="15" customHeight="1" x14ac:dyDescent="0.25">
      <c r="A40" s="7" t="s">
        <v>100</v>
      </c>
      <c r="B40" s="8" t="s">
        <v>19</v>
      </c>
      <c r="C40" s="9" t="s">
        <v>22</v>
      </c>
      <c r="D40" s="257">
        <f t="shared" si="9"/>
        <v>869</v>
      </c>
      <c r="E40" s="257"/>
      <c r="F40" s="257">
        <v>869</v>
      </c>
      <c r="G40" s="257"/>
      <c r="H40" s="288">
        <f>I40+J40+K40</f>
        <v>0</v>
      </c>
      <c r="I40" s="288"/>
      <c r="J40" s="288"/>
      <c r="K40" s="288"/>
      <c r="L40" s="10">
        <f>M40+N40+O40</f>
        <v>869</v>
      </c>
      <c r="M40" s="10">
        <f>E40+I40</f>
        <v>0</v>
      </c>
      <c r="N40" s="10">
        <f>F40+J40</f>
        <v>869</v>
      </c>
      <c r="O40" s="10">
        <f>G40+K40</f>
        <v>0</v>
      </c>
    </row>
    <row r="41" spans="1:15" ht="15.95" customHeight="1" x14ac:dyDescent="0.25">
      <c r="A41" s="15" t="s">
        <v>101</v>
      </c>
      <c r="B41" s="1" t="s">
        <v>192</v>
      </c>
      <c r="C41" s="17"/>
      <c r="D41" s="258">
        <f>SUM(D30:D40)</f>
        <v>43670</v>
      </c>
      <c r="E41" s="258">
        <f>SUM(E30:E40)</f>
        <v>28008</v>
      </c>
      <c r="F41" s="258">
        <f>SUM(F30:F40)</f>
        <v>15662</v>
      </c>
      <c r="G41" s="258">
        <f>SUM(G30:G40)</f>
        <v>0</v>
      </c>
      <c r="H41" s="289">
        <f t="shared" ref="H41:O41" si="13">SUM(H30:H40)</f>
        <v>0</v>
      </c>
      <c r="I41" s="289">
        <f t="shared" si="13"/>
        <v>0</v>
      </c>
      <c r="J41" s="289">
        <f t="shared" si="13"/>
        <v>0</v>
      </c>
      <c r="K41" s="289">
        <f t="shared" si="13"/>
        <v>0</v>
      </c>
      <c r="L41" s="1">
        <f t="shared" si="13"/>
        <v>43670</v>
      </c>
      <c r="M41" s="1">
        <f t="shared" si="13"/>
        <v>28008</v>
      </c>
      <c r="N41" s="1">
        <f t="shared" si="13"/>
        <v>15662</v>
      </c>
      <c r="O41" s="1">
        <f t="shared" si="13"/>
        <v>0</v>
      </c>
    </row>
    <row r="42" spans="1:15" ht="15.95" customHeight="1" x14ac:dyDescent="0.25">
      <c r="A42" s="13" t="s">
        <v>102</v>
      </c>
      <c r="B42" s="395" t="s">
        <v>69</v>
      </c>
      <c r="C42" s="395"/>
      <c r="D42" s="395"/>
      <c r="E42" s="395"/>
      <c r="F42" s="395"/>
      <c r="G42" s="395"/>
      <c r="H42" s="395"/>
      <c r="I42" s="395"/>
      <c r="J42" s="395"/>
      <c r="K42" s="395"/>
      <c r="L42" s="395"/>
      <c r="M42" s="395"/>
      <c r="N42" s="395"/>
      <c r="O42" s="395"/>
    </row>
    <row r="43" spans="1:15" ht="15" customHeight="1" x14ac:dyDescent="0.25">
      <c r="A43" s="7" t="s">
        <v>103</v>
      </c>
      <c r="B43" s="66" t="s">
        <v>20</v>
      </c>
      <c r="C43" s="84" t="s">
        <v>34</v>
      </c>
      <c r="D43" s="256">
        <f>E43+F43+G43</f>
        <v>99484</v>
      </c>
      <c r="E43" s="256">
        <v>99484</v>
      </c>
      <c r="F43" s="256"/>
      <c r="G43" s="256"/>
      <c r="H43" s="288">
        <f>I43+J43+K43</f>
        <v>0</v>
      </c>
      <c r="I43" s="288"/>
      <c r="J43" s="288"/>
      <c r="K43" s="288"/>
      <c r="L43" s="10">
        <f>M43+N43+O43</f>
        <v>99484</v>
      </c>
      <c r="M43" s="10">
        <f>E43+I43</f>
        <v>99484</v>
      </c>
      <c r="N43" s="10">
        <f>F43+J43</f>
        <v>0</v>
      </c>
      <c r="O43" s="10">
        <f>G43+K43</f>
        <v>0</v>
      </c>
    </row>
    <row r="44" spans="1:15" ht="15.95" customHeight="1" x14ac:dyDescent="0.25">
      <c r="A44" s="15" t="s">
        <v>104</v>
      </c>
      <c r="B44" s="19" t="s">
        <v>193</v>
      </c>
      <c r="C44" s="20"/>
      <c r="D44" s="258">
        <f>D43</f>
        <v>99484</v>
      </c>
      <c r="E44" s="258">
        <f>E43</f>
        <v>99484</v>
      </c>
      <c r="F44" s="258">
        <f>F43</f>
        <v>0</v>
      </c>
      <c r="G44" s="258">
        <f>G43</f>
        <v>0</v>
      </c>
      <c r="H44" s="289">
        <f t="shared" ref="H44:O44" si="14">H43</f>
        <v>0</v>
      </c>
      <c r="I44" s="289">
        <f t="shared" si="14"/>
        <v>0</v>
      </c>
      <c r="J44" s="289">
        <f t="shared" si="14"/>
        <v>0</v>
      </c>
      <c r="K44" s="289">
        <f t="shared" si="14"/>
        <v>0</v>
      </c>
      <c r="L44" s="1">
        <f t="shared" si="14"/>
        <v>99484</v>
      </c>
      <c r="M44" s="1">
        <f t="shared" si="14"/>
        <v>99484</v>
      </c>
      <c r="N44" s="1">
        <f t="shared" si="14"/>
        <v>0</v>
      </c>
      <c r="O44" s="1">
        <f t="shared" si="14"/>
        <v>0</v>
      </c>
    </row>
    <row r="45" spans="1:15" ht="15.95" customHeight="1" x14ac:dyDescent="0.25">
      <c r="A45" s="13" t="s">
        <v>105</v>
      </c>
      <c r="B45" s="395" t="s">
        <v>188</v>
      </c>
      <c r="C45" s="395"/>
      <c r="D45" s="395"/>
      <c r="E45" s="395"/>
      <c r="F45" s="395"/>
      <c r="G45" s="395"/>
      <c r="H45" s="395"/>
      <c r="I45" s="395"/>
      <c r="J45" s="395"/>
      <c r="K45" s="395"/>
      <c r="L45" s="395"/>
      <c r="M45" s="395"/>
      <c r="N45" s="395"/>
      <c r="O45" s="395"/>
    </row>
    <row r="46" spans="1:15" ht="15" customHeight="1" x14ac:dyDescent="0.25">
      <c r="A46" s="7" t="s">
        <v>106</v>
      </c>
      <c r="B46" s="21" t="s">
        <v>174</v>
      </c>
      <c r="C46" s="22" t="s">
        <v>57</v>
      </c>
      <c r="D46" s="257">
        <f>E46+F46+G46</f>
        <v>1738</v>
      </c>
      <c r="E46" s="257">
        <v>1738</v>
      </c>
      <c r="F46" s="257"/>
      <c r="G46" s="257"/>
      <c r="H46" s="288">
        <f>I46+J46+K46</f>
        <v>87</v>
      </c>
      <c r="I46" s="288"/>
      <c r="J46" s="288">
        <v>87</v>
      </c>
      <c r="K46" s="288"/>
      <c r="L46" s="10">
        <f>M46+N46+O46</f>
        <v>1825</v>
      </c>
      <c r="M46" s="10">
        <f>E46+I46</f>
        <v>1738</v>
      </c>
      <c r="N46" s="10">
        <f>F46+J46</f>
        <v>87</v>
      </c>
      <c r="O46" s="10">
        <f>G46+K46</f>
        <v>0</v>
      </c>
    </row>
    <row r="47" spans="1:15" ht="15" customHeight="1" x14ac:dyDescent="0.25">
      <c r="A47" s="7" t="s">
        <v>107</v>
      </c>
      <c r="B47" s="21" t="s">
        <v>182</v>
      </c>
      <c r="C47" s="22" t="s">
        <v>57</v>
      </c>
      <c r="D47" s="257">
        <f t="shared" ref="D47:D72" si="15">E47+F47+G47</f>
        <v>6563</v>
      </c>
      <c r="E47" s="257"/>
      <c r="F47" s="257"/>
      <c r="G47" s="257">
        <v>6563</v>
      </c>
      <c r="H47" s="288">
        <f t="shared" ref="H47:H72" si="16">I47+J47+K47</f>
        <v>0</v>
      </c>
      <c r="I47" s="288"/>
      <c r="J47" s="288"/>
      <c r="K47" s="288"/>
      <c r="L47" s="10">
        <f t="shared" ref="L47:L72" si="17">M47+N47+O47</f>
        <v>6563</v>
      </c>
      <c r="M47" s="10">
        <f t="shared" ref="M47:M72" si="18">E47+I47</f>
        <v>0</v>
      </c>
      <c r="N47" s="10">
        <f t="shared" ref="N47:N72" si="19">F47+J47</f>
        <v>0</v>
      </c>
      <c r="O47" s="10">
        <f t="shared" ref="O47:O72" si="20">G47+K47</f>
        <v>6563</v>
      </c>
    </row>
    <row r="48" spans="1:15" ht="15" customHeight="1" x14ac:dyDescent="0.25">
      <c r="A48" s="11" t="s">
        <v>108</v>
      </c>
      <c r="B48" s="12" t="s">
        <v>162</v>
      </c>
      <c r="C48" s="22" t="s">
        <v>57</v>
      </c>
      <c r="D48" s="257">
        <f t="shared" si="15"/>
        <v>7327</v>
      </c>
      <c r="E48" s="257"/>
      <c r="F48" s="257">
        <v>7327</v>
      </c>
      <c r="G48" s="257"/>
      <c r="H48" s="288">
        <f t="shared" si="16"/>
        <v>0</v>
      </c>
      <c r="I48" s="288"/>
      <c r="J48" s="288"/>
      <c r="K48" s="288"/>
      <c r="L48" s="10">
        <f t="shared" si="17"/>
        <v>7327</v>
      </c>
      <c r="M48" s="10">
        <f t="shared" si="18"/>
        <v>0</v>
      </c>
      <c r="N48" s="10">
        <f t="shared" si="19"/>
        <v>7327</v>
      </c>
      <c r="O48" s="10">
        <f t="shared" si="20"/>
        <v>0</v>
      </c>
    </row>
    <row r="49" spans="1:15" ht="15" customHeight="1" x14ac:dyDescent="0.25">
      <c r="A49" s="13" t="s">
        <v>109</v>
      </c>
      <c r="B49" s="23" t="s">
        <v>454</v>
      </c>
      <c r="C49" s="22" t="s">
        <v>57</v>
      </c>
      <c r="D49" s="257">
        <f t="shared" si="15"/>
        <v>5797</v>
      </c>
      <c r="E49" s="257"/>
      <c r="F49" s="257"/>
      <c r="G49" s="257">
        <v>5797</v>
      </c>
      <c r="H49" s="288">
        <f t="shared" si="16"/>
        <v>0</v>
      </c>
      <c r="I49" s="288"/>
      <c r="J49" s="288"/>
      <c r="K49" s="288"/>
      <c r="L49" s="10">
        <f t="shared" si="17"/>
        <v>5797</v>
      </c>
      <c r="M49" s="10">
        <f t="shared" si="18"/>
        <v>0</v>
      </c>
      <c r="N49" s="10">
        <f t="shared" si="19"/>
        <v>0</v>
      </c>
      <c r="O49" s="10">
        <f t="shared" si="20"/>
        <v>5797</v>
      </c>
    </row>
    <row r="50" spans="1:15" ht="15" customHeight="1" x14ac:dyDescent="0.25">
      <c r="A50" s="7" t="s">
        <v>110</v>
      </c>
      <c r="B50" s="21" t="s">
        <v>45</v>
      </c>
      <c r="C50" s="22" t="s">
        <v>57</v>
      </c>
      <c r="D50" s="257">
        <f t="shared" si="15"/>
        <v>6957</v>
      </c>
      <c r="E50" s="257"/>
      <c r="F50" s="257"/>
      <c r="G50" s="257">
        <v>6957</v>
      </c>
      <c r="H50" s="288">
        <f t="shared" si="16"/>
        <v>0</v>
      </c>
      <c r="I50" s="288"/>
      <c r="J50" s="288"/>
      <c r="K50" s="288"/>
      <c r="L50" s="10">
        <f t="shared" si="17"/>
        <v>6957</v>
      </c>
      <c r="M50" s="10">
        <f t="shared" si="18"/>
        <v>0</v>
      </c>
      <c r="N50" s="10">
        <f t="shared" si="19"/>
        <v>0</v>
      </c>
      <c r="O50" s="10">
        <f t="shared" si="20"/>
        <v>6957</v>
      </c>
    </row>
    <row r="51" spans="1:15" ht="15" customHeight="1" x14ac:dyDescent="0.25">
      <c r="A51" s="7" t="s">
        <v>111</v>
      </c>
      <c r="B51" s="21" t="s">
        <v>166</v>
      </c>
      <c r="C51" s="9" t="s">
        <v>57</v>
      </c>
      <c r="D51" s="257">
        <f t="shared" si="15"/>
        <v>32878</v>
      </c>
      <c r="E51" s="257">
        <v>724</v>
      </c>
      <c r="F51" s="257">
        <v>28962</v>
      </c>
      <c r="G51" s="257">
        <v>3192</v>
      </c>
      <c r="H51" s="288">
        <f t="shared" si="16"/>
        <v>674</v>
      </c>
      <c r="I51" s="288">
        <v>674</v>
      </c>
      <c r="J51" s="288"/>
      <c r="K51" s="288"/>
      <c r="L51" s="10">
        <f t="shared" si="17"/>
        <v>33552</v>
      </c>
      <c r="M51" s="10">
        <f t="shared" si="18"/>
        <v>1398</v>
      </c>
      <c r="N51" s="10">
        <f t="shared" si="19"/>
        <v>28962</v>
      </c>
      <c r="O51" s="10">
        <f t="shared" si="20"/>
        <v>3192</v>
      </c>
    </row>
    <row r="52" spans="1:15" ht="15" customHeight="1" x14ac:dyDescent="0.25">
      <c r="A52" s="7" t="s">
        <v>112</v>
      </c>
      <c r="B52" s="21" t="s">
        <v>164</v>
      </c>
      <c r="C52" s="9" t="s">
        <v>57</v>
      </c>
      <c r="D52" s="257">
        <f t="shared" si="15"/>
        <v>1449</v>
      </c>
      <c r="E52" s="257">
        <v>869</v>
      </c>
      <c r="F52" s="257">
        <v>580</v>
      </c>
      <c r="G52" s="257"/>
      <c r="H52" s="288">
        <f t="shared" si="16"/>
        <v>0</v>
      </c>
      <c r="I52" s="288"/>
      <c r="J52" s="288"/>
      <c r="K52" s="288"/>
      <c r="L52" s="10">
        <f t="shared" si="17"/>
        <v>1449</v>
      </c>
      <c r="M52" s="10">
        <f t="shared" si="18"/>
        <v>869</v>
      </c>
      <c r="N52" s="10">
        <f t="shared" si="19"/>
        <v>580</v>
      </c>
      <c r="O52" s="10">
        <f t="shared" si="20"/>
        <v>0</v>
      </c>
    </row>
    <row r="53" spans="1:15" ht="15" customHeight="1" x14ac:dyDescent="0.25">
      <c r="A53" s="7" t="s">
        <v>113</v>
      </c>
      <c r="B53" s="21" t="s">
        <v>165</v>
      </c>
      <c r="C53" s="9" t="s">
        <v>57</v>
      </c>
      <c r="D53" s="257">
        <f t="shared" si="15"/>
        <v>1738</v>
      </c>
      <c r="E53" s="257">
        <v>1738</v>
      </c>
      <c r="F53" s="257"/>
      <c r="G53" s="257"/>
      <c r="H53" s="288">
        <f t="shared" si="16"/>
        <v>0</v>
      </c>
      <c r="I53" s="288"/>
      <c r="J53" s="288"/>
      <c r="K53" s="288"/>
      <c r="L53" s="10">
        <f t="shared" si="17"/>
        <v>1738</v>
      </c>
      <c r="M53" s="10">
        <f t="shared" si="18"/>
        <v>1738</v>
      </c>
      <c r="N53" s="10">
        <f t="shared" si="19"/>
        <v>0</v>
      </c>
      <c r="O53" s="10">
        <f t="shared" si="20"/>
        <v>0</v>
      </c>
    </row>
    <row r="54" spans="1:15" ht="15" customHeight="1" x14ac:dyDescent="0.25">
      <c r="A54" s="7" t="s">
        <v>114</v>
      </c>
      <c r="B54" s="24" t="s">
        <v>52</v>
      </c>
      <c r="C54" s="22" t="s">
        <v>57</v>
      </c>
      <c r="D54" s="257">
        <f t="shared" si="15"/>
        <v>5593</v>
      </c>
      <c r="E54" s="257"/>
      <c r="F54" s="257"/>
      <c r="G54" s="257">
        <v>5593</v>
      </c>
      <c r="H54" s="288">
        <f t="shared" si="16"/>
        <v>0</v>
      </c>
      <c r="I54" s="288"/>
      <c r="J54" s="288"/>
      <c r="K54" s="288"/>
      <c r="L54" s="10">
        <f t="shared" si="17"/>
        <v>5593</v>
      </c>
      <c r="M54" s="10">
        <f t="shared" si="18"/>
        <v>0</v>
      </c>
      <c r="N54" s="10">
        <f t="shared" si="19"/>
        <v>0</v>
      </c>
      <c r="O54" s="10">
        <f t="shared" si="20"/>
        <v>5593</v>
      </c>
    </row>
    <row r="55" spans="1:15" ht="15" customHeight="1" x14ac:dyDescent="0.25">
      <c r="A55" s="7" t="s">
        <v>115</v>
      </c>
      <c r="B55" s="21" t="s">
        <v>70</v>
      </c>
      <c r="C55" s="22" t="s">
        <v>57</v>
      </c>
      <c r="D55" s="257">
        <f t="shared" si="15"/>
        <v>5730</v>
      </c>
      <c r="E55" s="257"/>
      <c r="F55" s="257"/>
      <c r="G55" s="257">
        <v>5730</v>
      </c>
      <c r="H55" s="288">
        <f t="shared" si="16"/>
        <v>0</v>
      </c>
      <c r="I55" s="288"/>
      <c r="J55" s="288"/>
      <c r="K55" s="288"/>
      <c r="L55" s="10">
        <f t="shared" si="17"/>
        <v>5730</v>
      </c>
      <c r="M55" s="10">
        <f t="shared" si="18"/>
        <v>0</v>
      </c>
      <c r="N55" s="10">
        <f t="shared" si="19"/>
        <v>0</v>
      </c>
      <c r="O55" s="10">
        <f t="shared" si="20"/>
        <v>5730</v>
      </c>
    </row>
    <row r="56" spans="1:15" ht="15" customHeight="1" x14ac:dyDescent="0.25">
      <c r="A56" s="7" t="s">
        <v>116</v>
      </c>
      <c r="B56" s="21" t="s">
        <v>44</v>
      </c>
      <c r="C56" s="22" t="s">
        <v>57</v>
      </c>
      <c r="D56" s="257">
        <f t="shared" si="15"/>
        <v>24312</v>
      </c>
      <c r="E56" s="257"/>
      <c r="F56" s="257"/>
      <c r="G56" s="257">
        <v>24312</v>
      </c>
      <c r="H56" s="288">
        <f t="shared" si="16"/>
        <v>0</v>
      </c>
      <c r="I56" s="288"/>
      <c r="J56" s="288"/>
      <c r="K56" s="288"/>
      <c r="L56" s="10">
        <f t="shared" si="17"/>
        <v>24312</v>
      </c>
      <c r="M56" s="10">
        <f t="shared" si="18"/>
        <v>0</v>
      </c>
      <c r="N56" s="10">
        <f t="shared" si="19"/>
        <v>0</v>
      </c>
      <c r="O56" s="10">
        <f t="shared" si="20"/>
        <v>24312</v>
      </c>
    </row>
    <row r="57" spans="1:15" ht="15" customHeight="1" x14ac:dyDescent="0.25">
      <c r="A57" s="7" t="s">
        <v>169</v>
      </c>
      <c r="B57" s="24" t="s">
        <v>43</v>
      </c>
      <c r="C57" s="22" t="s">
        <v>57</v>
      </c>
      <c r="D57" s="257">
        <f t="shared" si="15"/>
        <v>21904</v>
      </c>
      <c r="E57" s="257"/>
      <c r="F57" s="257"/>
      <c r="G57" s="257">
        <v>21904</v>
      </c>
      <c r="H57" s="288">
        <f t="shared" si="16"/>
        <v>0</v>
      </c>
      <c r="I57" s="288"/>
      <c r="J57" s="288"/>
      <c r="K57" s="288"/>
      <c r="L57" s="10">
        <f t="shared" si="17"/>
        <v>21904</v>
      </c>
      <c r="M57" s="10">
        <f t="shared" si="18"/>
        <v>0</v>
      </c>
      <c r="N57" s="10">
        <f t="shared" si="19"/>
        <v>0</v>
      </c>
      <c r="O57" s="10">
        <f t="shared" si="20"/>
        <v>21904</v>
      </c>
    </row>
    <row r="58" spans="1:15" ht="15" customHeight="1" x14ac:dyDescent="0.25">
      <c r="A58" s="7" t="s">
        <v>170</v>
      </c>
      <c r="B58" s="21" t="s">
        <v>175</v>
      </c>
      <c r="C58" s="22" t="s">
        <v>57</v>
      </c>
      <c r="D58" s="257">
        <f t="shared" si="15"/>
        <v>10015</v>
      </c>
      <c r="E58" s="257">
        <v>2317</v>
      </c>
      <c r="F58" s="257"/>
      <c r="G58" s="257">
        <v>7698</v>
      </c>
      <c r="H58" s="288">
        <f t="shared" si="16"/>
        <v>0</v>
      </c>
      <c r="I58" s="288"/>
      <c r="J58" s="288"/>
      <c r="K58" s="288"/>
      <c r="L58" s="10">
        <f t="shared" si="17"/>
        <v>10015</v>
      </c>
      <c r="M58" s="10">
        <f t="shared" si="18"/>
        <v>2317</v>
      </c>
      <c r="N58" s="10">
        <f t="shared" si="19"/>
        <v>0</v>
      </c>
      <c r="O58" s="10">
        <f t="shared" si="20"/>
        <v>7698</v>
      </c>
    </row>
    <row r="59" spans="1:15" ht="15" customHeight="1" x14ac:dyDescent="0.25">
      <c r="A59" s="7" t="s">
        <v>117</v>
      </c>
      <c r="B59" s="21" t="s">
        <v>167</v>
      </c>
      <c r="C59" s="22" t="s">
        <v>57</v>
      </c>
      <c r="D59" s="257">
        <f t="shared" si="15"/>
        <v>57941</v>
      </c>
      <c r="E59" s="257"/>
      <c r="F59" s="257"/>
      <c r="G59" s="257">
        <v>57941</v>
      </c>
      <c r="H59" s="288">
        <f t="shared" si="16"/>
        <v>0</v>
      </c>
      <c r="I59" s="288"/>
      <c r="J59" s="288"/>
      <c r="K59" s="288"/>
      <c r="L59" s="10">
        <f t="shared" si="17"/>
        <v>57941</v>
      </c>
      <c r="M59" s="10">
        <f t="shared" si="18"/>
        <v>0</v>
      </c>
      <c r="N59" s="10">
        <f t="shared" si="19"/>
        <v>0</v>
      </c>
      <c r="O59" s="10">
        <f t="shared" si="20"/>
        <v>57941</v>
      </c>
    </row>
    <row r="60" spans="1:15" ht="15" customHeight="1" x14ac:dyDescent="0.25">
      <c r="A60" s="7" t="s">
        <v>171</v>
      </c>
      <c r="B60" s="21" t="s">
        <v>36</v>
      </c>
      <c r="C60" s="22" t="s">
        <v>57</v>
      </c>
      <c r="D60" s="257">
        <f t="shared" si="15"/>
        <v>33475</v>
      </c>
      <c r="E60" s="257"/>
      <c r="F60" s="257"/>
      <c r="G60" s="257">
        <v>33475</v>
      </c>
      <c r="H60" s="288">
        <f t="shared" si="16"/>
        <v>0</v>
      </c>
      <c r="I60" s="288"/>
      <c r="J60" s="288"/>
      <c r="K60" s="288"/>
      <c r="L60" s="10">
        <f t="shared" si="17"/>
        <v>33475</v>
      </c>
      <c r="M60" s="10">
        <f t="shared" si="18"/>
        <v>0</v>
      </c>
      <c r="N60" s="10">
        <f t="shared" si="19"/>
        <v>0</v>
      </c>
      <c r="O60" s="10">
        <f t="shared" si="20"/>
        <v>33475</v>
      </c>
    </row>
    <row r="61" spans="1:15" ht="15" customHeight="1" x14ac:dyDescent="0.25">
      <c r="A61" s="7" t="s">
        <v>172</v>
      </c>
      <c r="B61" s="21" t="s">
        <v>38</v>
      </c>
      <c r="C61" s="22" t="s">
        <v>57</v>
      </c>
      <c r="D61" s="257">
        <f t="shared" si="15"/>
        <v>32467</v>
      </c>
      <c r="E61" s="257"/>
      <c r="F61" s="257"/>
      <c r="G61" s="257">
        <v>32467</v>
      </c>
      <c r="H61" s="288">
        <f t="shared" si="16"/>
        <v>0</v>
      </c>
      <c r="I61" s="288"/>
      <c r="J61" s="288"/>
      <c r="K61" s="288"/>
      <c r="L61" s="10">
        <f t="shared" si="17"/>
        <v>32467</v>
      </c>
      <c r="M61" s="10">
        <f t="shared" si="18"/>
        <v>0</v>
      </c>
      <c r="N61" s="10">
        <f t="shared" si="19"/>
        <v>0</v>
      </c>
      <c r="O61" s="10">
        <f t="shared" si="20"/>
        <v>32467</v>
      </c>
    </row>
    <row r="62" spans="1:15" ht="15" customHeight="1" x14ac:dyDescent="0.25">
      <c r="A62" s="7" t="s">
        <v>118</v>
      </c>
      <c r="B62" s="21" t="s">
        <v>40</v>
      </c>
      <c r="C62" s="22" t="s">
        <v>57</v>
      </c>
      <c r="D62" s="257">
        <f t="shared" si="15"/>
        <v>72516</v>
      </c>
      <c r="E62" s="257"/>
      <c r="F62" s="257"/>
      <c r="G62" s="257">
        <v>72516</v>
      </c>
      <c r="H62" s="288">
        <f t="shared" si="16"/>
        <v>0</v>
      </c>
      <c r="I62" s="288"/>
      <c r="J62" s="288"/>
      <c r="K62" s="288"/>
      <c r="L62" s="10">
        <f t="shared" si="17"/>
        <v>72516</v>
      </c>
      <c r="M62" s="10">
        <f t="shared" si="18"/>
        <v>0</v>
      </c>
      <c r="N62" s="10">
        <f t="shared" si="19"/>
        <v>0</v>
      </c>
      <c r="O62" s="10">
        <f t="shared" si="20"/>
        <v>72516</v>
      </c>
    </row>
    <row r="63" spans="1:15" ht="15" customHeight="1" x14ac:dyDescent="0.25">
      <c r="A63" s="7" t="s">
        <v>119</v>
      </c>
      <c r="B63" s="21" t="s">
        <v>39</v>
      </c>
      <c r="C63" s="22" t="s">
        <v>57</v>
      </c>
      <c r="D63" s="257">
        <f t="shared" si="15"/>
        <v>34183</v>
      </c>
      <c r="E63" s="257"/>
      <c r="F63" s="257"/>
      <c r="G63" s="257">
        <v>34183</v>
      </c>
      <c r="H63" s="288">
        <f t="shared" si="16"/>
        <v>0</v>
      </c>
      <c r="I63" s="288"/>
      <c r="J63" s="288"/>
      <c r="K63" s="288"/>
      <c r="L63" s="10">
        <f t="shared" si="17"/>
        <v>34183</v>
      </c>
      <c r="M63" s="10">
        <f t="shared" si="18"/>
        <v>0</v>
      </c>
      <c r="N63" s="10">
        <f t="shared" si="19"/>
        <v>0</v>
      </c>
      <c r="O63" s="10">
        <f t="shared" si="20"/>
        <v>34183</v>
      </c>
    </row>
    <row r="64" spans="1:15" ht="15" customHeight="1" x14ac:dyDescent="0.25">
      <c r="A64" s="7" t="s">
        <v>120</v>
      </c>
      <c r="B64" s="18" t="s">
        <v>37</v>
      </c>
      <c r="C64" s="9" t="s">
        <v>57</v>
      </c>
      <c r="D64" s="257">
        <f t="shared" si="15"/>
        <v>55947</v>
      </c>
      <c r="E64" s="257"/>
      <c r="F64" s="257"/>
      <c r="G64" s="257">
        <v>55947</v>
      </c>
      <c r="H64" s="288">
        <f t="shared" si="16"/>
        <v>0</v>
      </c>
      <c r="I64" s="288"/>
      <c r="J64" s="288"/>
      <c r="K64" s="288"/>
      <c r="L64" s="10">
        <f t="shared" si="17"/>
        <v>55947</v>
      </c>
      <c r="M64" s="10">
        <f t="shared" si="18"/>
        <v>0</v>
      </c>
      <c r="N64" s="10">
        <f t="shared" si="19"/>
        <v>0</v>
      </c>
      <c r="O64" s="10">
        <f t="shared" si="20"/>
        <v>55947</v>
      </c>
    </row>
    <row r="65" spans="1:15" ht="15" customHeight="1" x14ac:dyDescent="0.25">
      <c r="A65" s="7" t="s">
        <v>121</v>
      </c>
      <c r="B65" s="25" t="s">
        <v>41</v>
      </c>
      <c r="C65" s="9" t="s">
        <v>57</v>
      </c>
      <c r="D65" s="257">
        <f t="shared" si="15"/>
        <v>9185</v>
      </c>
      <c r="E65" s="257"/>
      <c r="F65" s="257"/>
      <c r="G65" s="257">
        <v>9185</v>
      </c>
      <c r="H65" s="288">
        <f t="shared" si="16"/>
        <v>0</v>
      </c>
      <c r="I65" s="288"/>
      <c r="J65" s="288"/>
      <c r="K65" s="288"/>
      <c r="L65" s="10">
        <f t="shared" si="17"/>
        <v>9185</v>
      </c>
      <c r="M65" s="10">
        <f t="shared" si="18"/>
        <v>0</v>
      </c>
      <c r="N65" s="10">
        <f t="shared" si="19"/>
        <v>0</v>
      </c>
      <c r="O65" s="10">
        <f t="shared" si="20"/>
        <v>9185</v>
      </c>
    </row>
    <row r="66" spans="1:15" ht="15" customHeight="1" x14ac:dyDescent="0.25">
      <c r="A66" s="7" t="s">
        <v>122</v>
      </c>
      <c r="B66" s="25" t="s">
        <v>42</v>
      </c>
      <c r="C66" s="9" t="s">
        <v>57</v>
      </c>
      <c r="D66" s="257">
        <f t="shared" si="15"/>
        <v>15391</v>
      </c>
      <c r="E66" s="257"/>
      <c r="F66" s="257"/>
      <c r="G66" s="257">
        <v>15391</v>
      </c>
      <c r="H66" s="288">
        <f t="shared" si="16"/>
        <v>0</v>
      </c>
      <c r="I66" s="288"/>
      <c r="J66" s="288"/>
      <c r="K66" s="288"/>
      <c r="L66" s="10">
        <f t="shared" si="17"/>
        <v>15391</v>
      </c>
      <c r="M66" s="10">
        <f t="shared" si="18"/>
        <v>0</v>
      </c>
      <c r="N66" s="10">
        <f t="shared" si="19"/>
        <v>0</v>
      </c>
      <c r="O66" s="10">
        <f t="shared" si="20"/>
        <v>15391</v>
      </c>
    </row>
    <row r="67" spans="1:15" ht="15" customHeight="1" x14ac:dyDescent="0.25">
      <c r="A67" s="7" t="s">
        <v>181</v>
      </c>
      <c r="B67" s="18" t="s">
        <v>55</v>
      </c>
      <c r="C67" s="9" t="s">
        <v>57</v>
      </c>
      <c r="D67" s="257">
        <f t="shared" si="15"/>
        <v>2984</v>
      </c>
      <c r="E67" s="257"/>
      <c r="F67" s="257">
        <v>29</v>
      </c>
      <c r="G67" s="257">
        <v>2955</v>
      </c>
      <c r="H67" s="288">
        <f t="shared" si="16"/>
        <v>0</v>
      </c>
      <c r="I67" s="288"/>
      <c r="J67" s="288"/>
      <c r="K67" s="288"/>
      <c r="L67" s="10">
        <f t="shared" si="17"/>
        <v>2984</v>
      </c>
      <c r="M67" s="10">
        <f t="shared" si="18"/>
        <v>0</v>
      </c>
      <c r="N67" s="10">
        <f t="shared" si="19"/>
        <v>29</v>
      </c>
      <c r="O67" s="10">
        <f t="shared" si="20"/>
        <v>2955</v>
      </c>
    </row>
    <row r="68" spans="1:15" ht="15" customHeight="1" x14ac:dyDescent="0.25">
      <c r="A68" s="7" t="s">
        <v>123</v>
      </c>
      <c r="B68" s="18" t="s">
        <v>54</v>
      </c>
      <c r="C68" s="9" t="s">
        <v>57</v>
      </c>
      <c r="D68" s="257">
        <f t="shared" si="15"/>
        <v>47310</v>
      </c>
      <c r="E68" s="257"/>
      <c r="F68" s="257">
        <v>348</v>
      </c>
      <c r="G68" s="257">
        <v>46962</v>
      </c>
      <c r="H68" s="288">
        <f t="shared" si="16"/>
        <v>0</v>
      </c>
      <c r="I68" s="288"/>
      <c r="J68" s="288"/>
      <c r="K68" s="288"/>
      <c r="L68" s="10">
        <f t="shared" si="17"/>
        <v>47310</v>
      </c>
      <c r="M68" s="10">
        <f t="shared" si="18"/>
        <v>0</v>
      </c>
      <c r="N68" s="10">
        <f t="shared" si="19"/>
        <v>348</v>
      </c>
      <c r="O68" s="10">
        <f t="shared" si="20"/>
        <v>46962</v>
      </c>
    </row>
    <row r="69" spans="1:15" ht="15" customHeight="1" x14ac:dyDescent="0.25">
      <c r="A69" s="7" t="s">
        <v>124</v>
      </c>
      <c r="B69" s="18" t="s">
        <v>72</v>
      </c>
      <c r="C69" s="9" t="s">
        <v>57</v>
      </c>
      <c r="D69" s="257">
        <f t="shared" si="15"/>
        <v>7937</v>
      </c>
      <c r="E69" s="257"/>
      <c r="F69" s="257"/>
      <c r="G69" s="257">
        <v>7937</v>
      </c>
      <c r="H69" s="288">
        <f t="shared" si="16"/>
        <v>0</v>
      </c>
      <c r="I69" s="288"/>
      <c r="J69" s="288"/>
      <c r="K69" s="288"/>
      <c r="L69" s="10">
        <f t="shared" si="17"/>
        <v>7937</v>
      </c>
      <c r="M69" s="10">
        <f t="shared" si="18"/>
        <v>0</v>
      </c>
      <c r="N69" s="10">
        <f t="shared" si="19"/>
        <v>0</v>
      </c>
      <c r="O69" s="10">
        <f t="shared" si="20"/>
        <v>7937</v>
      </c>
    </row>
    <row r="70" spans="1:15" ht="15" customHeight="1" x14ac:dyDescent="0.25">
      <c r="A70" s="7" t="s">
        <v>125</v>
      </c>
      <c r="B70" s="18" t="s">
        <v>56</v>
      </c>
      <c r="C70" s="9" t="s">
        <v>57</v>
      </c>
      <c r="D70" s="257">
        <f t="shared" si="15"/>
        <v>26065</v>
      </c>
      <c r="E70" s="257"/>
      <c r="F70" s="257">
        <v>26065</v>
      </c>
      <c r="G70" s="257"/>
      <c r="H70" s="288">
        <f t="shared" si="16"/>
        <v>0</v>
      </c>
      <c r="I70" s="288"/>
      <c r="J70" s="288"/>
      <c r="K70" s="288"/>
      <c r="L70" s="10">
        <f t="shared" si="17"/>
        <v>26065</v>
      </c>
      <c r="M70" s="10">
        <f t="shared" si="18"/>
        <v>0</v>
      </c>
      <c r="N70" s="10">
        <f t="shared" si="19"/>
        <v>26065</v>
      </c>
      <c r="O70" s="10">
        <f t="shared" si="20"/>
        <v>0</v>
      </c>
    </row>
    <row r="71" spans="1:15" ht="15" customHeight="1" x14ac:dyDescent="0.25">
      <c r="A71" s="7" t="s">
        <v>126</v>
      </c>
      <c r="B71" s="18" t="s">
        <v>183</v>
      </c>
      <c r="C71" s="9" t="s">
        <v>57</v>
      </c>
      <c r="D71" s="257">
        <f t="shared" si="15"/>
        <v>12354</v>
      </c>
      <c r="E71" s="257"/>
      <c r="F71" s="257"/>
      <c r="G71" s="257">
        <v>12354</v>
      </c>
      <c r="H71" s="288">
        <f t="shared" si="16"/>
        <v>0</v>
      </c>
      <c r="I71" s="288"/>
      <c r="J71" s="288"/>
      <c r="K71" s="288"/>
      <c r="L71" s="10">
        <f t="shared" si="17"/>
        <v>12354</v>
      </c>
      <c r="M71" s="10">
        <f t="shared" si="18"/>
        <v>0</v>
      </c>
      <c r="N71" s="10">
        <f t="shared" si="19"/>
        <v>0</v>
      </c>
      <c r="O71" s="10">
        <f t="shared" si="20"/>
        <v>12354</v>
      </c>
    </row>
    <row r="72" spans="1:15" s="26" customFormat="1" ht="15" customHeight="1" x14ac:dyDescent="0.25">
      <c r="A72" s="7" t="s">
        <v>127</v>
      </c>
      <c r="B72" s="18" t="s">
        <v>184</v>
      </c>
      <c r="C72" s="9" t="s">
        <v>57</v>
      </c>
      <c r="D72" s="257">
        <f t="shared" si="15"/>
        <v>1738</v>
      </c>
      <c r="E72" s="257">
        <v>1738</v>
      </c>
      <c r="F72" s="257"/>
      <c r="G72" s="257"/>
      <c r="H72" s="288">
        <f t="shared" si="16"/>
        <v>0</v>
      </c>
      <c r="I72" s="288"/>
      <c r="J72" s="288"/>
      <c r="K72" s="288"/>
      <c r="L72" s="10">
        <f t="shared" si="17"/>
        <v>1738</v>
      </c>
      <c r="M72" s="10">
        <f t="shared" si="18"/>
        <v>1738</v>
      </c>
      <c r="N72" s="10">
        <f t="shared" si="19"/>
        <v>0</v>
      </c>
      <c r="O72" s="10">
        <f t="shared" si="20"/>
        <v>0</v>
      </c>
    </row>
    <row r="73" spans="1:15" ht="15.95" customHeight="1" x14ac:dyDescent="0.25">
      <c r="A73" s="15" t="s">
        <v>177</v>
      </c>
      <c r="B73" s="19" t="s">
        <v>194</v>
      </c>
      <c r="C73" s="17"/>
      <c r="D73" s="1">
        <f>SUM(D46:D72)</f>
        <v>541494</v>
      </c>
      <c r="E73" s="1">
        <f>SUM(E46:E72)</f>
        <v>9124</v>
      </c>
      <c r="F73" s="1">
        <f>SUM(F46:F72)</f>
        <v>63311</v>
      </c>
      <c r="G73" s="1">
        <f>SUM(G46:G72)</f>
        <v>469059</v>
      </c>
      <c r="H73" s="289">
        <f t="shared" ref="H73:O73" si="21">SUM(H46:H72)</f>
        <v>761</v>
      </c>
      <c r="I73" s="289">
        <f t="shared" si="21"/>
        <v>674</v>
      </c>
      <c r="J73" s="289">
        <f t="shared" si="21"/>
        <v>87</v>
      </c>
      <c r="K73" s="289">
        <f t="shared" si="21"/>
        <v>0</v>
      </c>
      <c r="L73" s="1">
        <f t="shared" si="21"/>
        <v>542255</v>
      </c>
      <c r="M73" s="1">
        <f t="shared" si="21"/>
        <v>9798</v>
      </c>
      <c r="N73" s="1">
        <f t="shared" si="21"/>
        <v>63398</v>
      </c>
      <c r="O73" s="1">
        <f t="shared" si="21"/>
        <v>469059</v>
      </c>
    </row>
    <row r="74" spans="1:15" ht="15.95" customHeight="1" x14ac:dyDescent="0.25">
      <c r="A74" s="13" t="s">
        <v>128</v>
      </c>
      <c r="B74" s="395" t="s">
        <v>73</v>
      </c>
      <c r="C74" s="395"/>
      <c r="D74" s="395"/>
      <c r="E74" s="395"/>
      <c r="F74" s="395"/>
      <c r="G74" s="395"/>
      <c r="H74" s="395"/>
      <c r="I74" s="395"/>
      <c r="J74" s="395"/>
      <c r="K74" s="395"/>
      <c r="L74" s="395"/>
      <c r="M74" s="395"/>
      <c r="N74" s="395"/>
      <c r="O74" s="395"/>
    </row>
    <row r="75" spans="1:15" ht="15" customHeight="1" x14ac:dyDescent="0.25">
      <c r="A75" s="27" t="s">
        <v>129</v>
      </c>
      <c r="B75" s="21" t="s">
        <v>7</v>
      </c>
      <c r="C75" s="28" t="s">
        <v>32</v>
      </c>
      <c r="D75" s="257">
        <f>E75+F75+G75</f>
        <v>754</v>
      </c>
      <c r="E75" s="257">
        <v>435</v>
      </c>
      <c r="F75" s="257">
        <v>319</v>
      </c>
      <c r="G75" s="257"/>
      <c r="H75" s="288">
        <f>I75+J75+K75</f>
        <v>0</v>
      </c>
      <c r="I75" s="288"/>
      <c r="J75" s="288"/>
      <c r="K75" s="288"/>
      <c r="L75" s="10">
        <f>M75+N75+O75</f>
        <v>754</v>
      </c>
      <c r="M75" s="10">
        <f>E75+I75</f>
        <v>435</v>
      </c>
      <c r="N75" s="10">
        <f>F75+J75</f>
        <v>319</v>
      </c>
      <c r="O75" s="10">
        <f>G75+K75</f>
        <v>0</v>
      </c>
    </row>
    <row r="76" spans="1:15" ht="15" customHeight="1" x14ac:dyDescent="0.25">
      <c r="A76" s="27" t="s">
        <v>130</v>
      </c>
      <c r="B76" s="21" t="s">
        <v>10</v>
      </c>
      <c r="C76" s="28" t="s">
        <v>32</v>
      </c>
      <c r="D76" s="257">
        <f t="shared" ref="D76:D88" si="22">E76+F76+G76</f>
        <v>812</v>
      </c>
      <c r="E76" s="257">
        <v>232</v>
      </c>
      <c r="F76" s="257">
        <v>580</v>
      </c>
      <c r="G76" s="257"/>
      <c r="H76" s="288">
        <f t="shared" ref="H76:H88" si="23">I76+J76+K76</f>
        <v>0</v>
      </c>
      <c r="I76" s="288"/>
      <c r="J76" s="288"/>
      <c r="K76" s="288"/>
      <c r="L76" s="10">
        <f t="shared" ref="L76:L88" si="24">M76+N76+O76</f>
        <v>812</v>
      </c>
      <c r="M76" s="10">
        <f t="shared" ref="M76:M88" si="25">E76+I76</f>
        <v>232</v>
      </c>
      <c r="N76" s="10">
        <f t="shared" ref="N76:N88" si="26">F76+J76</f>
        <v>580</v>
      </c>
      <c r="O76" s="10">
        <f t="shared" ref="O76:O88" si="27">G76+K76</f>
        <v>0</v>
      </c>
    </row>
    <row r="77" spans="1:15" ht="15" customHeight="1" x14ac:dyDescent="0.25">
      <c r="A77" s="27" t="s">
        <v>131</v>
      </c>
      <c r="B77" s="21" t="s">
        <v>11</v>
      </c>
      <c r="C77" s="28" t="s">
        <v>32</v>
      </c>
      <c r="D77" s="257">
        <f t="shared" si="22"/>
        <v>1246</v>
      </c>
      <c r="E77" s="257">
        <v>232</v>
      </c>
      <c r="F77" s="257">
        <v>1014</v>
      </c>
      <c r="G77" s="257"/>
      <c r="H77" s="288">
        <f t="shared" si="23"/>
        <v>0</v>
      </c>
      <c r="I77" s="288"/>
      <c r="J77" s="288"/>
      <c r="K77" s="288"/>
      <c r="L77" s="10">
        <f t="shared" si="24"/>
        <v>1246</v>
      </c>
      <c r="M77" s="10">
        <f t="shared" si="25"/>
        <v>232</v>
      </c>
      <c r="N77" s="10">
        <f t="shared" si="26"/>
        <v>1014</v>
      </c>
      <c r="O77" s="10">
        <f t="shared" si="27"/>
        <v>0</v>
      </c>
    </row>
    <row r="78" spans="1:15" ht="15" customHeight="1" x14ac:dyDescent="0.25">
      <c r="A78" s="30" t="s">
        <v>132</v>
      </c>
      <c r="B78" s="21" t="s">
        <v>15</v>
      </c>
      <c r="C78" s="28" t="s">
        <v>32</v>
      </c>
      <c r="D78" s="257">
        <f t="shared" si="22"/>
        <v>957</v>
      </c>
      <c r="E78" s="257">
        <v>232</v>
      </c>
      <c r="F78" s="257">
        <v>725</v>
      </c>
      <c r="G78" s="257"/>
      <c r="H78" s="288">
        <f t="shared" si="23"/>
        <v>0</v>
      </c>
      <c r="I78" s="288"/>
      <c r="J78" s="288"/>
      <c r="K78" s="288"/>
      <c r="L78" s="10">
        <f t="shared" si="24"/>
        <v>957</v>
      </c>
      <c r="M78" s="10">
        <f t="shared" si="25"/>
        <v>232</v>
      </c>
      <c r="N78" s="10">
        <f t="shared" si="26"/>
        <v>725</v>
      </c>
      <c r="O78" s="10">
        <f t="shared" si="27"/>
        <v>0</v>
      </c>
    </row>
    <row r="79" spans="1:15" ht="15" customHeight="1" x14ac:dyDescent="0.25">
      <c r="A79" s="31" t="s">
        <v>133</v>
      </c>
      <c r="B79" s="21" t="s">
        <v>27</v>
      </c>
      <c r="C79" s="28" t="s">
        <v>32</v>
      </c>
      <c r="D79" s="257">
        <f t="shared" si="22"/>
        <v>10426</v>
      </c>
      <c r="E79" s="257"/>
      <c r="F79" s="257">
        <v>8109</v>
      </c>
      <c r="G79" s="257">
        <v>2317</v>
      </c>
      <c r="H79" s="288">
        <f t="shared" si="23"/>
        <v>0</v>
      </c>
      <c r="I79" s="288"/>
      <c r="J79" s="288"/>
      <c r="K79" s="288"/>
      <c r="L79" s="10">
        <f t="shared" si="24"/>
        <v>10426</v>
      </c>
      <c r="M79" s="10">
        <f t="shared" si="25"/>
        <v>0</v>
      </c>
      <c r="N79" s="10">
        <f t="shared" si="26"/>
        <v>8109</v>
      </c>
      <c r="O79" s="10">
        <f t="shared" si="27"/>
        <v>2317</v>
      </c>
    </row>
    <row r="80" spans="1:15" ht="15" customHeight="1" x14ac:dyDescent="0.25">
      <c r="A80" s="27" t="s">
        <v>134</v>
      </c>
      <c r="B80" s="21" t="s">
        <v>63</v>
      </c>
      <c r="C80" s="28" t="s">
        <v>32</v>
      </c>
      <c r="D80" s="257">
        <f t="shared" si="22"/>
        <v>2173</v>
      </c>
      <c r="E80" s="257">
        <v>145</v>
      </c>
      <c r="F80" s="257">
        <v>2028</v>
      </c>
      <c r="G80" s="257"/>
      <c r="H80" s="288">
        <f t="shared" si="23"/>
        <v>515</v>
      </c>
      <c r="I80" s="288"/>
      <c r="J80" s="288">
        <v>515</v>
      </c>
      <c r="K80" s="288"/>
      <c r="L80" s="10">
        <f t="shared" si="24"/>
        <v>2688</v>
      </c>
      <c r="M80" s="10">
        <f t="shared" si="25"/>
        <v>145</v>
      </c>
      <c r="N80" s="10">
        <f t="shared" si="26"/>
        <v>2543</v>
      </c>
      <c r="O80" s="10">
        <f t="shared" si="27"/>
        <v>0</v>
      </c>
    </row>
    <row r="81" spans="1:15" ht="15" customHeight="1" x14ac:dyDescent="0.25">
      <c r="A81" s="27" t="s">
        <v>135</v>
      </c>
      <c r="B81" s="21" t="s">
        <v>64</v>
      </c>
      <c r="C81" s="28" t="s">
        <v>32</v>
      </c>
      <c r="D81" s="257">
        <f t="shared" si="22"/>
        <v>1160</v>
      </c>
      <c r="E81" s="257">
        <v>580</v>
      </c>
      <c r="F81" s="257">
        <v>580</v>
      </c>
      <c r="G81" s="257"/>
      <c r="H81" s="288">
        <f t="shared" si="23"/>
        <v>420</v>
      </c>
      <c r="I81" s="288"/>
      <c r="J81" s="288">
        <v>420</v>
      </c>
      <c r="K81" s="288"/>
      <c r="L81" s="10">
        <f t="shared" si="24"/>
        <v>1580</v>
      </c>
      <c r="M81" s="10">
        <f t="shared" si="25"/>
        <v>580</v>
      </c>
      <c r="N81" s="10">
        <f t="shared" si="26"/>
        <v>1000</v>
      </c>
      <c r="O81" s="10">
        <f t="shared" si="27"/>
        <v>0</v>
      </c>
    </row>
    <row r="82" spans="1:15" ht="15" customHeight="1" x14ac:dyDescent="0.25">
      <c r="A82" s="27" t="s">
        <v>136</v>
      </c>
      <c r="B82" s="21" t="s">
        <v>28</v>
      </c>
      <c r="C82" s="28" t="s">
        <v>32</v>
      </c>
      <c r="D82" s="257">
        <f t="shared" si="22"/>
        <v>1159</v>
      </c>
      <c r="E82" s="257">
        <v>290</v>
      </c>
      <c r="F82" s="257">
        <v>869</v>
      </c>
      <c r="G82" s="257"/>
      <c r="H82" s="288">
        <f t="shared" si="23"/>
        <v>0</v>
      </c>
      <c r="I82" s="288"/>
      <c r="J82" s="288"/>
      <c r="K82" s="288"/>
      <c r="L82" s="10">
        <f t="shared" si="24"/>
        <v>1159</v>
      </c>
      <c r="M82" s="10">
        <f t="shared" si="25"/>
        <v>290</v>
      </c>
      <c r="N82" s="10">
        <f t="shared" si="26"/>
        <v>869</v>
      </c>
      <c r="O82" s="10">
        <f t="shared" si="27"/>
        <v>0</v>
      </c>
    </row>
    <row r="83" spans="1:15" ht="15" customHeight="1" x14ac:dyDescent="0.25">
      <c r="A83" s="27" t="s">
        <v>137</v>
      </c>
      <c r="B83" s="21" t="s">
        <v>29</v>
      </c>
      <c r="C83" s="28" t="s">
        <v>32</v>
      </c>
      <c r="D83" s="257">
        <f t="shared" si="22"/>
        <v>725</v>
      </c>
      <c r="E83" s="257">
        <v>435</v>
      </c>
      <c r="F83" s="257">
        <v>290</v>
      </c>
      <c r="G83" s="257"/>
      <c r="H83" s="288">
        <f t="shared" si="23"/>
        <v>800</v>
      </c>
      <c r="I83" s="288"/>
      <c r="J83" s="288">
        <v>800</v>
      </c>
      <c r="K83" s="288"/>
      <c r="L83" s="10">
        <f t="shared" si="24"/>
        <v>1525</v>
      </c>
      <c r="M83" s="10">
        <f t="shared" si="25"/>
        <v>435</v>
      </c>
      <c r="N83" s="10">
        <f t="shared" si="26"/>
        <v>1090</v>
      </c>
      <c r="O83" s="10">
        <f t="shared" si="27"/>
        <v>0</v>
      </c>
    </row>
    <row r="84" spans="1:15" ht="15" customHeight="1" x14ac:dyDescent="0.25">
      <c r="A84" s="27" t="s">
        <v>138</v>
      </c>
      <c r="B84" s="21" t="s">
        <v>74</v>
      </c>
      <c r="C84" s="28" t="s">
        <v>32</v>
      </c>
      <c r="D84" s="257">
        <f t="shared" si="22"/>
        <v>1015</v>
      </c>
      <c r="E84" s="257">
        <v>290</v>
      </c>
      <c r="F84" s="257">
        <v>725</v>
      </c>
      <c r="G84" s="257"/>
      <c r="H84" s="288">
        <f t="shared" si="23"/>
        <v>0</v>
      </c>
      <c r="I84" s="288"/>
      <c r="J84" s="288"/>
      <c r="K84" s="288"/>
      <c r="L84" s="10">
        <f t="shared" si="24"/>
        <v>1015</v>
      </c>
      <c r="M84" s="10">
        <f t="shared" si="25"/>
        <v>290</v>
      </c>
      <c r="N84" s="10">
        <f t="shared" si="26"/>
        <v>725</v>
      </c>
      <c r="O84" s="10">
        <f t="shared" si="27"/>
        <v>0</v>
      </c>
    </row>
    <row r="85" spans="1:15" ht="15" customHeight="1" x14ac:dyDescent="0.25">
      <c r="A85" s="27" t="s">
        <v>139</v>
      </c>
      <c r="B85" s="21" t="s">
        <v>168</v>
      </c>
      <c r="C85" s="28" t="s">
        <v>32</v>
      </c>
      <c r="D85" s="257">
        <f t="shared" si="22"/>
        <v>1015</v>
      </c>
      <c r="E85" s="257">
        <v>435</v>
      </c>
      <c r="F85" s="257">
        <v>580</v>
      </c>
      <c r="G85" s="257"/>
      <c r="H85" s="288">
        <f t="shared" si="23"/>
        <v>0</v>
      </c>
      <c r="I85" s="288"/>
      <c r="J85" s="288"/>
      <c r="K85" s="288"/>
      <c r="L85" s="10">
        <f t="shared" si="24"/>
        <v>1015</v>
      </c>
      <c r="M85" s="10">
        <f t="shared" si="25"/>
        <v>435</v>
      </c>
      <c r="N85" s="10">
        <f t="shared" si="26"/>
        <v>580</v>
      </c>
      <c r="O85" s="10">
        <f t="shared" si="27"/>
        <v>0</v>
      </c>
    </row>
    <row r="86" spans="1:15" ht="15" customHeight="1" x14ac:dyDescent="0.25">
      <c r="A86" s="27" t="s">
        <v>178</v>
      </c>
      <c r="B86" s="21" t="s">
        <v>30</v>
      </c>
      <c r="C86" s="28" t="s">
        <v>32</v>
      </c>
      <c r="D86" s="257">
        <f t="shared" si="22"/>
        <v>725</v>
      </c>
      <c r="E86" s="257"/>
      <c r="F86" s="257">
        <v>725</v>
      </c>
      <c r="G86" s="257"/>
      <c r="H86" s="288">
        <f t="shared" si="23"/>
        <v>0</v>
      </c>
      <c r="I86" s="288"/>
      <c r="J86" s="288"/>
      <c r="K86" s="288"/>
      <c r="L86" s="10">
        <f t="shared" si="24"/>
        <v>725</v>
      </c>
      <c r="M86" s="10">
        <f t="shared" si="25"/>
        <v>0</v>
      </c>
      <c r="N86" s="10">
        <f t="shared" si="26"/>
        <v>725</v>
      </c>
      <c r="O86" s="10">
        <f t="shared" si="27"/>
        <v>0</v>
      </c>
    </row>
    <row r="87" spans="1:15" ht="15" customHeight="1" x14ac:dyDescent="0.25">
      <c r="A87" s="27" t="s">
        <v>140</v>
      </c>
      <c r="B87" s="10" t="s">
        <v>31</v>
      </c>
      <c r="C87" s="28" t="s">
        <v>32</v>
      </c>
      <c r="D87" s="257">
        <f t="shared" si="22"/>
        <v>11006</v>
      </c>
      <c r="E87" s="257">
        <v>6661</v>
      </c>
      <c r="F87" s="257">
        <v>4345</v>
      </c>
      <c r="G87" s="257"/>
      <c r="H87" s="288">
        <f t="shared" si="23"/>
        <v>0</v>
      </c>
      <c r="I87" s="288"/>
      <c r="J87" s="288"/>
      <c r="K87" s="288"/>
      <c r="L87" s="10">
        <f t="shared" si="24"/>
        <v>11006</v>
      </c>
      <c r="M87" s="10">
        <f t="shared" si="25"/>
        <v>6661</v>
      </c>
      <c r="N87" s="10">
        <f t="shared" si="26"/>
        <v>4345</v>
      </c>
      <c r="O87" s="10">
        <f t="shared" si="27"/>
        <v>0</v>
      </c>
    </row>
    <row r="88" spans="1:15" ht="15" customHeight="1" x14ac:dyDescent="0.25">
      <c r="A88" s="27" t="s">
        <v>141</v>
      </c>
      <c r="B88" s="32" t="s">
        <v>71</v>
      </c>
      <c r="C88" s="28" t="s">
        <v>32</v>
      </c>
      <c r="D88" s="257">
        <f t="shared" si="22"/>
        <v>8688</v>
      </c>
      <c r="E88" s="257"/>
      <c r="F88" s="257"/>
      <c r="G88" s="257">
        <v>8688</v>
      </c>
      <c r="H88" s="288">
        <f t="shared" si="23"/>
        <v>0</v>
      </c>
      <c r="I88" s="288"/>
      <c r="J88" s="288"/>
      <c r="K88" s="288"/>
      <c r="L88" s="10">
        <f t="shared" si="24"/>
        <v>8688</v>
      </c>
      <c r="M88" s="10">
        <f t="shared" si="25"/>
        <v>0</v>
      </c>
      <c r="N88" s="10">
        <f t="shared" si="26"/>
        <v>0</v>
      </c>
      <c r="O88" s="10">
        <f t="shared" si="27"/>
        <v>8688</v>
      </c>
    </row>
    <row r="89" spans="1:15" ht="15.95" customHeight="1" x14ac:dyDescent="0.25">
      <c r="A89" s="15" t="s">
        <v>142</v>
      </c>
      <c r="B89" s="19" t="s">
        <v>196</v>
      </c>
      <c r="C89" s="17"/>
      <c r="D89" s="258">
        <f>SUM(D75:D88)</f>
        <v>41861</v>
      </c>
      <c r="E89" s="258">
        <f>SUM(E75:E88)</f>
        <v>9967</v>
      </c>
      <c r="F89" s="258">
        <f>SUM(F75:F88)</f>
        <v>20889</v>
      </c>
      <c r="G89" s="258">
        <f>SUM(G75:G88)</f>
        <v>11005</v>
      </c>
      <c r="H89" s="289">
        <f t="shared" ref="H89:O89" si="28">SUM(H75:H88)</f>
        <v>1735</v>
      </c>
      <c r="I89" s="289">
        <f t="shared" si="28"/>
        <v>0</v>
      </c>
      <c r="J89" s="289">
        <f t="shared" si="28"/>
        <v>1735</v>
      </c>
      <c r="K89" s="289">
        <f t="shared" si="28"/>
        <v>0</v>
      </c>
      <c r="L89" s="1">
        <f t="shared" si="28"/>
        <v>43596</v>
      </c>
      <c r="M89" s="1">
        <f t="shared" si="28"/>
        <v>9967</v>
      </c>
      <c r="N89" s="1">
        <f t="shared" si="28"/>
        <v>22624</v>
      </c>
      <c r="O89" s="1">
        <f t="shared" si="28"/>
        <v>11005</v>
      </c>
    </row>
    <row r="90" spans="1:15" ht="15.95" customHeight="1" x14ac:dyDescent="0.25">
      <c r="A90" s="11" t="s">
        <v>143</v>
      </c>
      <c r="B90" s="403" t="s">
        <v>75</v>
      </c>
      <c r="C90" s="404"/>
      <c r="D90" s="404"/>
      <c r="E90" s="404"/>
      <c r="F90" s="404"/>
      <c r="G90" s="404"/>
      <c r="H90" s="404"/>
      <c r="I90" s="404"/>
      <c r="J90" s="404"/>
      <c r="K90" s="404"/>
      <c r="L90" s="404"/>
      <c r="M90" s="404"/>
      <c r="N90" s="404"/>
      <c r="O90" s="405"/>
    </row>
    <row r="91" spans="1:15" ht="15" customHeight="1" x14ac:dyDescent="0.25">
      <c r="A91" s="11" t="s">
        <v>144</v>
      </c>
      <c r="B91" s="85" t="s">
        <v>58</v>
      </c>
      <c r="C91" s="84" t="s">
        <v>24</v>
      </c>
      <c r="D91" s="256">
        <f>E91+F91+G91</f>
        <v>173772</v>
      </c>
      <c r="E91" s="259"/>
      <c r="F91" s="259"/>
      <c r="G91" s="259">
        <v>173772</v>
      </c>
      <c r="H91" s="288">
        <f>I91+J91+K91</f>
        <v>0</v>
      </c>
      <c r="I91" s="288"/>
      <c r="J91" s="288"/>
      <c r="K91" s="288"/>
      <c r="L91" s="10">
        <f>M91+N91+O91</f>
        <v>173772</v>
      </c>
      <c r="M91" s="10">
        <f t="shared" ref="M91:O94" si="29">E91+I91</f>
        <v>0</v>
      </c>
      <c r="N91" s="10">
        <f t="shared" si="29"/>
        <v>0</v>
      </c>
      <c r="O91" s="10">
        <f t="shared" si="29"/>
        <v>173772</v>
      </c>
    </row>
    <row r="92" spans="1:15" ht="15" customHeight="1" x14ac:dyDescent="0.25">
      <c r="A92" s="11" t="s">
        <v>145</v>
      </c>
      <c r="B92" s="10" t="s">
        <v>59</v>
      </c>
      <c r="C92" s="9" t="s">
        <v>24</v>
      </c>
      <c r="D92" s="257">
        <f>E92+F92+G92</f>
        <v>11586</v>
      </c>
      <c r="E92" s="257"/>
      <c r="F92" s="257"/>
      <c r="G92" s="257">
        <v>11586</v>
      </c>
      <c r="H92" s="288">
        <f>I92+J92+K92</f>
        <v>0</v>
      </c>
      <c r="I92" s="288"/>
      <c r="J92" s="288"/>
      <c r="K92" s="288"/>
      <c r="L92" s="10">
        <f>M92+N92+O92</f>
        <v>11586</v>
      </c>
      <c r="M92" s="10">
        <f t="shared" si="29"/>
        <v>0</v>
      </c>
      <c r="N92" s="10">
        <f t="shared" si="29"/>
        <v>0</v>
      </c>
      <c r="O92" s="10">
        <f t="shared" si="29"/>
        <v>11586</v>
      </c>
    </row>
    <row r="93" spans="1:15" ht="15" customHeight="1" x14ac:dyDescent="0.25">
      <c r="A93" s="11" t="s">
        <v>146</v>
      </c>
      <c r="B93" s="10" t="s">
        <v>183</v>
      </c>
      <c r="C93" s="9" t="s">
        <v>24</v>
      </c>
      <c r="D93" s="257">
        <f>E93+F93+G93</f>
        <v>5210</v>
      </c>
      <c r="E93" s="260"/>
      <c r="F93" s="260"/>
      <c r="G93" s="260">
        <v>5210</v>
      </c>
      <c r="H93" s="288">
        <f>I93+J93+K93</f>
        <v>0</v>
      </c>
      <c r="I93" s="288"/>
      <c r="J93" s="288"/>
      <c r="K93" s="288"/>
      <c r="L93" s="10">
        <f>M93+N93+O93</f>
        <v>5210</v>
      </c>
      <c r="M93" s="10">
        <f t="shared" si="29"/>
        <v>0</v>
      </c>
      <c r="N93" s="10">
        <f t="shared" si="29"/>
        <v>0</v>
      </c>
      <c r="O93" s="10">
        <f t="shared" si="29"/>
        <v>5210</v>
      </c>
    </row>
    <row r="94" spans="1:15" s="26" customFormat="1" ht="15" customHeight="1" x14ac:dyDescent="0.25">
      <c r="A94" s="11" t="s">
        <v>179</v>
      </c>
      <c r="B94" s="10" t="s">
        <v>76</v>
      </c>
      <c r="C94" s="22" t="s">
        <v>24</v>
      </c>
      <c r="D94" s="257">
        <f>E94+F94+G94</f>
        <v>1500</v>
      </c>
      <c r="E94" s="257"/>
      <c r="F94" s="257"/>
      <c r="G94" s="257">
        <v>1500</v>
      </c>
      <c r="H94" s="288">
        <f>I94+J94+K94</f>
        <v>0</v>
      </c>
      <c r="I94" s="288"/>
      <c r="J94" s="288"/>
      <c r="K94" s="288"/>
      <c r="L94" s="10">
        <f>M94+N94+O94</f>
        <v>1500</v>
      </c>
      <c r="M94" s="10">
        <f t="shared" si="29"/>
        <v>0</v>
      </c>
      <c r="N94" s="10">
        <f t="shared" si="29"/>
        <v>0</v>
      </c>
      <c r="O94" s="10">
        <f t="shared" si="29"/>
        <v>1500</v>
      </c>
    </row>
    <row r="95" spans="1:15" ht="15.95" customHeight="1" x14ac:dyDescent="0.25">
      <c r="A95" s="34" t="s">
        <v>147</v>
      </c>
      <c r="B95" s="35" t="s">
        <v>197</v>
      </c>
      <c r="C95" s="17"/>
      <c r="D95" s="258">
        <f>SUM(D91:D94)</f>
        <v>192068</v>
      </c>
      <c r="E95" s="258">
        <f>SUM(E91:E94)</f>
        <v>0</v>
      </c>
      <c r="F95" s="258">
        <f>SUM(F91:F94)</f>
        <v>0</v>
      </c>
      <c r="G95" s="258">
        <f>SUM(G91:G94)</f>
        <v>192068</v>
      </c>
      <c r="H95" s="289">
        <f t="shared" ref="H95:O95" si="30">SUM(H91:H94)</f>
        <v>0</v>
      </c>
      <c r="I95" s="289">
        <f t="shared" si="30"/>
        <v>0</v>
      </c>
      <c r="J95" s="289">
        <f t="shared" si="30"/>
        <v>0</v>
      </c>
      <c r="K95" s="289">
        <f t="shared" si="30"/>
        <v>0</v>
      </c>
      <c r="L95" s="1">
        <f t="shared" si="30"/>
        <v>192068</v>
      </c>
      <c r="M95" s="1">
        <f t="shared" si="30"/>
        <v>0</v>
      </c>
      <c r="N95" s="1">
        <f t="shared" si="30"/>
        <v>0</v>
      </c>
      <c r="O95" s="1">
        <f t="shared" si="30"/>
        <v>192068</v>
      </c>
    </row>
    <row r="96" spans="1:15" ht="15.95" customHeight="1" x14ac:dyDescent="0.25">
      <c r="A96" s="36" t="s">
        <v>200</v>
      </c>
      <c r="B96" s="37" t="s">
        <v>189</v>
      </c>
      <c r="C96" s="38"/>
      <c r="D96" s="261">
        <f>D28+D41+D44+D73+D89+D95</f>
        <v>935669</v>
      </c>
      <c r="E96" s="261">
        <f>E28+E41+E44+E73+E89+E95</f>
        <v>163385</v>
      </c>
      <c r="F96" s="261">
        <f>F28+F41+F44+F73+F89+F95</f>
        <v>100152</v>
      </c>
      <c r="G96" s="261">
        <f>G28+G41+G44+G73+G89+G95</f>
        <v>672132</v>
      </c>
      <c r="H96" s="290">
        <f t="shared" ref="H96:O96" si="31">H28+H41+H44+H73+H89+H95</f>
        <v>2496</v>
      </c>
      <c r="I96" s="290">
        <f t="shared" si="31"/>
        <v>674</v>
      </c>
      <c r="J96" s="290">
        <f t="shared" si="31"/>
        <v>1822</v>
      </c>
      <c r="K96" s="290">
        <f t="shared" si="31"/>
        <v>0</v>
      </c>
      <c r="L96" s="39">
        <f t="shared" si="31"/>
        <v>938165</v>
      </c>
      <c r="M96" s="39">
        <f t="shared" si="31"/>
        <v>164059</v>
      </c>
      <c r="N96" s="39">
        <f t="shared" si="31"/>
        <v>101974</v>
      </c>
      <c r="O96" s="39">
        <f t="shared" si="31"/>
        <v>672132</v>
      </c>
    </row>
    <row r="97" spans="1:14" x14ac:dyDescent="0.25">
      <c r="A97" s="14"/>
      <c r="B97" s="167"/>
      <c r="C97" s="268"/>
      <c r="D97" s="167"/>
      <c r="E97" s="167"/>
      <c r="F97" s="167"/>
      <c r="G97" s="167"/>
      <c r="H97" s="167"/>
      <c r="I97" s="167"/>
      <c r="J97" s="167"/>
      <c r="K97" s="167"/>
      <c r="L97" s="167"/>
      <c r="M97" s="167"/>
      <c r="N97" s="167"/>
    </row>
    <row r="98" spans="1:14" x14ac:dyDescent="0.25">
      <c r="A98" s="14"/>
      <c r="B98" s="14"/>
      <c r="C98" s="46"/>
      <c r="D98" s="14"/>
      <c r="E98" s="14"/>
      <c r="F98" s="14"/>
      <c r="G98" s="14"/>
    </row>
    <row r="99" spans="1:14" x14ac:dyDescent="0.25">
      <c r="A99" s="14"/>
      <c r="B99" s="14"/>
      <c r="C99" s="46"/>
      <c r="D99" s="14"/>
      <c r="E99" s="14"/>
      <c r="F99" s="14"/>
      <c r="G99" s="14"/>
    </row>
    <row r="100" spans="1:14" x14ac:dyDescent="0.25">
      <c r="A100" s="14"/>
      <c r="B100" s="14"/>
      <c r="C100" s="46"/>
      <c r="D100" s="14"/>
      <c r="E100" s="14"/>
      <c r="F100" s="14"/>
      <c r="G100" s="14"/>
    </row>
    <row r="101" spans="1:14" x14ac:dyDescent="0.25">
      <c r="A101" s="14"/>
      <c r="B101" s="14"/>
      <c r="C101" s="46"/>
      <c r="D101" s="14"/>
      <c r="E101" s="14"/>
      <c r="F101" s="14"/>
      <c r="G101" s="14"/>
    </row>
    <row r="102" spans="1:14" x14ac:dyDescent="0.25">
      <c r="A102" s="14"/>
      <c r="B102" s="14"/>
      <c r="C102" s="46"/>
      <c r="D102" s="14"/>
      <c r="E102" s="14"/>
      <c r="F102" s="14"/>
      <c r="G102" s="14"/>
    </row>
    <row r="103" spans="1:14" x14ac:dyDescent="0.25">
      <c r="A103" s="14"/>
      <c r="B103" s="14"/>
      <c r="C103" s="46"/>
      <c r="D103" s="14"/>
      <c r="E103" s="14"/>
      <c r="F103" s="14"/>
      <c r="G103" s="14"/>
    </row>
    <row r="104" spans="1:14" x14ac:dyDescent="0.25">
      <c r="A104" s="14"/>
      <c r="B104" s="14"/>
      <c r="C104" s="46"/>
      <c r="D104" s="14"/>
      <c r="E104" s="14"/>
      <c r="F104" s="14"/>
      <c r="G104" s="14"/>
    </row>
    <row r="105" spans="1:14" x14ac:dyDescent="0.25">
      <c r="A105" s="14"/>
      <c r="B105" s="14"/>
      <c r="C105" s="46"/>
      <c r="D105" s="14"/>
      <c r="E105" s="14"/>
      <c r="F105" s="14"/>
      <c r="G105" s="14"/>
    </row>
    <row r="106" spans="1:14" x14ac:dyDescent="0.25">
      <c r="A106" s="14"/>
      <c r="B106" s="14"/>
      <c r="C106" s="46"/>
      <c r="D106" s="14"/>
      <c r="E106" s="14"/>
      <c r="F106" s="14"/>
      <c r="G106" s="14"/>
    </row>
    <row r="107" spans="1:14" x14ac:dyDescent="0.25">
      <c r="A107" s="14"/>
      <c r="B107" s="14"/>
      <c r="C107" s="46"/>
      <c r="D107" s="14"/>
      <c r="E107" s="14"/>
      <c r="F107" s="14"/>
      <c r="G107" s="14"/>
    </row>
    <row r="108" spans="1:14" x14ac:dyDescent="0.25">
      <c r="A108" s="14"/>
      <c r="B108" s="14"/>
      <c r="C108" s="46"/>
      <c r="D108" s="14"/>
      <c r="E108" s="14"/>
      <c r="F108" s="14"/>
      <c r="G108" s="14"/>
    </row>
    <row r="109" spans="1:14" x14ac:dyDescent="0.25">
      <c r="A109" s="14"/>
      <c r="B109" s="14"/>
      <c r="C109" s="46"/>
      <c r="D109" s="14"/>
      <c r="E109" s="14"/>
      <c r="F109" s="14"/>
      <c r="G109" s="14"/>
    </row>
    <row r="110" spans="1:14" x14ac:dyDescent="0.25">
      <c r="A110" s="14"/>
      <c r="B110" s="14"/>
      <c r="C110" s="46"/>
      <c r="D110" s="14"/>
      <c r="E110" s="14"/>
      <c r="F110" s="14"/>
      <c r="G110" s="14"/>
    </row>
    <row r="111" spans="1:14" x14ac:dyDescent="0.25">
      <c r="A111" s="14"/>
      <c r="B111" s="14"/>
      <c r="C111" s="46"/>
      <c r="D111" s="14"/>
      <c r="E111" s="14"/>
      <c r="F111" s="14"/>
      <c r="G111" s="14"/>
    </row>
    <row r="112" spans="1:14" x14ac:dyDescent="0.25">
      <c r="A112" s="14"/>
      <c r="B112" s="14"/>
      <c r="C112" s="46"/>
      <c r="D112" s="14"/>
      <c r="E112" s="14"/>
      <c r="F112" s="14"/>
      <c r="G112" s="14"/>
    </row>
    <row r="113" spans="1:7" x14ac:dyDescent="0.25">
      <c r="A113" s="14"/>
      <c r="B113" s="14"/>
      <c r="C113" s="46"/>
      <c r="D113" s="14"/>
      <c r="E113" s="14"/>
      <c r="F113" s="14"/>
      <c r="G113" s="14"/>
    </row>
    <row r="114" spans="1:7" x14ac:dyDescent="0.25">
      <c r="A114" s="14"/>
      <c r="B114" s="14"/>
      <c r="C114" s="46"/>
      <c r="D114" s="14"/>
      <c r="E114" s="14"/>
      <c r="F114" s="14"/>
      <c r="G114" s="14"/>
    </row>
    <row r="115" spans="1:7" x14ac:dyDescent="0.25">
      <c r="A115" s="14"/>
      <c r="B115" s="14"/>
      <c r="C115" s="46"/>
      <c r="D115" s="14"/>
      <c r="E115" s="14"/>
      <c r="F115" s="14"/>
      <c r="G115" s="14"/>
    </row>
    <row r="116" spans="1:7" x14ac:dyDescent="0.25">
      <c r="A116" s="14"/>
      <c r="B116" s="14"/>
      <c r="C116" s="46"/>
      <c r="D116" s="14"/>
      <c r="E116" s="14"/>
      <c r="F116" s="14"/>
      <c r="G116" s="14"/>
    </row>
    <row r="117" spans="1:7" x14ac:dyDescent="0.25">
      <c r="A117" s="14"/>
      <c r="B117" s="14"/>
      <c r="C117" s="46"/>
      <c r="D117" s="14"/>
      <c r="E117" s="14"/>
      <c r="F117" s="14"/>
      <c r="G117" s="14"/>
    </row>
    <row r="118" spans="1:7" x14ac:dyDescent="0.25">
      <c r="A118" s="14"/>
      <c r="B118" s="14"/>
      <c r="C118" s="46"/>
      <c r="D118" s="14"/>
      <c r="E118" s="14"/>
      <c r="F118" s="14"/>
      <c r="G118" s="14"/>
    </row>
    <row r="119" spans="1:7" x14ac:dyDescent="0.25">
      <c r="A119" s="14"/>
      <c r="B119" s="14"/>
      <c r="C119" s="46"/>
      <c r="D119" s="14"/>
      <c r="E119" s="14"/>
      <c r="F119" s="14"/>
      <c r="G119" s="14"/>
    </row>
    <row r="120" spans="1:7" x14ac:dyDescent="0.25">
      <c r="A120" s="14"/>
      <c r="B120" s="14"/>
      <c r="C120" s="46"/>
      <c r="D120" s="14"/>
      <c r="E120" s="14"/>
      <c r="F120" s="14"/>
      <c r="G120" s="14"/>
    </row>
    <row r="121" spans="1:7" x14ac:dyDescent="0.25">
      <c r="A121" s="14"/>
      <c r="B121" s="14"/>
      <c r="C121" s="46"/>
      <c r="D121" s="14"/>
      <c r="E121" s="14"/>
      <c r="F121" s="14"/>
      <c r="G121" s="14"/>
    </row>
    <row r="122" spans="1:7" x14ac:dyDescent="0.25">
      <c r="A122" s="14"/>
      <c r="B122" s="14"/>
      <c r="C122" s="46"/>
      <c r="D122" s="14"/>
      <c r="E122" s="14"/>
      <c r="F122" s="14"/>
      <c r="G122" s="14"/>
    </row>
    <row r="123" spans="1:7" x14ac:dyDescent="0.25">
      <c r="A123" s="14"/>
      <c r="B123" s="14"/>
      <c r="C123" s="46"/>
      <c r="D123" s="14"/>
      <c r="E123" s="14"/>
      <c r="F123" s="14"/>
      <c r="G123" s="14"/>
    </row>
    <row r="124" spans="1:7" x14ac:dyDescent="0.25">
      <c r="A124" s="14"/>
      <c r="B124" s="14"/>
      <c r="C124" s="46"/>
      <c r="D124" s="14"/>
      <c r="E124" s="14"/>
      <c r="F124" s="14"/>
      <c r="G124" s="14"/>
    </row>
    <row r="125" spans="1:7" x14ac:dyDescent="0.25">
      <c r="A125" s="14"/>
      <c r="B125" s="14"/>
      <c r="C125" s="46"/>
      <c r="D125" s="14"/>
      <c r="E125" s="14"/>
      <c r="F125" s="14"/>
      <c r="G125" s="14"/>
    </row>
    <row r="126" spans="1:7" x14ac:dyDescent="0.25">
      <c r="A126" s="14"/>
      <c r="B126" s="14"/>
      <c r="C126" s="46"/>
      <c r="D126" s="14"/>
      <c r="E126" s="14"/>
      <c r="F126" s="14"/>
      <c r="G126" s="14"/>
    </row>
    <row r="127" spans="1:7" x14ac:dyDescent="0.25">
      <c r="A127" s="14"/>
      <c r="B127" s="14"/>
      <c r="C127" s="46"/>
      <c r="D127" s="14"/>
      <c r="E127" s="14"/>
      <c r="F127" s="14"/>
      <c r="G127" s="14"/>
    </row>
    <row r="128" spans="1:7" x14ac:dyDescent="0.25">
      <c r="A128" s="14"/>
      <c r="B128" s="14"/>
      <c r="C128" s="46"/>
      <c r="D128" s="14"/>
      <c r="E128" s="14"/>
      <c r="F128" s="14"/>
      <c r="G128" s="14"/>
    </row>
    <row r="129" spans="1:7" x14ac:dyDescent="0.25">
      <c r="A129" s="14"/>
      <c r="B129" s="14"/>
      <c r="C129" s="46"/>
      <c r="D129" s="14"/>
      <c r="E129" s="14"/>
      <c r="F129" s="14"/>
      <c r="G129" s="14"/>
    </row>
    <row r="130" spans="1:7" x14ac:dyDescent="0.25">
      <c r="A130" s="14"/>
      <c r="B130" s="14"/>
      <c r="C130" s="46"/>
      <c r="D130" s="14"/>
      <c r="E130" s="14"/>
      <c r="F130" s="14"/>
      <c r="G130" s="14"/>
    </row>
    <row r="131" spans="1:7" x14ac:dyDescent="0.25">
      <c r="A131" s="14"/>
      <c r="B131" s="14"/>
      <c r="C131" s="46"/>
      <c r="D131" s="14"/>
      <c r="E131" s="14"/>
      <c r="F131" s="14"/>
      <c r="G131" s="14"/>
    </row>
    <row r="132" spans="1:7" x14ac:dyDescent="0.25">
      <c r="A132" s="14"/>
      <c r="B132" s="14"/>
      <c r="C132" s="46"/>
      <c r="D132" s="14"/>
      <c r="E132" s="14"/>
      <c r="F132" s="14"/>
      <c r="G132" s="14"/>
    </row>
    <row r="133" spans="1:7" x14ac:dyDescent="0.25">
      <c r="A133" s="14"/>
      <c r="B133" s="14"/>
      <c r="C133" s="46"/>
      <c r="D133" s="14"/>
      <c r="E133" s="14"/>
      <c r="F133" s="14"/>
      <c r="G133" s="14"/>
    </row>
    <row r="134" spans="1:7" x14ac:dyDescent="0.25">
      <c r="A134" s="14"/>
      <c r="B134" s="14"/>
      <c r="C134" s="46"/>
      <c r="D134" s="14"/>
      <c r="E134" s="14"/>
      <c r="F134" s="14"/>
      <c r="G134" s="14"/>
    </row>
    <row r="135" spans="1:7" x14ac:dyDescent="0.25">
      <c r="A135" s="14"/>
      <c r="B135" s="14"/>
      <c r="C135" s="46"/>
      <c r="D135" s="14"/>
      <c r="E135" s="14"/>
      <c r="F135" s="14"/>
      <c r="G135" s="14"/>
    </row>
    <row r="136" spans="1:7" x14ac:dyDescent="0.25">
      <c r="A136" s="14"/>
      <c r="B136" s="14"/>
      <c r="C136" s="46"/>
      <c r="D136" s="14"/>
      <c r="E136" s="14"/>
      <c r="F136" s="14"/>
      <c r="G136" s="14"/>
    </row>
    <row r="137" spans="1:7" x14ac:dyDescent="0.25">
      <c r="A137" s="14"/>
      <c r="B137" s="14"/>
      <c r="C137" s="46"/>
      <c r="D137" s="14"/>
      <c r="E137" s="14"/>
      <c r="F137" s="14"/>
      <c r="G137" s="14"/>
    </row>
    <row r="138" spans="1:7" x14ac:dyDescent="0.25">
      <c r="A138" s="14"/>
      <c r="B138" s="14"/>
      <c r="C138" s="46"/>
      <c r="D138" s="14"/>
      <c r="E138" s="14"/>
      <c r="F138" s="14"/>
      <c r="G138" s="14"/>
    </row>
    <row r="139" spans="1:7" x14ac:dyDescent="0.25">
      <c r="A139" s="14"/>
      <c r="B139" s="14"/>
      <c r="C139" s="46"/>
      <c r="D139" s="14"/>
      <c r="E139" s="14"/>
      <c r="F139" s="14"/>
      <c r="G139" s="14"/>
    </row>
    <row r="140" spans="1:7" x14ac:dyDescent="0.25">
      <c r="A140" s="14"/>
      <c r="B140" s="14"/>
      <c r="C140" s="46"/>
      <c r="D140" s="14"/>
      <c r="E140" s="14"/>
      <c r="F140" s="14"/>
      <c r="G140" s="14"/>
    </row>
    <row r="141" spans="1:7" x14ac:dyDescent="0.25">
      <c r="A141" s="14"/>
      <c r="B141" s="14"/>
      <c r="C141" s="46"/>
      <c r="D141" s="14"/>
      <c r="E141" s="14"/>
      <c r="F141" s="14"/>
      <c r="G141" s="14"/>
    </row>
    <row r="142" spans="1:7" x14ac:dyDescent="0.25">
      <c r="A142" s="14"/>
      <c r="B142" s="14"/>
      <c r="C142" s="46"/>
      <c r="D142" s="14"/>
      <c r="E142" s="14"/>
      <c r="F142" s="14"/>
      <c r="G142" s="14"/>
    </row>
    <row r="143" spans="1:7" x14ac:dyDescent="0.25">
      <c r="A143" s="14"/>
      <c r="B143" s="14"/>
      <c r="C143" s="46"/>
      <c r="D143" s="14"/>
      <c r="E143" s="14"/>
      <c r="F143" s="14"/>
      <c r="G143" s="14"/>
    </row>
    <row r="144" spans="1:7" x14ac:dyDescent="0.25">
      <c r="A144" s="14"/>
      <c r="B144" s="14"/>
      <c r="C144" s="46"/>
      <c r="D144" s="14"/>
      <c r="E144" s="14"/>
      <c r="F144" s="14"/>
      <c r="G144" s="14"/>
    </row>
    <row r="145" spans="1:7" x14ac:dyDescent="0.25">
      <c r="A145" s="14"/>
      <c r="B145" s="14"/>
      <c r="C145" s="46"/>
      <c r="D145" s="14"/>
      <c r="E145" s="14"/>
      <c r="F145" s="14"/>
      <c r="G145" s="14"/>
    </row>
    <row r="146" spans="1:7" x14ac:dyDescent="0.25">
      <c r="A146" s="14"/>
      <c r="B146" s="14"/>
      <c r="C146" s="46"/>
      <c r="D146" s="14"/>
      <c r="E146" s="14"/>
      <c r="F146" s="14"/>
      <c r="G146" s="14"/>
    </row>
    <row r="147" spans="1:7" x14ac:dyDescent="0.25">
      <c r="A147" s="14"/>
      <c r="B147" s="14"/>
      <c r="C147" s="46"/>
      <c r="D147" s="14"/>
      <c r="E147" s="14"/>
      <c r="F147" s="14"/>
      <c r="G147" s="14"/>
    </row>
    <row r="148" spans="1:7" x14ac:dyDescent="0.25">
      <c r="A148" s="14"/>
      <c r="B148" s="14"/>
      <c r="C148" s="46"/>
      <c r="D148" s="14"/>
      <c r="E148" s="14"/>
      <c r="F148" s="14"/>
      <c r="G148" s="14"/>
    </row>
    <row r="149" spans="1:7" x14ac:dyDescent="0.25">
      <c r="A149" s="14"/>
      <c r="B149" s="14"/>
      <c r="C149" s="46"/>
      <c r="D149" s="14"/>
      <c r="E149" s="14"/>
      <c r="F149" s="14"/>
      <c r="G149" s="14"/>
    </row>
    <row r="150" spans="1:7" x14ac:dyDescent="0.25">
      <c r="A150" s="14"/>
      <c r="B150" s="14"/>
      <c r="C150" s="46"/>
      <c r="D150" s="14"/>
      <c r="E150" s="14"/>
      <c r="F150" s="14"/>
      <c r="G150" s="14"/>
    </row>
    <row r="151" spans="1:7" x14ac:dyDescent="0.25">
      <c r="A151" s="14"/>
      <c r="B151" s="14"/>
      <c r="C151" s="46"/>
      <c r="D151" s="14"/>
      <c r="E151" s="14"/>
      <c r="F151" s="14"/>
      <c r="G151" s="14"/>
    </row>
    <row r="152" spans="1:7" x14ac:dyDescent="0.25">
      <c r="A152" s="14"/>
      <c r="B152" s="14"/>
      <c r="C152" s="46"/>
      <c r="D152" s="14"/>
      <c r="E152" s="14"/>
      <c r="F152" s="14"/>
      <c r="G152" s="14"/>
    </row>
    <row r="153" spans="1:7" x14ac:dyDescent="0.25">
      <c r="A153" s="14"/>
      <c r="B153" s="14"/>
      <c r="C153" s="46"/>
      <c r="D153" s="14"/>
      <c r="E153" s="14"/>
      <c r="F153" s="14"/>
      <c r="G153" s="14"/>
    </row>
    <row r="154" spans="1:7" x14ac:dyDescent="0.25">
      <c r="A154" s="14"/>
      <c r="B154" s="14"/>
      <c r="C154" s="46"/>
      <c r="D154" s="14"/>
      <c r="E154" s="14"/>
      <c r="F154" s="14"/>
      <c r="G154" s="14"/>
    </row>
    <row r="155" spans="1:7" x14ac:dyDescent="0.25">
      <c r="A155" s="14"/>
      <c r="B155" s="14"/>
      <c r="C155" s="46"/>
      <c r="D155" s="14"/>
      <c r="E155" s="14"/>
      <c r="F155" s="14"/>
      <c r="G155" s="14"/>
    </row>
    <row r="156" spans="1:7" x14ac:dyDescent="0.25">
      <c r="A156" s="14"/>
      <c r="B156" s="14"/>
      <c r="C156" s="46"/>
      <c r="D156" s="14"/>
      <c r="E156" s="14"/>
      <c r="F156" s="14"/>
      <c r="G156" s="14"/>
    </row>
    <row r="157" spans="1:7" x14ac:dyDescent="0.25">
      <c r="A157" s="14"/>
      <c r="B157" s="14"/>
      <c r="C157" s="46"/>
      <c r="D157" s="14"/>
      <c r="E157" s="14"/>
      <c r="F157" s="14"/>
      <c r="G157" s="14"/>
    </row>
    <row r="158" spans="1:7" x14ac:dyDescent="0.25">
      <c r="A158" s="14"/>
      <c r="B158" s="14"/>
      <c r="C158" s="46"/>
      <c r="D158" s="14"/>
      <c r="E158" s="14"/>
      <c r="F158" s="14"/>
      <c r="G158" s="14"/>
    </row>
    <row r="159" spans="1:7" x14ac:dyDescent="0.25">
      <c r="A159" s="14"/>
      <c r="B159" s="14"/>
      <c r="C159" s="46"/>
      <c r="D159" s="14"/>
      <c r="E159" s="14"/>
      <c r="F159" s="14"/>
      <c r="G159" s="14"/>
    </row>
    <row r="160" spans="1:7" x14ac:dyDescent="0.25">
      <c r="A160" s="14"/>
      <c r="B160" s="14"/>
      <c r="C160" s="46"/>
      <c r="D160" s="14"/>
      <c r="E160" s="14"/>
      <c r="F160" s="14"/>
      <c r="G160" s="14"/>
    </row>
    <row r="161" spans="1:7" x14ac:dyDescent="0.25">
      <c r="A161" s="14"/>
      <c r="B161" s="14"/>
      <c r="C161" s="46"/>
      <c r="D161" s="14"/>
      <c r="E161" s="14"/>
      <c r="F161" s="14"/>
      <c r="G161" s="14"/>
    </row>
    <row r="162" spans="1:7" x14ac:dyDescent="0.25">
      <c r="A162" s="14"/>
      <c r="B162" s="14"/>
      <c r="C162" s="46"/>
      <c r="D162" s="14"/>
      <c r="E162" s="14"/>
      <c r="F162" s="14"/>
      <c r="G162" s="14"/>
    </row>
    <row r="163" spans="1:7" x14ac:dyDescent="0.25">
      <c r="A163" s="14"/>
      <c r="B163" s="14"/>
      <c r="C163" s="46"/>
      <c r="D163" s="14"/>
      <c r="E163" s="14"/>
      <c r="F163" s="14"/>
      <c r="G163" s="14"/>
    </row>
    <row r="164" spans="1:7" x14ac:dyDescent="0.25">
      <c r="A164" s="14"/>
      <c r="B164" s="14"/>
      <c r="C164" s="46"/>
      <c r="D164" s="14"/>
      <c r="E164" s="14"/>
      <c r="F164" s="14"/>
      <c r="G164" s="14"/>
    </row>
    <row r="165" spans="1:7" x14ac:dyDescent="0.25">
      <c r="A165" s="14"/>
      <c r="B165" s="14"/>
      <c r="C165" s="46"/>
      <c r="D165" s="14"/>
      <c r="E165" s="14"/>
      <c r="F165" s="14"/>
      <c r="G165" s="14"/>
    </row>
    <row r="166" spans="1:7" x14ac:dyDescent="0.25">
      <c r="A166" s="14"/>
      <c r="B166" s="14"/>
      <c r="C166" s="46"/>
      <c r="D166" s="14"/>
      <c r="E166" s="14"/>
      <c r="F166" s="14"/>
      <c r="G166" s="14"/>
    </row>
    <row r="167" spans="1:7" x14ac:dyDescent="0.25">
      <c r="A167" s="14"/>
      <c r="B167" s="14"/>
      <c r="C167" s="46"/>
      <c r="D167" s="14"/>
      <c r="E167" s="14"/>
      <c r="F167" s="14"/>
      <c r="G167" s="14"/>
    </row>
    <row r="168" spans="1:7" x14ac:dyDescent="0.25">
      <c r="A168" s="14"/>
      <c r="B168" s="14"/>
      <c r="C168" s="46"/>
      <c r="D168" s="14"/>
      <c r="E168" s="14"/>
      <c r="F168" s="14"/>
      <c r="G168" s="14"/>
    </row>
    <row r="169" spans="1:7" x14ac:dyDescent="0.25">
      <c r="A169" s="14"/>
      <c r="B169" s="14"/>
      <c r="C169" s="46"/>
      <c r="D169" s="14"/>
      <c r="E169" s="14"/>
      <c r="F169" s="14"/>
      <c r="G169" s="14"/>
    </row>
    <row r="170" spans="1:7" x14ac:dyDescent="0.25">
      <c r="A170" s="14"/>
      <c r="B170" s="14"/>
      <c r="C170" s="46"/>
      <c r="D170" s="14"/>
      <c r="E170" s="14"/>
      <c r="F170" s="14"/>
      <c r="G170" s="14"/>
    </row>
    <row r="171" spans="1:7" x14ac:dyDescent="0.25">
      <c r="A171" s="14"/>
      <c r="B171" s="14"/>
      <c r="C171" s="46"/>
      <c r="D171" s="14"/>
      <c r="E171" s="14"/>
      <c r="F171" s="14"/>
      <c r="G171" s="14"/>
    </row>
    <row r="172" spans="1:7" x14ac:dyDescent="0.25">
      <c r="A172" s="14"/>
      <c r="B172" s="14"/>
      <c r="C172" s="46"/>
      <c r="D172" s="14"/>
      <c r="E172" s="14"/>
      <c r="F172" s="14"/>
      <c r="G172" s="14"/>
    </row>
    <row r="173" spans="1:7" x14ac:dyDescent="0.25">
      <c r="A173" s="14"/>
      <c r="B173" s="14"/>
      <c r="C173" s="46"/>
      <c r="D173" s="14"/>
      <c r="E173" s="14"/>
      <c r="F173" s="14"/>
      <c r="G173" s="14"/>
    </row>
    <row r="174" spans="1:7" x14ac:dyDescent="0.25">
      <c r="A174" s="14"/>
      <c r="B174" s="14"/>
      <c r="C174" s="46"/>
      <c r="D174" s="14"/>
      <c r="E174" s="14"/>
      <c r="F174" s="14"/>
      <c r="G174" s="14"/>
    </row>
    <row r="175" spans="1:7" x14ac:dyDescent="0.25">
      <c r="A175" s="14"/>
      <c r="B175" s="14"/>
      <c r="C175" s="46"/>
      <c r="D175" s="14"/>
      <c r="E175" s="14"/>
      <c r="F175" s="14"/>
      <c r="G175" s="14"/>
    </row>
    <row r="176" spans="1:7" x14ac:dyDescent="0.25">
      <c r="A176" s="14"/>
      <c r="B176" s="14"/>
      <c r="C176" s="46"/>
      <c r="D176" s="14"/>
      <c r="E176" s="14"/>
      <c r="F176" s="14"/>
      <c r="G176" s="14"/>
    </row>
    <row r="177" spans="1:7" x14ac:dyDescent="0.25">
      <c r="A177" s="14"/>
      <c r="B177" s="14"/>
      <c r="C177" s="46"/>
      <c r="D177" s="14"/>
      <c r="E177" s="14"/>
      <c r="F177" s="14"/>
      <c r="G177" s="14"/>
    </row>
    <row r="178" spans="1:7" x14ac:dyDescent="0.25">
      <c r="A178" s="14"/>
      <c r="B178" s="14"/>
      <c r="C178" s="46"/>
      <c r="D178" s="14"/>
      <c r="E178" s="14"/>
      <c r="F178" s="14"/>
      <c r="G178" s="14"/>
    </row>
    <row r="179" spans="1:7" x14ac:dyDescent="0.25">
      <c r="A179" s="14"/>
      <c r="B179" s="14"/>
      <c r="C179" s="46"/>
      <c r="D179" s="14"/>
      <c r="E179" s="14"/>
      <c r="F179" s="14"/>
      <c r="G179" s="14"/>
    </row>
    <row r="180" spans="1:7" x14ac:dyDescent="0.25">
      <c r="A180" s="14"/>
      <c r="B180" s="14"/>
      <c r="C180" s="46"/>
      <c r="D180" s="14"/>
      <c r="E180" s="14"/>
      <c r="F180" s="14"/>
      <c r="G180" s="14"/>
    </row>
    <row r="181" spans="1:7" x14ac:dyDescent="0.25">
      <c r="A181" s="14"/>
      <c r="B181" s="14"/>
      <c r="C181" s="46"/>
      <c r="D181" s="14"/>
      <c r="E181" s="14"/>
      <c r="F181" s="14"/>
      <c r="G181" s="14"/>
    </row>
    <row r="182" spans="1:7" x14ac:dyDescent="0.25">
      <c r="A182" s="14"/>
      <c r="B182" s="14"/>
      <c r="C182" s="46"/>
      <c r="D182" s="14"/>
      <c r="E182" s="14"/>
      <c r="F182" s="14"/>
      <c r="G182" s="14"/>
    </row>
    <row r="183" spans="1:7" x14ac:dyDescent="0.25">
      <c r="A183" s="14"/>
      <c r="B183" s="14"/>
      <c r="C183" s="46"/>
      <c r="D183" s="14"/>
      <c r="E183" s="14"/>
      <c r="F183" s="14"/>
      <c r="G183" s="14"/>
    </row>
    <row r="184" spans="1:7" x14ac:dyDescent="0.25">
      <c r="A184" s="14"/>
      <c r="B184" s="14"/>
      <c r="C184" s="46"/>
      <c r="D184" s="14"/>
      <c r="E184" s="14"/>
      <c r="F184" s="14"/>
      <c r="G184" s="14"/>
    </row>
    <row r="185" spans="1:7" x14ac:dyDescent="0.25">
      <c r="A185" s="14"/>
      <c r="B185" s="14"/>
      <c r="C185" s="46"/>
      <c r="D185" s="14"/>
      <c r="E185" s="14"/>
      <c r="F185" s="14"/>
      <c r="G185" s="14"/>
    </row>
    <row r="186" spans="1:7" x14ac:dyDescent="0.25">
      <c r="A186" s="14"/>
      <c r="B186" s="14"/>
      <c r="C186" s="46"/>
      <c r="D186" s="14"/>
      <c r="E186" s="14"/>
      <c r="F186" s="14"/>
      <c r="G186" s="14"/>
    </row>
    <row r="187" spans="1:7" x14ac:dyDescent="0.25">
      <c r="A187" s="14"/>
      <c r="B187" s="14"/>
      <c r="C187" s="46"/>
      <c r="D187" s="14"/>
      <c r="E187" s="14"/>
      <c r="F187" s="14"/>
      <c r="G187" s="14"/>
    </row>
    <row r="188" spans="1:7" x14ac:dyDescent="0.25">
      <c r="A188" s="14"/>
      <c r="B188" s="14"/>
      <c r="C188" s="46"/>
      <c r="D188" s="14"/>
      <c r="E188" s="14"/>
      <c r="F188" s="14"/>
      <c r="G188" s="14"/>
    </row>
    <row r="189" spans="1:7" x14ac:dyDescent="0.25">
      <c r="A189" s="14"/>
      <c r="B189" s="14"/>
      <c r="C189" s="46"/>
      <c r="D189" s="14"/>
      <c r="E189" s="14"/>
      <c r="F189" s="14"/>
      <c r="G189" s="14"/>
    </row>
    <row r="190" spans="1:7" x14ac:dyDescent="0.25">
      <c r="A190" s="14"/>
      <c r="B190" s="14"/>
      <c r="C190" s="46"/>
      <c r="D190" s="14"/>
      <c r="E190" s="14"/>
      <c r="F190" s="14"/>
      <c r="G190" s="14"/>
    </row>
    <row r="191" spans="1:7" x14ac:dyDescent="0.25">
      <c r="A191" s="14"/>
      <c r="B191" s="14"/>
      <c r="C191" s="46"/>
      <c r="D191" s="14"/>
      <c r="E191" s="14"/>
      <c r="F191" s="14"/>
      <c r="G191" s="14"/>
    </row>
    <row r="192" spans="1:7" x14ac:dyDescent="0.25">
      <c r="A192" s="14"/>
      <c r="B192" s="14"/>
      <c r="C192" s="46"/>
      <c r="D192" s="14"/>
      <c r="E192" s="14"/>
      <c r="F192" s="14"/>
      <c r="G192" s="14"/>
    </row>
    <row r="193" spans="1:7" x14ac:dyDescent="0.25">
      <c r="A193" s="14"/>
      <c r="B193" s="14"/>
      <c r="C193" s="46"/>
      <c r="D193" s="14"/>
      <c r="E193" s="14"/>
      <c r="F193" s="14"/>
      <c r="G193" s="14"/>
    </row>
    <row r="194" spans="1:7" x14ac:dyDescent="0.25">
      <c r="A194" s="14"/>
      <c r="B194" s="14"/>
      <c r="C194" s="46"/>
      <c r="D194" s="14"/>
      <c r="E194" s="14"/>
      <c r="F194" s="14"/>
      <c r="G194" s="14"/>
    </row>
    <row r="195" spans="1:7" x14ac:dyDescent="0.25">
      <c r="C195" s="47"/>
    </row>
    <row r="196" spans="1:7" x14ac:dyDescent="0.25">
      <c r="C196" s="47"/>
    </row>
    <row r="197" spans="1:7" x14ac:dyDescent="0.25">
      <c r="C197" s="47"/>
    </row>
    <row r="198" spans="1:7" x14ac:dyDescent="0.25">
      <c r="C198" s="47"/>
    </row>
    <row r="199" spans="1:7" x14ac:dyDescent="0.25">
      <c r="C199" s="47"/>
    </row>
    <row r="200" spans="1:7" x14ac:dyDescent="0.25">
      <c r="C200" s="47"/>
    </row>
    <row r="201" spans="1:7" x14ac:dyDescent="0.25">
      <c r="C201" s="47"/>
    </row>
    <row r="202" spans="1:7" x14ac:dyDescent="0.25">
      <c r="C202" s="47"/>
    </row>
    <row r="203" spans="1:7" x14ac:dyDescent="0.25">
      <c r="C203" s="47"/>
    </row>
    <row r="204" spans="1:7" x14ac:dyDescent="0.25">
      <c r="C204" s="47"/>
    </row>
    <row r="205" spans="1:7" x14ac:dyDescent="0.25">
      <c r="C205" s="47"/>
    </row>
    <row r="206" spans="1:7" x14ac:dyDescent="0.25">
      <c r="C206" s="47"/>
    </row>
    <row r="207" spans="1:7" x14ac:dyDescent="0.25">
      <c r="C207" s="47"/>
    </row>
    <row r="208" spans="1:7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</sheetData>
  <mergeCells count="35">
    <mergeCell ref="B1:O1"/>
    <mergeCell ref="B2:O2"/>
    <mergeCell ref="B3:O3"/>
    <mergeCell ref="B4:O4"/>
    <mergeCell ref="B5:O5"/>
    <mergeCell ref="B6:O6"/>
    <mergeCell ref="B7:O7"/>
    <mergeCell ref="B8:O8"/>
    <mergeCell ref="A12:O12"/>
    <mergeCell ref="B90:O90"/>
    <mergeCell ref="L14:L16"/>
    <mergeCell ref="D14:D16"/>
    <mergeCell ref="E14:G14"/>
    <mergeCell ref="G15:G16"/>
    <mergeCell ref="E15:E16"/>
    <mergeCell ref="B29:O29"/>
    <mergeCell ref="K15:K16"/>
    <mergeCell ref="B17:O17"/>
    <mergeCell ref="B42:O42"/>
    <mergeCell ref="B45:O45"/>
    <mergeCell ref="F15:F16"/>
    <mergeCell ref="H14:H16"/>
    <mergeCell ref="I14:K14"/>
    <mergeCell ref="I15:I16"/>
    <mergeCell ref="J15:J16"/>
    <mergeCell ref="B9:O9"/>
    <mergeCell ref="B10:O10"/>
    <mergeCell ref="A14:A16"/>
    <mergeCell ref="B14:B16"/>
    <mergeCell ref="C14:C16"/>
    <mergeCell ref="B74:O74"/>
    <mergeCell ref="M14:O14"/>
    <mergeCell ref="M15:M16"/>
    <mergeCell ref="N15:N16"/>
    <mergeCell ref="O15:O16"/>
  </mergeCells>
  <pageMargins left="1.1811023622047245" right="0.39370078740157483" top="0.59055118110236227" bottom="0.39370078740157483" header="0.31496062992125984" footer="0.31496062992125984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9"/>
  <sheetViews>
    <sheetView showZeros="0" topLeftCell="A67" workbookViewId="0">
      <selection activeCell="B12" sqref="B12:N12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387" t="s">
        <v>427</v>
      </c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</row>
    <row r="2" spans="1:14" x14ac:dyDescent="0.25">
      <c r="B2" s="387" t="s">
        <v>428</v>
      </c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</row>
    <row r="3" spans="1:14" x14ac:dyDescent="0.25">
      <c r="B3" s="387" t="s">
        <v>429</v>
      </c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</row>
    <row r="4" spans="1:14" x14ac:dyDescent="0.25">
      <c r="B4" s="387" t="s">
        <v>440</v>
      </c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</row>
    <row r="5" spans="1:14" ht="15" customHeight="1" x14ac:dyDescent="0.25">
      <c r="B5" s="385" t="s">
        <v>431</v>
      </c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5"/>
    </row>
    <row r="6" spans="1:14" ht="15" customHeight="1" x14ac:dyDescent="0.25">
      <c r="B6" s="385" t="s">
        <v>441</v>
      </c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5"/>
    </row>
    <row r="7" spans="1:14" ht="15" customHeight="1" x14ac:dyDescent="0.25">
      <c r="B7" s="385" t="s">
        <v>433</v>
      </c>
      <c r="C7" s="385"/>
      <c r="D7" s="385"/>
      <c r="E7" s="385"/>
      <c r="F7" s="385"/>
      <c r="G7" s="385"/>
      <c r="H7" s="385"/>
      <c r="I7" s="385"/>
      <c r="J7" s="385"/>
      <c r="K7" s="385"/>
      <c r="L7" s="385"/>
      <c r="M7" s="385"/>
      <c r="N7" s="385"/>
    </row>
    <row r="8" spans="1:14" ht="15" customHeight="1" x14ac:dyDescent="0.25">
      <c r="B8" s="385" t="s">
        <v>442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</row>
    <row r="9" spans="1:14" ht="15" customHeight="1" x14ac:dyDescent="0.25">
      <c r="B9" s="385" t="s">
        <v>435</v>
      </c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</row>
    <row r="10" spans="1:14" ht="15" customHeight="1" x14ac:dyDescent="0.25">
      <c r="B10" s="385" t="s">
        <v>459</v>
      </c>
      <c r="C10" s="385"/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</row>
    <row r="11" spans="1:14" ht="15" customHeight="1" x14ac:dyDescent="0.25">
      <c r="B11" s="385" t="s">
        <v>472</v>
      </c>
      <c r="C11" s="385"/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</row>
    <row r="12" spans="1:14" ht="15" customHeight="1" x14ac:dyDescent="0.25">
      <c r="B12" s="385" t="s">
        <v>477</v>
      </c>
      <c r="C12" s="385"/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</row>
    <row r="14" spans="1:14" x14ac:dyDescent="0.25">
      <c r="A14" s="416" t="s">
        <v>250</v>
      </c>
      <c r="B14" s="416"/>
      <c r="C14" s="416"/>
      <c r="D14" s="416"/>
      <c r="E14" s="416"/>
      <c r="F14" s="416"/>
      <c r="G14" s="416"/>
      <c r="H14" s="416"/>
      <c r="I14" s="416"/>
      <c r="J14" s="416"/>
      <c r="K14" s="416"/>
      <c r="L14" s="416"/>
      <c r="M14" s="416"/>
      <c r="N14" s="416"/>
    </row>
    <row r="15" spans="1:14" x14ac:dyDescent="0.25">
      <c r="F15" s="4"/>
      <c r="N15" s="4" t="s">
        <v>186</v>
      </c>
    </row>
    <row r="16" spans="1:14" ht="15" customHeight="1" x14ac:dyDescent="0.25">
      <c r="A16" s="389" t="s">
        <v>5</v>
      </c>
      <c r="B16" s="392" t="s">
        <v>443</v>
      </c>
      <c r="C16" s="418" t="s">
        <v>447</v>
      </c>
      <c r="D16" s="422" t="s">
        <v>214</v>
      </c>
      <c r="E16" s="422"/>
      <c r="F16" s="423"/>
      <c r="G16" s="408" t="s">
        <v>449</v>
      </c>
      <c r="H16" s="411" t="s">
        <v>214</v>
      </c>
      <c r="I16" s="412"/>
      <c r="J16" s="413"/>
      <c r="K16" s="417" t="s">
        <v>0</v>
      </c>
      <c r="L16" s="396" t="s">
        <v>214</v>
      </c>
      <c r="M16" s="397"/>
      <c r="N16" s="398"/>
    </row>
    <row r="17" spans="1:14" ht="15" customHeight="1" x14ac:dyDescent="0.25">
      <c r="A17" s="390"/>
      <c r="B17" s="393"/>
      <c r="C17" s="419"/>
      <c r="D17" s="423" t="s">
        <v>1</v>
      </c>
      <c r="E17" s="426"/>
      <c r="F17" s="424" t="s">
        <v>2</v>
      </c>
      <c r="G17" s="409"/>
      <c r="H17" s="427" t="s">
        <v>1</v>
      </c>
      <c r="I17" s="427"/>
      <c r="J17" s="402" t="s">
        <v>2</v>
      </c>
      <c r="K17" s="417"/>
      <c r="L17" s="417" t="s">
        <v>1</v>
      </c>
      <c r="M17" s="417"/>
      <c r="N17" s="399" t="s">
        <v>2</v>
      </c>
    </row>
    <row r="18" spans="1:14" ht="28.5" customHeight="1" x14ac:dyDescent="0.25">
      <c r="A18" s="391"/>
      <c r="B18" s="394"/>
      <c r="C18" s="420"/>
      <c r="D18" s="262" t="s">
        <v>3</v>
      </c>
      <c r="E18" s="263" t="s">
        <v>4</v>
      </c>
      <c r="F18" s="424"/>
      <c r="G18" s="410"/>
      <c r="H18" s="366" t="s">
        <v>3</v>
      </c>
      <c r="I18" s="365" t="s">
        <v>4</v>
      </c>
      <c r="J18" s="402"/>
      <c r="K18" s="417"/>
      <c r="L18" s="6" t="s">
        <v>3</v>
      </c>
      <c r="M18" s="5" t="s">
        <v>4</v>
      </c>
      <c r="N18" s="399"/>
    </row>
    <row r="19" spans="1:14" ht="15" customHeight="1" x14ac:dyDescent="0.25">
      <c r="A19" s="7" t="s">
        <v>78</v>
      </c>
      <c r="B19" s="8" t="s">
        <v>62</v>
      </c>
      <c r="C19" s="257">
        <f>D19+F19</f>
        <v>65969</v>
      </c>
      <c r="D19" s="257">
        <f>'4 pr._savarankiškos f-jos'!E18</f>
        <v>65969</v>
      </c>
      <c r="E19" s="257">
        <f>'4 pr._savarankiškos f-jos'!F18</f>
        <v>48950</v>
      </c>
      <c r="F19" s="257">
        <f>'4 pr._savarankiškos f-jos'!G18</f>
        <v>0</v>
      </c>
      <c r="G19" s="288">
        <f>H19+J19</f>
        <v>0</v>
      </c>
      <c r="H19" s="288">
        <f>'4 pr._savarankiškos f-jos'!I18</f>
        <v>0</v>
      </c>
      <c r="I19" s="288">
        <f>'4 pr._savarankiškos f-jos'!J18</f>
        <v>0</v>
      </c>
      <c r="J19" s="288">
        <f>'4 pr._savarankiškos f-jos'!K18</f>
        <v>0</v>
      </c>
      <c r="K19" s="10">
        <f>L19+N19</f>
        <v>65969</v>
      </c>
      <c r="L19" s="10">
        <f>D19+H19</f>
        <v>65969</v>
      </c>
      <c r="M19" s="10">
        <f>E19+I19</f>
        <v>48950</v>
      </c>
      <c r="N19" s="10">
        <f>F19+J19</f>
        <v>0</v>
      </c>
    </row>
    <row r="20" spans="1:14" ht="15" customHeight="1" x14ac:dyDescent="0.25">
      <c r="A20" s="11" t="s">
        <v>199</v>
      </c>
      <c r="B20" s="8" t="s">
        <v>20</v>
      </c>
      <c r="C20" s="257">
        <f t="shared" ref="C20:C31" si="0">D20+F20</f>
        <v>17916476</v>
      </c>
      <c r="D20" s="257">
        <f>'4 pr._savarankiškos f-jos'!E19+'4 pr._savarankiškos f-jos'!E83+'4 pr._savarankiškos f-jos'!E137+'4 pr._savarankiškos f-jos'!E141+'4 pr._savarankiškos f-jos'!E183+'4 pr._savarankiškos f-jos'!E188+'4 pr._savarankiškos f-jos'!E206+'5 pr._valstybinės f-jos'!E14+'5 pr._valstybinės f-jos'!E84+'5 pr._valstybinės f-jos'!E110+'6 pr._mokinio krepšelis'!E14+'8 pr._aplinkos apsaugos s. p.'!E14+'8 pr._aplinkos apsaugos s. p.'!E17+'9 pr._įstaigų pajamos'!E18+'9 pr._įstaigų pajamos'!E43+'10 pr._skolintos lėšos'!E14+'10 pr._skolintos lėšos'!E19+'10 pr._skolintos lėšos'!E26+'10 pr._skolintos lėšos'!E29+'10 pr._skolintos lėšos'!E37+'10 pr._skolintos lėšos'!E40+'11 pr._apyvartinės lėšos'!E14+'11 pr._apyvartinės lėšos'!E43+'11 pr._apyvartinės lėšos'!E79+'11 pr._apyvartinės lėšos'!E88+'11 pr._apyvartinės lėšos'!E145+'11 pr._apyvartinės lėšos'!E153+'7 pr._kita dotacija'!E18+'7 pr._kita dotacija'!E23+'7 pr._kita dotacija'!E27+'7 pr._kita dotacija'!E51+'7 pr._kita dotacija'!E55</f>
        <v>12168778</v>
      </c>
      <c r="E20" s="257">
        <f>'4 pr._savarankiškos f-jos'!F19+'4 pr._savarankiškos f-jos'!F83+'4 pr._savarankiškos f-jos'!F137+'4 pr._savarankiškos f-jos'!F141+'4 pr._savarankiškos f-jos'!F183+'4 pr._savarankiškos f-jos'!F188+'4 pr._savarankiškos f-jos'!F206+'5 pr._valstybinės f-jos'!F14+'5 pr._valstybinės f-jos'!F84+'5 pr._valstybinės f-jos'!F110+'6 pr._mokinio krepšelis'!F14+'8 pr._aplinkos apsaugos s. p.'!F14+'8 pr._aplinkos apsaugos s. p.'!F17+'9 pr._įstaigų pajamos'!F18+'9 pr._įstaigų pajamos'!F43+'10 pr._skolintos lėšos'!F14+'10 pr._skolintos lėšos'!F19+'10 pr._skolintos lėšos'!F26+'10 pr._skolintos lėšos'!F29+'10 pr._skolintos lėšos'!F37+'10 pr._skolintos lėšos'!F40+'11 pr._apyvartinės lėšos'!F14+'11 pr._apyvartinės lėšos'!F43+'11 pr._apyvartinės lėšos'!F79+'11 pr._apyvartinės lėšos'!F88+'11 pr._apyvartinės lėšos'!F145+'11 pr._apyvartinės lėšos'!F153+'7 pr._kita dotacija'!F18+'7 pr._kita dotacija'!F23+'7 pr._kita dotacija'!F27+'7 pr._kita dotacija'!F51+'7 pr._kita dotacija'!F55</f>
        <v>2262998</v>
      </c>
      <c r="F20" s="257">
        <f>'4 pr._savarankiškos f-jos'!G19+'4 pr._savarankiškos f-jos'!G83+'4 pr._savarankiškos f-jos'!G137+'4 pr._savarankiškos f-jos'!G141+'4 pr._savarankiškos f-jos'!G183+'4 pr._savarankiškos f-jos'!G188+'4 pr._savarankiškos f-jos'!G206+'5 pr._valstybinės f-jos'!G14+'5 pr._valstybinės f-jos'!G84+'5 pr._valstybinės f-jos'!G110+'6 pr._mokinio krepšelis'!G14+'8 pr._aplinkos apsaugos s. p.'!G14+'8 pr._aplinkos apsaugos s. p.'!G17+'9 pr._įstaigų pajamos'!G18+'9 pr._įstaigų pajamos'!G43+'10 pr._skolintos lėšos'!G14+'10 pr._skolintos lėšos'!G19+'10 pr._skolintos lėšos'!G26+'10 pr._skolintos lėšos'!G29+'10 pr._skolintos lėšos'!G37+'10 pr._skolintos lėšos'!G40+'11 pr._apyvartinės lėšos'!G14+'11 pr._apyvartinės lėšos'!G43+'11 pr._apyvartinės lėšos'!G79+'11 pr._apyvartinės lėšos'!G88+'11 pr._apyvartinės lėšos'!G145+'11 pr._apyvartinės lėšos'!G153+'7 pr._kita dotacija'!G18+'7 pr._kita dotacija'!G23+'7 pr._kita dotacija'!G27+'7 pr._kita dotacija'!G51+'7 pr._kita dotacija'!G55</f>
        <v>5747698</v>
      </c>
      <c r="G20" s="288">
        <f>'4 pr._savarankiškos f-jos'!H19+'4 pr._savarankiškos f-jos'!H83+'4 pr._savarankiškos f-jos'!H137+'4 pr._savarankiškos f-jos'!H141+'4 pr._savarankiškos f-jos'!H183+'4 pr._savarankiškos f-jos'!H188+'4 pr._savarankiškos f-jos'!H206+'5 pr._valstybinės f-jos'!H14+'5 pr._valstybinės f-jos'!H84+'5 pr._valstybinės f-jos'!H110+'6 pr._mokinio krepšelis'!H14+'8 pr._aplinkos apsaugos s. p.'!H14+'8 pr._aplinkos apsaugos s. p.'!H17+'9 pr._įstaigų pajamos'!H18+'9 pr._įstaigų pajamos'!H43+'10 pr._skolintos lėšos'!H14+'10 pr._skolintos lėšos'!H19+'10 pr._skolintos lėšos'!H26+'10 pr._skolintos lėšos'!H29+'10 pr._skolintos lėšos'!H37+'10 pr._skolintos lėšos'!H40+'11 pr._apyvartinės lėšos'!H14+'11 pr._apyvartinės lėšos'!H43+'11 pr._apyvartinės lėšos'!H79+'11 pr._apyvartinės lėšos'!H88+'11 pr._apyvartinės lėšos'!H145+'11 pr._apyvartinės lėšos'!H153+'7 pr._kita dotacija'!H18+'7 pr._kita dotacija'!H23+'7 pr._kita dotacija'!H27+'7 pr._kita dotacija'!H51+'7 pr._kita dotacija'!H55</f>
        <v>-1425</v>
      </c>
      <c r="H20" s="288">
        <f>'4 pr._savarankiškos f-jos'!I19+'4 pr._savarankiškos f-jos'!I83+'4 pr._savarankiškos f-jos'!I137+'4 pr._savarankiškos f-jos'!I141+'4 pr._savarankiškos f-jos'!I183+'4 pr._savarankiškos f-jos'!I188+'4 pr._savarankiškos f-jos'!I206+'5 pr._valstybinės f-jos'!I14+'5 pr._valstybinės f-jos'!I84+'5 pr._valstybinės f-jos'!I110+'6 pr._mokinio krepšelis'!I14+'8 pr._aplinkos apsaugos s. p.'!I14+'8 pr._aplinkos apsaugos s. p.'!I17+'9 pr._įstaigų pajamos'!I18+'9 pr._įstaigų pajamos'!I43+'10 pr._skolintos lėšos'!I14+'10 pr._skolintos lėšos'!I19+'10 pr._skolintos lėšos'!I26+'10 pr._skolintos lėšos'!I29+'10 pr._skolintos lėšos'!I37+'10 pr._skolintos lėšos'!I40+'11 pr._apyvartinės lėšos'!I14+'11 pr._apyvartinės lėšos'!I43+'11 pr._apyvartinės lėšos'!I79+'11 pr._apyvartinės lėšos'!I88+'11 pr._apyvartinės lėšos'!I145+'11 pr._apyvartinės lėšos'!I153+'7 pr._kita dotacija'!I18+'7 pr._kita dotacija'!I23+'7 pr._kita dotacija'!I27+'7 pr._kita dotacija'!I51+'7 pr._kita dotacija'!I55</f>
        <v>-188843</v>
      </c>
      <c r="I20" s="288">
        <f>'4 pr._savarankiškos f-jos'!J19+'4 pr._savarankiškos f-jos'!J83+'4 pr._savarankiškos f-jos'!J137+'4 pr._savarankiškos f-jos'!J141+'4 pr._savarankiškos f-jos'!J183+'4 pr._savarankiškos f-jos'!J188+'4 pr._savarankiškos f-jos'!J206+'5 pr._valstybinės f-jos'!J14+'5 pr._valstybinės f-jos'!J84+'5 pr._valstybinės f-jos'!J110+'6 pr._mokinio krepšelis'!J14+'8 pr._aplinkos apsaugos s. p.'!J14+'8 pr._aplinkos apsaugos s. p.'!J17+'9 pr._įstaigų pajamos'!J18+'9 pr._įstaigų pajamos'!J43+'10 pr._skolintos lėšos'!J14+'10 pr._skolintos lėšos'!J19+'10 pr._skolintos lėšos'!J26+'10 pr._skolintos lėšos'!J29+'10 pr._skolintos lėšos'!J37+'10 pr._skolintos lėšos'!J40+'11 pr._apyvartinės lėšos'!J14+'11 pr._apyvartinės lėšos'!J43+'11 pr._apyvartinės lėšos'!J79+'11 pr._apyvartinės lėšos'!J88+'11 pr._apyvartinės lėšos'!J145+'11 pr._apyvartinės lėšos'!J153+'7 pr._kita dotacija'!J18+'7 pr._kita dotacija'!J23+'7 pr._kita dotacija'!J27+'7 pr._kita dotacija'!J51+'7 pr._kita dotacija'!J55</f>
        <v>-27149</v>
      </c>
      <c r="J20" s="288">
        <f>'4 pr._savarankiškos f-jos'!K19+'4 pr._savarankiškos f-jos'!K83+'4 pr._savarankiškos f-jos'!K137+'4 pr._savarankiškos f-jos'!K141+'4 pr._savarankiškos f-jos'!K183+'4 pr._savarankiškos f-jos'!K188+'4 pr._savarankiškos f-jos'!K206+'5 pr._valstybinės f-jos'!K14+'5 pr._valstybinės f-jos'!K84+'5 pr._valstybinės f-jos'!K110+'6 pr._mokinio krepšelis'!K14+'8 pr._aplinkos apsaugos s. p.'!K14+'8 pr._aplinkos apsaugos s. p.'!K17+'9 pr._įstaigų pajamos'!K18+'9 pr._įstaigų pajamos'!K43+'10 pr._skolintos lėšos'!K14+'10 pr._skolintos lėšos'!K19+'10 pr._skolintos lėšos'!K26+'10 pr._skolintos lėšos'!K29+'10 pr._skolintos lėšos'!K37+'10 pr._skolintos lėšos'!K40+'11 pr._apyvartinės lėšos'!K14+'11 pr._apyvartinės lėšos'!K43+'11 pr._apyvartinės lėšos'!K79+'11 pr._apyvartinės lėšos'!K88+'11 pr._apyvartinės lėšos'!K145+'11 pr._apyvartinės lėšos'!K153+'7 pr._kita dotacija'!K18+'7 pr._kita dotacija'!K23+'7 pr._kita dotacija'!K27+'7 pr._kita dotacija'!K51+'7 pr._kita dotacija'!K55</f>
        <v>187418</v>
      </c>
      <c r="K20" s="10">
        <f>'4 pr._savarankiškos f-jos'!L19+'4 pr._savarankiškos f-jos'!L83+'4 pr._savarankiškos f-jos'!L137+'4 pr._savarankiškos f-jos'!L141+'4 pr._savarankiškos f-jos'!L183+'4 pr._savarankiškos f-jos'!L188+'4 pr._savarankiškos f-jos'!L206+'5 pr._valstybinės f-jos'!L14+'5 pr._valstybinės f-jos'!L84+'5 pr._valstybinės f-jos'!L110+'6 pr._mokinio krepšelis'!L14+'8 pr._aplinkos apsaugos s. p.'!L14+'8 pr._aplinkos apsaugos s. p.'!L17+'9 pr._įstaigų pajamos'!L18+'9 pr._įstaigų pajamos'!L43+'10 pr._skolintos lėšos'!L14+'10 pr._skolintos lėšos'!L19+'10 pr._skolintos lėšos'!L26+'10 pr._skolintos lėšos'!L29+'10 pr._skolintos lėšos'!L37+'10 pr._skolintos lėšos'!L40+'11 pr._apyvartinės lėšos'!L14+'11 pr._apyvartinės lėšos'!L43+'11 pr._apyvartinės lėšos'!L79+'11 pr._apyvartinės lėšos'!L88+'11 pr._apyvartinės lėšos'!L145+'11 pr._apyvartinės lėšos'!L153+'7 pr._kita dotacija'!L18+'7 pr._kita dotacija'!L23+'7 pr._kita dotacija'!L27+'7 pr._kita dotacija'!L51+'7 pr._kita dotacija'!L55</f>
        <v>17915051</v>
      </c>
      <c r="L20" s="10">
        <f>'4 pr._savarankiškos f-jos'!M19+'4 pr._savarankiškos f-jos'!M83+'4 pr._savarankiškos f-jos'!M137+'4 pr._savarankiškos f-jos'!M141+'4 pr._savarankiškos f-jos'!M183+'4 pr._savarankiškos f-jos'!M188+'4 pr._savarankiškos f-jos'!M206+'5 pr._valstybinės f-jos'!M14+'5 pr._valstybinės f-jos'!M84+'5 pr._valstybinės f-jos'!M110+'6 pr._mokinio krepšelis'!M14+'8 pr._aplinkos apsaugos s. p.'!M14+'8 pr._aplinkos apsaugos s. p.'!M17+'9 pr._įstaigų pajamos'!M18+'9 pr._įstaigų pajamos'!M43+'10 pr._skolintos lėšos'!M14+'10 pr._skolintos lėšos'!M19+'10 pr._skolintos lėšos'!M26+'10 pr._skolintos lėšos'!M29+'10 pr._skolintos lėšos'!M37+'10 pr._skolintos lėšos'!M40+'11 pr._apyvartinės lėšos'!M14+'11 pr._apyvartinės lėšos'!M43+'11 pr._apyvartinės lėšos'!M79+'11 pr._apyvartinės lėšos'!M88+'11 pr._apyvartinės lėšos'!M145+'11 pr._apyvartinės lėšos'!M153+'7 pr._kita dotacija'!M18+'7 pr._kita dotacija'!M23+'7 pr._kita dotacija'!M27+'7 pr._kita dotacija'!M51+'7 pr._kita dotacija'!M55</f>
        <v>11979935</v>
      </c>
      <c r="M20" s="10">
        <f>'4 pr._savarankiškos f-jos'!N19+'4 pr._savarankiškos f-jos'!N83+'4 pr._savarankiškos f-jos'!N137+'4 pr._savarankiškos f-jos'!N141+'4 pr._savarankiškos f-jos'!N183+'4 pr._savarankiškos f-jos'!N188+'4 pr._savarankiškos f-jos'!N206+'5 pr._valstybinės f-jos'!N14+'5 pr._valstybinės f-jos'!N84+'5 pr._valstybinės f-jos'!N110+'6 pr._mokinio krepšelis'!N14+'8 pr._aplinkos apsaugos s. p.'!N14+'8 pr._aplinkos apsaugos s. p.'!N17+'9 pr._įstaigų pajamos'!N18+'9 pr._įstaigų pajamos'!N43+'10 pr._skolintos lėšos'!N14+'10 pr._skolintos lėšos'!N19+'10 pr._skolintos lėšos'!N26+'10 pr._skolintos lėšos'!N29+'10 pr._skolintos lėšos'!N37+'10 pr._skolintos lėšos'!N40+'11 pr._apyvartinės lėšos'!N14+'11 pr._apyvartinės lėšos'!N43+'11 pr._apyvartinės lėšos'!N79+'11 pr._apyvartinės lėšos'!N88+'11 pr._apyvartinės lėšos'!N145+'11 pr._apyvartinės lėšos'!N153+'7 pr._kita dotacija'!N18+'7 pr._kita dotacija'!N23+'7 pr._kita dotacija'!N27+'7 pr._kita dotacija'!N51+'7 pr._kita dotacija'!N55</f>
        <v>2235849</v>
      </c>
      <c r="N20" s="10">
        <f>'4 pr._savarankiškos f-jos'!O19+'4 pr._savarankiškos f-jos'!O83+'4 pr._savarankiškos f-jos'!O137+'4 pr._savarankiškos f-jos'!O141+'4 pr._savarankiškos f-jos'!O183+'4 pr._savarankiškos f-jos'!O188+'4 pr._savarankiškos f-jos'!O206+'5 pr._valstybinės f-jos'!O14+'5 pr._valstybinės f-jos'!O84+'5 pr._valstybinės f-jos'!O110+'6 pr._mokinio krepšelis'!O14+'8 pr._aplinkos apsaugos s. p.'!O14+'8 pr._aplinkos apsaugos s. p.'!O17+'9 pr._įstaigų pajamos'!O18+'9 pr._įstaigų pajamos'!O43+'10 pr._skolintos lėšos'!O14+'10 pr._skolintos lėšos'!O19+'10 pr._skolintos lėšos'!O26+'10 pr._skolintos lėšos'!O29+'10 pr._skolintos lėšos'!O37+'10 pr._skolintos lėšos'!O40+'11 pr._apyvartinės lėšos'!O14+'11 pr._apyvartinės lėšos'!O43+'11 pr._apyvartinės lėšos'!O79+'11 pr._apyvartinės lėšos'!O88+'11 pr._apyvartinės lėšos'!O145+'11 pr._apyvartinės lėšos'!O153+'7 pr._kita dotacija'!O18+'7 pr._kita dotacija'!O23+'7 pr._kita dotacija'!O27+'7 pr._kita dotacija'!O51+'7 pr._kita dotacija'!O55</f>
        <v>5935116</v>
      </c>
    </row>
    <row r="21" spans="1:14" ht="15" customHeight="1" x14ac:dyDescent="0.25">
      <c r="A21" s="7" t="s">
        <v>79</v>
      </c>
      <c r="B21" s="8" t="s">
        <v>7</v>
      </c>
      <c r="C21" s="257">
        <f t="shared" si="0"/>
        <v>138393</v>
      </c>
      <c r="D21" s="257">
        <f>'4 pr._savarankiškos f-jos'!E23+'4 pr._savarankiškos f-jos'!E91+'4 pr._savarankiškos f-jos'!E189+'5 pr._valstybinės f-jos'!E32+'5 pr._valstybinės f-jos'!E86+'9 pr._įstaigų pajamos'!E19+'9 pr._įstaigų pajamos'!E30++'9 pr._įstaigų pajamos'!E75+'11 pr._apyvartinės lėšos'!E20+'11 pr._apyvartinės lėšos'!E52</f>
        <v>133249</v>
      </c>
      <c r="E21" s="257">
        <f>'4 pr._savarankiškos f-jos'!F23+'4 pr._savarankiškos f-jos'!F91+'4 pr._savarankiškos f-jos'!F189+'5 pr._valstybinės f-jos'!F32+'5 pr._valstybinės f-jos'!F86+'9 pr._įstaigų pajamos'!F19+'9 pr._įstaigų pajamos'!F30++'9 pr._įstaigų pajamos'!F75+'11 pr._apyvartinės lėšos'!F20+'11 pr._apyvartinės lėšos'!F52</f>
        <v>71071</v>
      </c>
      <c r="F21" s="257">
        <f>'4 pr._savarankiškos f-jos'!G23+'4 pr._savarankiškos f-jos'!G91+'4 pr._savarankiškos f-jos'!G189+'5 pr._valstybinės f-jos'!G32+'5 pr._valstybinės f-jos'!G86+'9 pr._įstaigų pajamos'!G19+'9 pr._įstaigų pajamos'!G30++'9 pr._įstaigų pajamos'!G75+'11 pr._apyvartinės lėšos'!G20+'11 pr._apyvartinės lėšos'!G52</f>
        <v>5144</v>
      </c>
      <c r="G21" s="288">
        <f>'4 pr._savarankiškos f-jos'!H23+'4 pr._savarankiškos f-jos'!H91+'4 pr._savarankiškos f-jos'!H189+'5 pr._valstybinės f-jos'!H32+'5 pr._valstybinės f-jos'!H86+'9 pr._įstaigų pajamos'!H19+'9 pr._įstaigų pajamos'!H30++'9 pr._įstaigų pajamos'!H75+'11 pr._apyvartinės lėšos'!H20+'11 pr._apyvartinės lėšos'!H52</f>
        <v>0</v>
      </c>
      <c r="H21" s="288">
        <f>'4 pr._savarankiškos f-jos'!I23+'4 pr._savarankiškos f-jos'!I91+'4 pr._savarankiškos f-jos'!I189+'5 pr._valstybinės f-jos'!I32+'5 pr._valstybinės f-jos'!I86+'9 pr._įstaigų pajamos'!I19+'9 pr._įstaigų pajamos'!I30++'9 pr._įstaigų pajamos'!I75+'11 pr._apyvartinės lėšos'!I20+'11 pr._apyvartinės lėšos'!I52</f>
        <v>0</v>
      </c>
      <c r="I21" s="288">
        <f>'4 pr._savarankiškos f-jos'!J23+'4 pr._savarankiškos f-jos'!J91+'4 pr._savarankiškos f-jos'!J189+'5 pr._valstybinės f-jos'!J32+'5 pr._valstybinės f-jos'!J86+'9 pr._įstaigų pajamos'!J19+'9 pr._įstaigų pajamos'!J30++'9 pr._įstaigų pajamos'!J75+'11 pr._apyvartinės lėšos'!J20+'11 pr._apyvartinės lėšos'!J52</f>
        <v>0</v>
      </c>
      <c r="J21" s="288">
        <f>'4 pr._savarankiškos f-jos'!K23+'4 pr._savarankiškos f-jos'!K91+'4 pr._savarankiškos f-jos'!K189+'5 pr._valstybinės f-jos'!K32+'5 pr._valstybinės f-jos'!K86+'9 pr._įstaigų pajamos'!K19+'9 pr._įstaigų pajamos'!K30++'9 pr._įstaigų pajamos'!K75+'11 pr._apyvartinės lėšos'!K20+'11 pr._apyvartinės lėšos'!K52</f>
        <v>0</v>
      </c>
      <c r="K21" s="10">
        <f t="shared" ref="K21:K26" si="1">L21+N21</f>
        <v>138393</v>
      </c>
      <c r="L21" s="10">
        <f t="shared" ref="L21:L26" si="2">D21+H21</f>
        <v>133249</v>
      </c>
      <c r="M21" s="10">
        <f t="shared" ref="M21:M26" si="3">E21+I21</f>
        <v>71071</v>
      </c>
      <c r="N21" s="10">
        <f t="shared" ref="N21:N26" si="4">F21+J21</f>
        <v>5144</v>
      </c>
    </row>
    <row r="22" spans="1:14" ht="15" customHeight="1" x14ac:dyDescent="0.25">
      <c r="A22" s="7" t="s">
        <v>80</v>
      </c>
      <c r="B22" s="8" t="s">
        <v>10</v>
      </c>
      <c r="C22" s="257">
        <f t="shared" si="0"/>
        <v>119678</v>
      </c>
      <c r="D22" s="257">
        <f>'4 pr._savarankiškos f-jos'!E29+'4 pr._savarankiškos f-jos'!E95+'4 pr._savarankiškos f-jos'!E190+'5 pr._valstybinės f-jos'!E36+'5 pr._valstybinės f-jos'!E88+'9 pr._įstaigų pajamos'!E20+'9 pr._įstaigų pajamos'!E31+'9 pr._įstaigų pajamos'!E76+'11 pr._apyvartinės lėšos'!E22+'11 pr._apyvartinės lėšos'!E54++'11 pr._apyvartinės lėšos'!E155</f>
        <v>118928</v>
      </c>
      <c r="E22" s="257">
        <f>'4 pr._savarankiškos f-jos'!F29+'4 pr._savarankiškos f-jos'!F95+'4 pr._savarankiškos f-jos'!F190+'5 pr._valstybinės f-jos'!F36+'5 pr._valstybinės f-jos'!F88+'9 pr._įstaigų pajamos'!F20+'9 pr._įstaigų pajamos'!F31+'9 pr._įstaigų pajamos'!F76+'11 pr._apyvartinės lėšos'!F22+'11 pr._apyvartinės lėšos'!F54++'11 pr._apyvartinės lėšos'!F155</f>
        <v>67955</v>
      </c>
      <c r="F22" s="257">
        <f>'4 pr._savarankiškos f-jos'!G29+'4 pr._savarankiškos f-jos'!G95+'4 pr._savarankiškos f-jos'!G190+'5 pr._valstybinės f-jos'!G36+'5 pr._valstybinės f-jos'!G88+'9 pr._įstaigų pajamos'!G20+'9 pr._įstaigų pajamos'!G31+'9 pr._įstaigų pajamos'!G76+'11 pr._apyvartinės lėšos'!G22+'11 pr._apyvartinės lėšos'!G54++'11 pr._apyvartinės lėšos'!G155</f>
        <v>750</v>
      </c>
      <c r="G22" s="288">
        <f>'4 pr._savarankiškos f-jos'!H29+'4 pr._savarankiškos f-jos'!H95+'4 pr._savarankiškos f-jos'!H190+'5 pr._valstybinės f-jos'!H36+'5 pr._valstybinės f-jos'!H88+'9 pr._įstaigų pajamos'!H20+'9 pr._įstaigų pajamos'!H31+'9 pr._įstaigų pajamos'!H76+'11 pr._apyvartinės lėšos'!H22+'11 pr._apyvartinės lėšos'!H54++'11 pr._apyvartinės lėšos'!H155</f>
        <v>25700</v>
      </c>
      <c r="H22" s="288">
        <f>'4 pr._savarankiškos f-jos'!I29+'4 pr._savarankiškos f-jos'!I95+'4 pr._savarankiškos f-jos'!I190+'5 pr._valstybinės f-jos'!I36+'5 pr._valstybinės f-jos'!I88+'9 pr._įstaigų pajamos'!I20+'9 pr._įstaigų pajamos'!I31+'9 pr._įstaigų pajamos'!I76+'11 pr._apyvartinės lėšos'!I22+'11 pr._apyvartinės lėšos'!I54++'11 pr._apyvartinės lėšos'!I155</f>
        <v>0</v>
      </c>
      <c r="I22" s="288">
        <f>'4 pr._savarankiškos f-jos'!J29+'4 pr._savarankiškos f-jos'!J95+'4 pr._savarankiškos f-jos'!J190+'5 pr._valstybinės f-jos'!J36+'5 pr._valstybinės f-jos'!J88+'9 pr._įstaigų pajamos'!J20+'9 pr._įstaigų pajamos'!J31+'9 pr._įstaigų pajamos'!J76+'11 pr._apyvartinės lėšos'!J22+'11 pr._apyvartinės lėšos'!J54++'11 pr._apyvartinės lėšos'!J155</f>
        <v>0</v>
      </c>
      <c r="J22" s="288">
        <f>'4 pr._savarankiškos f-jos'!K29+'4 pr._savarankiškos f-jos'!K95+'4 pr._savarankiškos f-jos'!K190+'5 pr._valstybinės f-jos'!K36+'5 pr._valstybinės f-jos'!K88+'9 pr._įstaigų pajamos'!K20+'9 pr._įstaigų pajamos'!K31+'9 pr._įstaigų pajamos'!K76+'11 pr._apyvartinės lėšos'!K22+'11 pr._apyvartinės lėšos'!K54++'11 pr._apyvartinės lėšos'!K155</f>
        <v>25700</v>
      </c>
      <c r="K22" s="10">
        <f t="shared" si="1"/>
        <v>145378</v>
      </c>
      <c r="L22" s="10">
        <f t="shared" si="2"/>
        <v>118928</v>
      </c>
      <c r="M22" s="10">
        <f t="shared" si="3"/>
        <v>67955</v>
      </c>
      <c r="N22" s="10">
        <f t="shared" si="4"/>
        <v>26450</v>
      </c>
    </row>
    <row r="23" spans="1:14" ht="15" customHeight="1" x14ac:dyDescent="0.25">
      <c r="A23" s="7" t="s">
        <v>81</v>
      </c>
      <c r="B23" s="8" t="s">
        <v>11</v>
      </c>
      <c r="C23" s="257">
        <f t="shared" si="0"/>
        <v>252408</v>
      </c>
      <c r="D23" s="257">
        <f>'4 pr._savarankiškos f-jos'!E34+'4 pr._savarankiškos f-jos'!E99+'4 pr._savarankiškos f-jos'!E191+'5 pr._valstybinės f-jos'!E40+'5 pr._valstybinės f-jos'!E90+'9 pr._įstaigų pajamos'!E21+'9 pr._įstaigų pajamos'!E32+'9 pr._įstaigų pajamos'!E77+'11 pr._apyvartinės lėšos'!E24+'11 pr._apyvartinės lėšos'!E56</f>
        <v>247223</v>
      </c>
      <c r="E23" s="257">
        <f>'4 pr._savarankiškos f-jos'!F34+'4 pr._savarankiškos f-jos'!F99+'4 pr._savarankiškos f-jos'!F191+'5 pr._valstybinės f-jos'!F40+'5 pr._valstybinės f-jos'!F90+'9 pr._įstaigų pajamos'!F21+'9 pr._įstaigų pajamos'!F32+'9 pr._įstaigų pajamos'!F77+'11 pr._apyvartinės lėšos'!F24+'11 pr._apyvartinės lėšos'!F56</f>
        <v>132786</v>
      </c>
      <c r="F23" s="257">
        <f>'4 pr._savarankiškos f-jos'!G34+'4 pr._savarankiškos f-jos'!G99+'4 pr._savarankiškos f-jos'!G191+'5 pr._valstybinės f-jos'!G40+'5 pr._valstybinės f-jos'!G90+'9 pr._įstaigų pajamos'!G21+'9 pr._įstaigų pajamos'!G32+'9 pr._įstaigų pajamos'!G77+'11 pr._apyvartinės lėšos'!G24+'11 pr._apyvartinės lėšos'!G56</f>
        <v>5185</v>
      </c>
      <c r="G23" s="288">
        <f>'4 pr._savarankiškos f-jos'!H34+'4 pr._savarankiškos f-jos'!H99+'4 pr._savarankiškos f-jos'!H191+'5 pr._valstybinės f-jos'!H40+'5 pr._valstybinės f-jos'!H90+'9 pr._įstaigų pajamos'!H21+'9 pr._įstaigų pajamos'!H32+'9 pr._įstaigų pajamos'!H77+'11 pr._apyvartinės lėšos'!H24+'11 pr._apyvartinės lėšos'!H56</f>
        <v>0</v>
      </c>
      <c r="H23" s="288">
        <f>'4 pr._savarankiškos f-jos'!I34+'4 pr._savarankiškos f-jos'!I99+'4 pr._savarankiškos f-jos'!I191+'5 pr._valstybinės f-jos'!I40+'5 pr._valstybinės f-jos'!I90+'9 pr._įstaigų pajamos'!I21+'9 pr._įstaigų pajamos'!I32+'9 pr._įstaigų pajamos'!I77+'11 pr._apyvartinės lėšos'!I24+'11 pr._apyvartinės lėšos'!I56</f>
        <v>0</v>
      </c>
      <c r="I23" s="288">
        <f>'4 pr._savarankiškos f-jos'!J34+'4 pr._savarankiškos f-jos'!J99+'4 pr._savarankiškos f-jos'!J191+'5 pr._valstybinės f-jos'!J40+'5 pr._valstybinės f-jos'!J90+'9 pr._įstaigų pajamos'!J21+'9 pr._įstaigų pajamos'!J32+'9 pr._įstaigų pajamos'!J77+'11 pr._apyvartinės lėšos'!J24+'11 pr._apyvartinės lėšos'!J56</f>
        <v>0</v>
      </c>
      <c r="J23" s="288">
        <f>'4 pr._savarankiškos f-jos'!K34+'4 pr._savarankiškos f-jos'!K99+'4 pr._savarankiškos f-jos'!K191+'5 pr._valstybinės f-jos'!K40+'5 pr._valstybinės f-jos'!K90+'9 pr._įstaigų pajamos'!K21+'9 pr._įstaigų pajamos'!K32+'9 pr._įstaigų pajamos'!K77+'11 pr._apyvartinės lėšos'!K24+'11 pr._apyvartinės lėšos'!K56</f>
        <v>0</v>
      </c>
      <c r="K23" s="10">
        <f t="shared" si="1"/>
        <v>252408</v>
      </c>
      <c r="L23" s="10">
        <f t="shared" si="2"/>
        <v>247223</v>
      </c>
      <c r="M23" s="10">
        <f t="shared" si="3"/>
        <v>132786</v>
      </c>
      <c r="N23" s="10">
        <f t="shared" si="4"/>
        <v>5185</v>
      </c>
    </row>
    <row r="24" spans="1:14" ht="15" customHeight="1" x14ac:dyDescent="0.25">
      <c r="A24" s="7" t="s">
        <v>82</v>
      </c>
      <c r="B24" s="8" t="s">
        <v>12</v>
      </c>
      <c r="C24" s="257">
        <f t="shared" si="0"/>
        <v>150466</v>
      </c>
      <c r="D24" s="257">
        <f>'4 pr._savarankiškos f-jos'!E40+'4 pr._savarankiškos f-jos'!E103+'5 pr._valstybinės f-jos'!E44+'5 pr._valstybinės f-jos'!E92+'9 pr._įstaigų pajamos'!E22+'9 pr._įstaigų pajamos'!E33+'11 pr._apyvartinės lėšos'!E26+'11 pr._apyvartinės lėšos'!E58</f>
        <v>150466</v>
      </c>
      <c r="E24" s="257">
        <f>'4 pr._savarankiškos f-jos'!F40+'4 pr._savarankiškos f-jos'!F103+'5 pr._valstybinės f-jos'!F44+'5 pr._valstybinės f-jos'!F92+'9 pr._įstaigų pajamos'!F22+'9 pr._įstaigų pajamos'!F33+'11 pr._apyvartinės lėšos'!F26+'11 pr._apyvartinės lėšos'!F58</f>
        <v>83782</v>
      </c>
      <c r="F24" s="257">
        <f>'4 pr._savarankiškos f-jos'!G40+'4 pr._savarankiškos f-jos'!G103+'5 pr._valstybinės f-jos'!G44+'5 pr._valstybinės f-jos'!G92+'9 pr._įstaigų pajamos'!G22+'9 pr._įstaigų pajamos'!G33+'11 pr._apyvartinės lėšos'!G26+'11 pr._apyvartinės lėšos'!G58</f>
        <v>0</v>
      </c>
      <c r="G24" s="288">
        <f>'4 pr._savarankiškos f-jos'!H40+'4 pr._savarankiškos f-jos'!H103+'5 pr._valstybinės f-jos'!H44+'5 pr._valstybinės f-jos'!H92+'9 pr._įstaigų pajamos'!H22+'9 pr._įstaigų pajamos'!H33+'11 pr._apyvartinės lėšos'!H26+'11 pr._apyvartinės lėšos'!H58</f>
        <v>1800</v>
      </c>
      <c r="H24" s="288">
        <f>'4 pr._savarankiškos f-jos'!I40+'4 pr._savarankiškos f-jos'!I103+'5 pr._valstybinės f-jos'!I44+'5 pr._valstybinės f-jos'!I92+'9 pr._įstaigų pajamos'!I22+'9 pr._įstaigų pajamos'!I33+'11 pr._apyvartinės lėšos'!I26+'11 pr._apyvartinės lėšos'!I58</f>
        <v>1279</v>
      </c>
      <c r="I24" s="288">
        <f>'4 pr._savarankiškos f-jos'!J40+'4 pr._savarankiškos f-jos'!J103+'5 pr._valstybinės f-jos'!J44+'5 pr._valstybinės f-jos'!J92+'9 pr._įstaigų pajamos'!J22+'9 pr._įstaigų pajamos'!J33+'11 pr._apyvartinės lėšos'!J26+'11 pr._apyvartinės lėšos'!J58</f>
        <v>0</v>
      </c>
      <c r="J24" s="288">
        <f>'4 pr._savarankiškos f-jos'!K40+'4 pr._savarankiškos f-jos'!K103+'5 pr._valstybinės f-jos'!K44+'5 pr._valstybinės f-jos'!K92+'9 pr._įstaigų pajamos'!K22+'9 pr._įstaigų pajamos'!K33+'11 pr._apyvartinės lėšos'!K26+'11 pr._apyvartinės lėšos'!K58</f>
        <v>521</v>
      </c>
      <c r="K24" s="10">
        <f t="shared" si="1"/>
        <v>152266</v>
      </c>
      <c r="L24" s="10">
        <f t="shared" si="2"/>
        <v>151745</v>
      </c>
      <c r="M24" s="10">
        <f t="shared" si="3"/>
        <v>83782</v>
      </c>
      <c r="N24" s="10">
        <f t="shared" si="4"/>
        <v>521</v>
      </c>
    </row>
    <row r="25" spans="1:14" ht="15" customHeight="1" x14ac:dyDescent="0.25">
      <c r="A25" s="7" t="s">
        <v>83</v>
      </c>
      <c r="B25" s="8" t="s">
        <v>13</v>
      </c>
      <c r="C25" s="257">
        <f t="shared" si="0"/>
        <v>106167</v>
      </c>
      <c r="D25" s="257">
        <f>'4 pr._savarankiškos f-jos'!E45+'4 pr._savarankiškos f-jos'!E107+'5 pr._valstybinės f-jos'!E48+'5 pr._valstybinės f-jos'!E94+'9 pr._įstaigų pajamos'!E34+'11 pr._apyvartinės lėšos'!E60</f>
        <v>101823</v>
      </c>
      <c r="E25" s="257">
        <f>'4 pr._savarankiškos f-jos'!F45+'4 pr._savarankiškos f-jos'!F107+'5 pr._valstybinės f-jos'!F48+'5 pr._valstybinės f-jos'!F94+'9 pr._įstaigų pajamos'!F34+'11 pr._apyvartinės lėšos'!F60</f>
        <v>55858</v>
      </c>
      <c r="F25" s="257">
        <f>'4 pr._savarankiškos f-jos'!G45+'4 pr._savarankiškos f-jos'!G107+'5 pr._valstybinės f-jos'!G48+'5 pr._valstybinės f-jos'!G94+'9 pr._įstaigų pajamos'!G34+'11 pr._apyvartinės lėšos'!G60</f>
        <v>4344</v>
      </c>
      <c r="G25" s="288">
        <f>'4 pr._savarankiškos f-jos'!H45+'4 pr._savarankiškos f-jos'!H107+'5 pr._valstybinės f-jos'!H48+'5 pr._valstybinės f-jos'!H94+'9 pr._įstaigų pajamos'!H34+'11 pr._apyvartinės lėšos'!H60</f>
        <v>0</v>
      </c>
      <c r="H25" s="288">
        <f>'4 pr._savarankiškos f-jos'!I45+'4 pr._savarankiškos f-jos'!I107+'5 pr._valstybinės f-jos'!I48+'5 pr._valstybinės f-jos'!I94+'9 pr._įstaigų pajamos'!I34+'11 pr._apyvartinės lėšos'!I60</f>
        <v>0</v>
      </c>
      <c r="I25" s="288">
        <f>'4 pr._savarankiškos f-jos'!J45+'4 pr._savarankiškos f-jos'!J107+'5 pr._valstybinės f-jos'!J48+'5 pr._valstybinės f-jos'!J94+'9 pr._įstaigų pajamos'!J34+'11 pr._apyvartinės lėšos'!J60</f>
        <v>0</v>
      </c>
      <c r="J25" s="288">
        <f>'4 pr._savarankiškos f-jos'!K45+'4 pr._savarankiškos f-jos'!K107+'5 pr._valstybinės f-jos'!K48+'5 pr._valstybinės f-jos'!K94+'9 pr._įstaigų pajamos'!K34+'11 pr._apyvartinės lėšos'!K60</f>
        <v>0</v>
      </c>
      <c r="K25" s="10">
        <f t="shared" si="1"/>
        <v>106167</v>
      </c>
      <c r="L25" s="10">
        <f t="shared" si="2"/>
        <v>101823</v>
      </c>
      <c r="M25" s="10">
        <f t="shared" si="3"/>
        <v>55858</v>
      </c>
      <c r="N25" s="10">
        <f t="shared" si="4"/>
        <v>4344</v>
      </c>
    </row>
    <row r="26" spans="1:14" ht="15" customHeight="1" x14ac:dyDescent="0.25">
      <c r="A26" s="7" t="s">
        <v>84</v>
      </c>
      <c r="B26" s="10" t="s">
        <v>14</v>
      </c>
      <c r="C26" s="257">
        <f t="shared" si="0"/>
        <v>121749</v>
      </c>
      <c r="D26" s="257">
        <f>'4 pr._savarankiškos f-jos'!E50+'4 pr._savarankiškos f-jos'!E111+'5 pr._valstybinės f-jos'!E52+'5 pr._valstybinės f-jos'!E96+'9 pr._įstaigų pajamos'!E23+'9 pr._įstaigų pajamos'!E35+'11 pr._apyvartinės lėšos'!E28+'11 pr._apyvartinės lėšos'!E62</f>
        <v>121749</v>
      </c>
      <c r="E26" s="257">
        <f>'4 pr._savarankiškos f-jos'!F50+'4 pr._savarankiškos f-jos'!F111+'5 pr._valstybinės f-jos'!F52+'5 pr._valstybinės f-jos'!F96+'9 pr._įstaigų pajamos'!F23+'9 pr._įstaigų pajamos'!F35+'11 pr._apyvartinės lėšos'!F28+'11 pr._apyvartinės lėšos'!F62</f>
        <v>62877</v>
      </c>
      <c r="F26" s="257">
        <f>'4 pr._savarankiškos f-jos'!G50+'4 pr._savarankiškos f-jos'!G111+'5 pr._valstybinės f-jos'!G52+'5 pr._valstybinės f-jos'!G96+'9 pr._įstaigų pajamos'!G23+'9 pr._įstaigų pajamos'!G35+'11 pr._apyvartinės lėšos'!G28+'11 pr._apyvartinės lėšos'!G62</f>
        <v>0</v>
      </c>
      <c r="G26" s="288">
        <f>'4 pr._savarankiškos f-jos'!H50+'4 pr._savarankiškos f-jos'!H111+'5 pr._valstybinės f-jos'!H52+'5 pr._valstybinės f-jos'!H96+'9 pr._įstaigų pajamos'!H23+'9 pr._įstaigų pajamos'!H35+'11 pr._apyvartinės lėšos'!H28+'11 pr._apyvartinės lėšos'!H62</f>
        <v>0</v>
      </c>
      <c r="H26" s="288">
        <f>'4 pr._savarankiškos f-jos'!I50+'4 pr._savarankiškos f-jos'!I111+'5 pr._valstybinės f-jos'!I52+'5 pr._valstybinės f-jos'!I96+'9 pr._įstaigų pajamos'!I23+'9 pr._įstaigų pajamos'!I35+'11 pr._apyvartinės lėšos'!I28+'11 pr._apyvartinės lėšos'!I62</f>
        <v>0</v>
      </c>
      <c r="I26" s="288">
        <f>'4 pr._savarankiškos f-jos'!J50+'4 pr._savarankiškos f-jos'!J111+'5 pr._valstybinės f-jos'!J52+'5 pr._valstybinės f-jos'!J96+'9 pr._įstaigų pajamos'!J23+'9 pr._įstaigų pajamos'!J35+'11 pr._apyvartinės lėšos'!J28+'11 pr._apyvartinės lėšos'!J62</f>
        <v>0</v>
      </c>
      <c r="J26" s="288">
        <f>'4 pr._savarankiškos f-jos'!K50+'4 pr._savarankiškos f-jos'!K111+'5 pr._valstybinės f-jos'!K52+'5 pr._valstybinės f-jos'!K96+'9 pr._įstaigų pajamos'!K23+'9 pr._įstaigų pajamos'!K35+'11 pr._apyvartinės lėšos'!K28+'11 pr._apyvartinės lėšos'!K62</f>
        <v>0</v>
      </c>
      <c r="K26" s="10">
        <f t="shared" si="1"/>
        <v>121749</v>
      </c>
      <c r="L26" s="10">
        <f t="shared" si="2"/>
        <v>121749</v>
      </c>
      <c r="M26" s="10">
        <f t="shared" si="3"/>
        <v>62877</v>
      </c>
      <c r="N26" s="10">
        <f t="shared" si="4"/>
        <v>0</v>
      </c>
    </row>
    <row r="27" spans="1:14" ht="15" customHeight="1" x14ac:dyDescent="0.25">
      <c r="A27" s="11" t="s">
        <v>85</v>
      </c>
      <c r="B27" s="10" t="s">
        <v>15</v>
      </c>
      <c r="C27" s="257">
        <f t="shared" si="0"/>
        <v>152912</v>
      </c>
      <c r="D27" s="257">
        <f>'4 pr._savarankiškos f-jos'!E55+'4 pr._savarankiškos f-jos'!E115++'4 pr._savarankiškos f-jos'!E192+'5 pr._valstybinės f-jos'!E56+'5 pr._valstybinės f-jos'!E98+'9 pr._įstaigų pajamos'!E24+'9 pr._įstaigų pajamos'!E36+'9 pr._įstaigų pajamos'!E78+'11 pr._apyvartinės lėšos'!E64+'11 pr._apyvartinės lėšos'!E157</f>
        <v>147912</v>
      </c>
      <c r="E27" s="257">
        <f>'4 pr._savarankiškos f-jos'!F55+'4 pr._savarankiškos f-jos'!F115++'4 pr._savarankiškos f-jos'!F192+'5 pr._valstybinės f-jos'!F56+'5 pr._valstybinės f-jos'!F98+'9 pr._įstaigų pajamos'!F24+'9 pr._įstaigų pajamos'!F36+'9 pr._įstaigų pajamos'!F78+'11 pr._apyvartinės lėšos'!F64+'11 pr._apyvartinės lėšos'!F157</f>
        <v>85593</v>
      </c>
      <c r="F27" s="257">
        <f>'4 pr._savarankiškos f-jos'!G55+'4 pr._savarankiškos f-jos'!G115++'4 pr._savarankiškos f-jos'!G192+'5 pr._valstybinės f-jos'!G56+'5 pr._valstybinės f-jos'!G98+'9 pr._įstaigų pajamos'!G24+'9 pr._įstaigų pajamos'!G36+'9 pr._įstaigų pajamos'!G78+'11 pr._apyvartinės lėšos'!G64+'11 pr._apyvartinės lėšos'!G157</f>
        <v>5000</v>
      </c>
      <c r="G27" s="288">
        <f>'4 pr._savarankiškos f-jos'!H55+'4 pr._savarankiškos f-jos'!H115++'4 pr._savarankiškos f-jos'!H192+'5 pr._valstybinės f-jos'!H56+'5 pr._valstybinės f-jos'!H98+'9 pr._įstaigų pajamos'!H24+'9 pr._įstaigų pajamos'!H36+'9 pr._įstaigų pajamos'!H78+'11 pr._apyvartinės lėšos'!H64+'11 pr._apyvartinės lėšos'!H157</f>
        <v>0</v>
      </c>
      <c r="H27" s="288">
        <f>'4 pr._savarankiškos f-jos'!I55+'4 pr._savarankiškos f-jos'!I115++'4 pr._savarankiškos f-jos'!I192+'5 pr._valstybinės f-jos'!I56+'5 pr._valstybinės f-jos'!I98+'9 pr._įstaigų pajamos'!I24+'9 pr._įstaigų pajamos'!I36+'9 pr._įstaigų pajamos'!I78+'11 pr._apyvartinės lėšos'!I64+'11 pr._apyvartinės lėšos'!I157</f>
        <v>0</v>
      </c>
      <c r="I27" s="288">
        <f>'4 pr._savarankiškos f-jos'!J55+'4 pr._savarankiškos f-jos'!J115++'4 pr._savarankiškos f-jos'!J192+'5 pr._valstybinės f-jos'!J56+'5 pr._valstybinės f-jos'!J98+'9 pr._įstaigų pajamos'!J24+'9 pr._įstaigų pajamos'!J36+'9 pr._įstaigų pajamos'!J78+'11 pr._apyvartinės lėšos'!J64+'11 pr._apyvartinės lėšos'!J157</f>
        <v>0</v>
      </c>
      <c r="J27" s="288">
        <f>'4 pr._savarankiškos f-jos'!K55+'4 pr._savarankiškos f-jos'!K115++'4 pr._savarankiškos f-jos'!K192+'5 pr._valstybinės f-jos'!K56+'5 pr._valstybinės f-jos'!K98+'9 pr._įstaigų pajamos'!K24+'9 pr._įstaigų pajamos'!K36+'9 pr._įstaigų pajamos'!K78+'11 pr._apyvartinės lėšos'!K64+'11 pr._apyvartinės lėšos'!K157</f>
        <v>0</v>
      </c>
      <c r="K27" s="10">
        <f t="shared" ref="K27:K47" si="5">L27+N27</f>
        <v>152912</v>
      </c>
      <c r="L27" s="10">
        <f t="shared" ref="L27:L47" si="6">D27+H27</f>
        <v>147912</v>
      </c>
      <c r="M27" s="10">
        <f t="shared" ref="M27:M47" si="7">E27+I27</f>
        <v>85593</v>
      </c>
      <c r="N27" s="10">
        <f t="shared" ref="N27:N47" si="8">F27+J27</f>
        <v>5000</v>
      </c>
    </row>
    <row r="28" spans="1:14" ht="15" customHeight="1" x14ac:dyDescent="0.25">
      <c r="A28" s="13" t="s">
        <v>86</v>
      </c>
      <c r="B28" s="8" t="s">
        <v>16</v>
      </c>
      <c r="C28" s="257">
        <f t="shared" si="0"/>
        <v>229896</v>
      </c>
      <c r="D28" s="257">
        <f>'4 pr._savarankiškos f-jos'!E60+'4 pr._savarankiškos f-jos'!E119+'5 pr._valstybinės f-jos'!E60+'5 pr._valstybinės f-jos'!E100+'9 pr._įstaigų pajamos'!E25+'9 pr._įstaigų pajamos'!E37+'11 pr._apyvartinės lėšos'!E30+'11 pr._apyvartinės lėšos'!E66</f>
        <v>224189</v>
      </c>
      <c r="E28" s="257">
        <f>'4 pr._savarankiškos f-jos'!F60+'4 pr._savarankiškos f-jos'!F119+'5 pr._valstybinės f-jos'!F60+'5 pr._valstybinės f-jos'!F100+'9 pr._įstaigų pajamos'!F25+'9 pr._įstaigų pajamos'!F37+'11 pr._apyvartinės lėšos'!F30+'11 pr._apyvartinės lėšos'!F66</f>
        <v>119612</v>
      </c>
      <c r="F28" s="257">
        <f>'4 pr._savarankiškos f-jos'!G60+'4 pr._savarankiškos f-jos'!G119+'5 pr._valstybinės f-jos'!G60+'5 pr._valstybinės f-jos'!G100+'9 pr._įstaigų pajamos'!G25+'9 pr._įstaigų pajamos'!G37+'11 pr._apyvartinės lėšos'!G30+'11 pr._apyvartinės lėšos'!G66</f>
        <v>5707</v>
      </c>
      <c r="G28" s="288">
        <f>'4 pr._savarankiškos f-jos'!H60+'4 pr._savarankiškos f-jos'!H119+'5 pr._valstybinės f-jos'!H60+'5 pr._valstybinės f-jos'!H100+'9 pr._įstaigų pajamos'!H25+'9 pr._įstaigų pajamos'!H37+'11 pr._apyvartinės lėšos'!H30+'11 pr._apyvartinės lėšos'!H66</f>
        <v>0</v>
      </c>
      <c r="H28" s="288">
        <f>'4 pr._savarankiškos f-jos'!I60+'4 pr._savarankiškos f-jos'!I119+'5 pr._valstybinės f-jos'!I60+'5 pr._valstybinės f-jos'!I100+'9 pr._įstaigų pajamos'!I25+'9 pr._įstaigų pajamos'!I37+'11 pr._apyvartinės lėšos'!I30+'11 pr._apyvartinės lėšos'!I66</f>
        <v>0</v>
      </c>
      <c r="I28" s="288">
        <f>'4 pr._savarankiškos f-jos'!J60+'4 pr._savarankiškos f-jos'!J119+'5 pr._valstybinės f-jos'!J60+'5 pr._valstybinės f-jos'!J100+'9 pr._įstaigų pajamos'!J25+'9 pr._įstaigų pajamos'!J37+'11 pr._apyvartinės lėšos'!J30+'11 pr._apyvartinės lėšos'!J66</f>
        <v>0</v>
      </c>
      <c r="J28" s="288">
        <f>'4 pr._savarankiškos f-jos'!K60+'4 pr._savarankiškos f-jos'!K119+'5 pr._valstybinės f-jos'!K60+'5 pr._valstybinės f-jos'!K100+'9 pr._įstaigų pajamos'!K25+'9 pr._įstaigų pajamos'!K37+'11 pr._apyvartinės lėšos'!K30+'11 pr._apyvartinės lėšos'!K66</f>
        <v>0</v>
      </c>
      <c r="K28" s="10">
        <f t="shared" si="5"/>
        <v>229896</v>
      </c>
      <c r="L28" s="10">
        <f t="shared" si="6"/>
        <v>224189</v>
      </c>
      <c r="M28" s="10">
        <f t="shared" si="7"/>
        <v>119612</v>
      </c>
      <c r="N28" s="10">
        <f t="shared" si="8"/>
        <v>5707</v>
      </c>
    </row>
    <row r="29" spans="1:14" ht="15" customHeight="1" x14ac:dyDescent="0.25">
      <c r="A29" s="7" t="s">
        <v>87</v>
      </c>
      <c r="B29" s="8" t="s">
        <v>17</v>
      </c>
      <c r="C29" s="257">
        <f t="shared" si="0"/>
        <v>112219</v>
      </c>
      <c r="D29" s="257">
        <f>'4 pr._savarankiškos f-jos'!E65+'4 pr._savarankiškos f-jos'!E123+'5 pr._valstybinės f-jos'!E64+'5 pr._valstybinės f-jos'!E102+'9 pr._įstaigų pajamos'!E26+'9 pr._įstaigų pajamos'!E38+'11 pr._apyvartinės lėšos'!E32+'11 pr._apyvartinės lėšos'!E68</f>
        <v>112219</v>
      </c>
      <c r="E29" s="257">
        <f>'4 pr._savarankiškos f-jos'!F65+'4 pr._savarankiškos f-jos'!F123+'5 pr._valstybinės f-jos'!F64+'5 pr._valstybinės f-jos'!F102+'9 pr._įstaigų pajamos'!F26+'9 pr._įstaigų pajamos'!F38+'11 pr._apyvartinės lėšos'!F32+'11 pr._apyvartinės lėšos'!F68</f>
        <v>63943</v>
      </c>
      <c r="F29" s="257">
        <f>'4 pr._savarankiškos f-jos'!G65+'4 pr._savarankiškos f-jos'!G123+'5 pr._valstybinės f-jos'!G64+'5 pr._valstybinės f-jos'!G102+'9 pr._įstaigų pajamos'!G26+'9 pr._įstaigų pajamos'!G38+'11 pr._apyvartinės lėšos'!G32+'11 pr._apyvartinės lėšos'!G68</f>
        <v>0</v>
      </c>
      <c r="G29" s="288">
        <f>'4 pr._savarankiškos f-jos'!H65+'4 pr._savarankiškos f-jos'!H123+'5 pr._valstybinės f-jos'!H64+'5 pr._valstybinės f-jos'!H102+'9 pr._įstaigų pajamos'!H26+'9 pr._įstaigų pajamos'!H38+'11 pr._apyvartinės lėšos'!H32+'11 pr._apyvartinės lėšos'!H68</f>
        <v>0</v>
      </c>
      <c r="H29" s="288">
        <f>'4 pr._savarankiškos f-jos'!I65+'4 pr._savarankiškos f-jos'!I123+'5 pr._valstybinės f-jos'!I64+'5 pr._valstybinės f-jos'!I102+'9 pr._įstaigų pajamos'!I26+'9 pr._įstaigų pajamos'!I38+'11 pr._apyvartinės lėšos'!I32+'11 pr._apyvartinės lėšos'!I68</f>
        <v>0</v>
      </c>
      <c r="I29" s="288">
        <f>'4 pr._savarankiškos f-jos'!J65+'4 pr._savarankiškos f-jos'!J123+'5 pr._valstybinės f-jos'!J64+'5 pr._valstybinės f-jos'!J102+'9 pr._įstaigų pajamos'!J26+'9 pr._įstaigų pajamos'!J38+'11 pr._apyvartinės lėšos'!J32+'11 pr._apyvartinės lėšos'!J68</f>
        <v>0</v>
      </c>
      <c r="J29" s="288">
        <f>'4 pr._savarankiškos f-jos'!K65+'4 pr._savarankiškos f-jos'!K123+'5 pr._valstybinės f-jos'!K64+'5 pr._valstybinės f-jos'!K102+'9 pr._įstaigų pajamos'!K26+'9 pr._įstaigų pajamos'!K38+'11 pr._apyvartinės lėšos'!K32+'11 pr._apyvartinės lėšos'!K68</f>
        <v>0</v>
      </c>
      <c r="K29" s="10">
        <f t="shared" si="5"/>
        <v>112219</v>
      </c>
      <c r="L29" s="10">
        <f t="shared" si="6"/>
        <v>112219</v>
      </c>
      <c r="M29" s="10">
        <f t="shared" si="7"/>
        <v>63943</v>
      </c>
      <c r="N29" s="10">
        <f t="shared" si="8"/>
        <v>0</v>
      </c>
    </row>
    <row r="30" spans="1:14" ht="15" customHeight="1" x14ac:dyDescent="0.25">
      <c r="A30" s="7" t="s">
        <v>88</v>
      </c>
      <c r="B30" s="8" t="s">
        <v>18</v>
      </c>
      <c r="C30" s="257">
        <f t="shared" si="0"/>
        <v>95891</v>
      </c>
      <c r="D30" s="257">
        <f>'4 pr._savarankiškos f-jos'!E70+'4 pr._savarankiškos f-jos'!E127+'5 pr._valstybinės f-jos'!E68+'5 pr._valstybinės f-jos'!E104+'9 pr._įstaigų pajamos'!E27+'9 pr._įstaigų pajamos'!E39+'11 pr._apyvartinės lėšos'!E34+'11 pr._apyvartinės lėšos'!E70</f>
        <v>91547</v>
      </c>
      <c r="E30" s="257">
        <f>'4 pr._savarankiškos f-jos'!F70+'4 pr._savarankiškos f-jos'!F127+'5 pr._valstybinės f-jos'!F68+'5 pr._valstybinės f-jos'!F104+'9 pr._įstaigų pajamos'!F27+'9 pr._įstaigų pajamos'!F39+'11 pr._apyvartinės lėšos'!F34+'11 pr._apyvartinės lėšos'!F70</f>
        <v>54456</v>
      </c>
      <c r="F30" s="257">
        <f>'4 pr._savarankiškos f-jos'!G70+'4 pr._savarankiškos f-jos'!G127+'5 pr._valstybinės f-jos'!G68+'5 pr._valstybinės f-jos'!G104+'9 pr._įstaigų pajamos'!G27+'9 pr._įstaigų pajamos'!G39+'11 pr._apyvartinės lėšos'!G34+'11 pr._apyvartinės lėšos'!G70</f>
        <v>4344</v>
      </c>
      <c r="G30" s="288">
        <f>'4 pr._savarankiškos f-jos'!H70+'4 pr._savarankiškos f-jos'!H127+'5 pr._valstybinės f-jos'!H68+'5 pr._valstybinės f-jos'!H104+'9 pr._įstaigų pajamos'!H27+'9 pr._įstaigų pajamos'!H39+'11 pr._apyvartinės lėšos'!H34+'11 pr._apyvartinės lėšos'!H70</f>
        <v>0</v>
      </c>
      <c r="H30" s="288">
        <f>'4 pr._savarankiškos f-jos'!I70+'4 pr._savarankiškos f-jos'!I127+'5 pr._valstybinės f-jos'!I68+'5 pr._valstybinės f-jos'!I104+'9 pr._įstaigų pajamos'!I27+'9 pr._įstaigų pajamos'!I39+'11 pr._apyvartinės lėšos'!I34+'11 pr._apyvartinės lėšos'!I70</f>
        <v>0</v>
      </c>
      <c r="I30" s="288">
        <f>'4 pr._savarankiškos f-jos'!J70+'4 pr._savarankiškos f-jos'!J127+'5 pr._valstybinės f-jos'!J68+'5 pr._valstybinės f-jos'!J104+'9 pr._įstaigų pajamos'!J27+'9 pr._įstaigų pajamos'!J39+'11 pr._apyvartinės lėšos'!J34+'11 pr._apyvartinės lėšos'!J70</f>
        <v>0</v>
      </c>
      <c r="J30" s="288">
        <f>'4 pr._savarankiškos f-jos'!K70+'4 pr._savarankiškos f-jos'!K127+'5 pr._valstybinės f-jos'!K68+'5 pr._valstybinės f-jos'!K104+'9 pr._įstaigų pajamos'!K27+'9 pr._įstaigų pajamos'!K39+'11 pr._apyvartinės lėšos'!K34+'11 pr._apyvartinės lėšos'!K70</f>
        <v>0</v>
      </c>
      <c r="K30" s="10">
        <f t="shared" si="5"/>
        <v>95891</v>
      </c>
      <c r="L30" s="10">
        <f t="shared" si="6"/>
        <v>91547</v>
      </c>
      <c r="M30" s="10">
        <f t="shared" si="7"/>
        <v>54456</v>
      </c>
      <c r="N30" s="10">
        <f t="shared" si="8"/>
        <v>4344</v>
      </c>
    </row>
    <row r="31" spans="1:14" ht="15" customHeight="1" x14ac:dyDescent="0.25">
      <c r="A31" s="7" t="s">
        <v>89</v>
      </c>
      <c r="B31" s="8" t="s">
        <v>19</v>
      </c>
      <c r="C31" s="257">
        <f t="shared" si="0"/>
        <v>732899</v>
      </c>
      <c r="D31" s="257">
        <f>'4 pr._savarankiškos f-jos'!E75+'4 pr._savarankiškos f-jos'!E131+'5 pr._valstybinės f-jos'!E72+'5 pr._valstybinės f-jos'!E106+'9 pr._įstaigų pajamos'!E40</f>
        <v>732899</v>
      </c>
      <c r="E31" s="257">
        <f>'4 pr._savarankiškos f-jos'!F75+'4 pr._savarankiškos f-jos'!F131+'5 pr._valstybinės f-jos'!F72+'5 pr._valstybinės f-jos'!F106+'9 pr._įstaigų pajamos'!F40</f>
        <v>137363</v>
      </c>
      <c r="F31" s="257">
        <f>'4 pr._savarankiškos f-jos'!G75+'4 pr._savarankiškos f-jos'!G131+'5 pr._valstybinės f-jos'!G72+'5 pr._valstybinės f-jos'!G106+'9 pr._įstaigų pajamos'!G40</f>
        <v>0</v>
      </c>
      <c r="G31" s="288">
        <f>'4 pr._savarankiškos f-jos'!H75+'4 pr._savarankiškos f-jos'!H131+'5 pr._valstybinės f-jos'!H72+'5 pr._valstybinės f-jos'!H106+'9 pr._įstaigų pajamos'!H40</f>
        <v>0</v>
      </c>
      <c r="H31" s="288">
        <f>'4 pr._savarankiškos f-jos'!I75+'4 pr._savarankiškos f-jos'!I131+'5 pr._valstybinės f-jos'!I72+'5 pr._valstybinės f-jos'!I106+'9 pr._įstaigų pajamos'!I40</f>
        <v>0</v>
      </c>
      <c r="I31" s="288">
        <f>'4 pr._savarankiškos f-jos'!J75+'4 pr._savarankiškos f-jos'!J131+'5 pr._valstybinės f-jos'!J72+'5 pr._valstybinės f-jos'!J106+'9 pr._įstaigų pajamos'!J40</f>
        <v>0</v>
      </c>
      <c r="J31" s="288">
        <f>'4 pr._savarankiškos f-jos'!K75+'4 pr._savarankiškos f-jos'!K131+'5 pr._valstybinės f-jos'!K72+'5 pr._valstybinės f-jos'!K106+'9 pr._įstaigų pajamos'!K40</f>
        <v>0</v>
      </c>
      <c r="K31" s="10">
        <f t="shared" si="5"/>
        <v>732899</v>
      </c>
      <c r="L31" s="10">
        <f t="shared" si="6"/>
        <v>732899</v>
      </c>
      <c r="M31" s="10">
        <f t="shared" si="7"/>
        <v>137363</v>
      </c>
      <c r="N31" s="10">
        <f t="shared" si="8"/>
        <v>0</v>
      </c>
    </row>
    <row r="32" spans="1:14" ht="15" customHeight="1" x14ac:dyDescent="0.25">
      <c r="A32" s="7" t="s">
        <v>90</v>
      </c>
      <c r="B32" s="8" t="s">
        <v>26</v>
      </c>
      <c r="C32" s="257">
        <f>D32+F32</f>
        <v>1383873</v>
      </c>
      <c r="D32" s="257">
        <f>'4 pr._savarankiškos f-jos'!E79+'11 pr._apyvartinės lėšos'!E36</f>
        <v>345504</v>
      </c>
      <c r="E32" s="257">
        <f>'4 pr._savarankiškos f-jos'!F79+'11 pr._apyvartinės lėšos'!F36</f>
        <v>0</v>
      </c>
      <c r="F32" s="257">
        <f>'4 pr._savarankiškos f-jos'!G79+'11 pr._apyvartinės lėšos'!G36</f>
        <v>1038369</v>
      </c>
      <c r="G32" s="288">
        <f>'4 pr._savarankiškos f-jos'!H79+'11 pr._apyvartinės lėšos'!H36</f>
        <v>532</v>
      </c>
      <c r="H32" s="288">
        <f>'4 pr._savarankiškos f-jos'!I79+'11 pr._apyvartinės lėšos'!I36</f>
        <v>0</v>
      </c>
      <c r="I32" s="288">
        <f>'4 pr._savarankiškos f-jos'!J79+'11 pr._apyvartinės lėšos'!J36</f>
        <v>0</v>
      </c>
      <c r="J32" s="288">
        <f>'4 pr._savarankiškos f-jos'!K79+'11 pr._apyvartinės lėšos'!K36</f>
        <v>532</v>
      </c>
      <c r="K32" s="10">
        <f t="shared" si="5"/>
        <v>1384405</v>
      </c>
      <c r="L32" s="10">
        <f t="shared" si="6"/>
        <v>345504</v>
      </c>
      <c r="M32" s="10">
        <f t="shared" si="7"/>
        <v>0</v>
      </c>
      <c r="N32" s="10">
        <f t="shared" si="8"/>
        <v>1038901</v>
      </c>
    </row>
    <row r="33" spans="1:14" ht="15" customHeight="1" x14ac:dyDescent="0.25">
      <c r="A33" s="11" t="s">
        <v>91</v>
      </c>
      <c r="B33" s="18" t="s">
        <v>187</v>
      </c>
      <c r="C33" s="257">
        <f>D33+F33</f>
        <v>328561</v>
      </c>
      <c r="D33" s="257">
        <f>'4 pr._savarankiškos f-jos'!E80+'5 pr._valstybinės f-jos'!E74</f>
        <v>316976</v>
      </c>
      <c r="E33" s="257">
        <f>'4 pr._savarankiškos f-jos'!F80+'5 pr._valstybinės f-jos'!F74</f>
        <v>219892</v>
      </c>
      <c r="F33" s="257">
        <f>'4 pr._savarankiškos f-jos'!G80+'5 pr._valstybinės f-jos'!G74</f>
        <v>11585</v>
      </c>
      <c r="G33" s="288">
        <f>'4 pr._savarankiškos f-jos'!H80+'5 pr._valstybinės f-jos'!H74</f>
        <v>0</v>
      </c>
      <c r="H33" s="288">
        <f>'4 pr._savarankiškos f-jos'!I80+'5 pr._valstybinės f-jos'!I74</f>
        <v>0</v>
      </c>
      <c r="I33" s="288">
        <f>'4 pr._savarankiškos f-jos'!J80+'5 pr._valstybinės f-jos'!J74</f>
        <v>0</v>
      </c>
      <c r="J33" s="288">
        <f>'4 pr._savarankiškos f-jos'!K80+'5 pr._valstybinės f-jos'!K74</f>
        <v>0</v>
      </c>
      <c r="K33" s="10">
        <f t="shared" si="5"/>
        <v>328561</v>
      </c>
      <c r="L33" s="10">
        <f t="shared" si="6"/>
        <v>316976</v>
      </c>
      <c r="M33" s="10">
        <f t="shared" si="7"/>
        <v>219892</v>
      </c>
      <c r="N33" s="10">
        <f t="shared" si="8"/>
        <v>11585</v>
      </c>
    </row>
    <row r="34" spans="1:14" ht="15" customHeight="1" x14ac:dyDescent="0.25">
      <c r="A34" s="13" t="s">
        <v>92</v>
      </c>
      <c r="B34" s="21" t="s">
        <v>77</v>
      </c>
      <c r="C34" s="257">
        <f>D34+F34</f>
        <v>177598</v>
      </c>
      <c r="D34" s="257">
        <f>'4 pr._savarankiškos f-jos'!E138+'5 pr._valstybinės f-jos'!E78</f>
        <v>177598</v>
      </c>
      <c r="E34" s="257">
        <f>'4 pr._savarankiškos f-jos'!F138+'5 pr._valstybinės f-jos'!F78</f>
        <v>102988</v>
      </c>
      <c r="F34" s="257">
        <f>'4 pr._savarankiškos f-jos'!G138+'5 pr._valstybinės f-jos'!G78</f>
        <v>0</v>
      </c>
      <c r="G34" s="288">
        <f>'4 pr._savarankiškos f-jos'!H138+'5 pr._valstybinės f-jos'!H78</f>
        <v>0</v>
      </c>
      <c r="H34" s="288">
        <f>'4 pr._savarankiškos f-jos'!I138+'5 pr._valstybinės f-jos'!I78</f>
        <v>0</v>
      </c>
      <c r="I34" s="288">
        <f>'4 pr._savarankiškos f-jos'!J138+'5 pr._valstybinės f-jos'!J78</f>
        <v>0</v>
      </c>
      <c r="J34" s="288">
        <f>'4 pr._savarankiškos f-jos'!K138+'5 pr._valstybinės f-jos'!K78</f>
        <v>0</v>
      </c>
      <c r="K34" s="10">
        <f t="shared" si="5"/>
        <v>177598</v>
      </c>
      <c r="L34" s="10">
        <f t="shared" si="6"/>
        <v>177598</v>
      </c>
      <c r="M34" s="10">
        <f t="shared" si="7"/>
        <v>102988</v>
      </c>
      <c r="N34" s="10">
        <f t="shared" si="8"/>
        <v>0</v>
      </c>
    </row>
    <row r="35" spans="1:14" ht="15" customHeight="1" x14ac:dyDescent="0.25">
      <c r="A35" s="7" t="s">
        <v>93</v>
      </c>
      <c r="B35" s="48" t="s">
        <v>61</v>
      </c>
      <c r="C35" s="257">
        <f>D35+F35</f>
        <v>568647</v>
      </c>
      <c r="D35" s="257">
        <f>'4 pr._savarankiškos f-jos'!E144+'6 pr._mokinio krepšelis'!E17</f>
        <v>568647</v>
      </c>
      <c r="E35" s="257">
        <f>'4 pr._savarankiškos f-jos'!F144+'6 pr._mokinio krepšelis'!F17</f>
        <v>406242</v>
      </c>
      <c r="F35" s="257">
        <f>'4 pr._savarankiškos f-jos'!G144+'6 pr._mokinio krepšelis'!G17</f>
        <v>0</v>
      </c>
      <c r="G35" s="288">
        <f>'4 pr._savarankiškos f-jos'!H144+'6 pr._mokinio krepšelis'!H17+'7 pr._kita dotacija'!H29</f>
        <v>1388</v>
      </c>
      <c r="H35" s="288">
        <f>'4 pr._savarankiškos f-jos'!I144+'6 pr._mokinio krepšelis'!I17+'7 pr._kita dotacija'!I29</f>
        <v>1388</v>
      </c>
      <c r="I35" s="288">
        <f>'4 pr._savarankiškos f-jos'!J144+'6 pr._mokinio krepšelis'!J17+'7 pr._kita dotacija'!J29</f>
        <v>1060</v>
      </c>
      <c r="J35" s="288">
        <f>'4 pr._savarankiškos f-jos'!K144+'6 pr._mokinio krepšelis'!K17+'7 pr._kita dotacija'!K29</f>
        <v>0</v>
      </c>
      <c r="K35" s="10">
        <f t="shared" si="5"/>
        <v>570035</v>
      </c>
      <c r="L35" s="10">
        <f t="shared" si="6"/>
        <v>570035</v>
      </c>
      <c r="M35" s="10">
        <f t="shared" si="7"/>
        <v>407302</v>
      </c>
      <c r="N35" s="10">
        <f t="shared" si="8"/>
        <v>0</v>
      </c>
    </row>
    <row r="36" spans="1:14" ht="15" customHeight="1" x14ac:dyDescent="0.25">
      <c r="A36" s="7" t="s">
        <v>94</v>
      </c>
      <c r="B36" s="21" t="s">
        <v>35</v>
      </c>
      <c r="C36" s="257">
        <f t="shared" ref="C36:C71" si="9">D36+F36</f>
        <v>595997</v>
      </c>
      <c r="D36" s="257">
        <f>'4 pr._savarankiškos f-jos'!E145+'6 pr._mokinio krepšelis'!E18</f>
        <v>595997</v>
      </c>
      <c r="E36" s="257">
        <f>'4 pr._savarankiškos f-jos'!F145+'6 pr._mokinio krepšelis'!F18</f>
        <v>421502</v>
      </c>
      <c r="F36" s="257">
        <f>'4 pr._savarankiškos f-jos'!G145+'6 pr._mokinio krepšelis'!G18</f>
        <v>0</v>
      </c>
      <c r="G36" s="288">
        <f>'4 pr._savarankiškos f-jos'!H145+'6 pr._mokinio krepšelis'!H18</f>
        <v>0</v>
      </c>
      <c r="H36" s="288">
        <f>'4 pr._savarankiškos f-jos'!I145+'6 pr._mokinio krepšelis'!I18</f>
        <v>0</v>
      </c>
      <c r="I36" s="288">
        <f>'4 pr._savarankiškos f-jos'!J145+'6 pr._mokinio krepšelis'!J18</f>
        <v>0</v>
      </c>
      <c r="J36" s="288">
        <f>'4 pr._savarankiškos f-jos'!K145+'6 pr._mokinio krepšelis'!K18</f>
        <v>0</v>
      </c>
      <c r="K36" s="10">
        <f t="shared" si="5"/>
        <v>595997</v>
      </c>
      <c r="L36" s="10">
        <f t="shared" si="6"/>
        <v>595997</v>
      </c>
      <c r="M36" s="10">
        <f t="shared" si="7"/>
        <v>421502</v>
      </c>
      <c r="N36" s="10">
        <f t="shared" si="8"/>
        <v>0</v>
      </c>
    </row>
    <row r="37" spans="1:14" ht="15" customHeight="1" x14ac:dyDescent="0.25">
      <c r="A37" s="7" t="s">
        <v>95</v>
      </c>
      <c r="B37" s="21" t="s">
        <v>174</v>
      </c>
      <c r="C37" s="257">
        <f t="shared" si="9"/>
        <v>830126</v>
      </c>
      <c r="D37" s="257">
        <f>'4 pr._savarankiškos f-jos'!E146+'6 pr._mokinio krepšelis'!E19+'9 pr._įstaigų pajamos'!E46+'10 pr._skolintos lėšos'!E32+'11 pr._apyvartinės lėšos'!E90</f>
        <v>830126</v>
      </c>
      <c r="E37" s="257">
        <f>'4 pr._savarankiškos f-jos'!F146+'6 pr._mokinio krepšelis'!F19+'9 pr._įstaigų pajamos'!F46+'10 pr._skolintos lėšos'!F32+'11 pr._apyvartinės lėšos'!F90</f>
        <v>572338</v>
      </c>
      <c r="F37" s="257">
        <f>'4 pr._savarankiškos f-jos'!G146+'6 pr._mokinio krepšelis'!G19+'9 pr._įstaigų pajamos'!G46+'10 pr._skolintos lėšos'!G32+'11 pr._apyvartinės lėšos'!G90</f>
        <v>0</v>
      </c>
      <c r="G37" s="288">
        <f>'4 pr._savarankiškos f-jos'!H146+'6 pr._mokinio krepšelis'!H19+'9 pr._įstaigų pajamos'!H46+'10 pr._skolintos lėšos'!H32+'11 pr._apyvartinės lėšos'!H90+'7 pr._kita dotacija'!H31</f>
        <v>7740</v>
      </c>
      <c r="H37" s="288">
        <f>'4 pr._savarankiškos f-jos'!I146+'6 pr._mokinio krepšelis'!I19+'9 pr._įstaigų pajamos'!I46+'10 pr._skolintos lėšos'!I32+'11 pr._apyvartinės lėšos'!I90+'7 pr._kita dotacija'!I31</f>
        <v>7740</v>
      </c>
      <c r="I37" s="288">
        <f>'4 pr._savarankiškos f-jos'!J146+'6 pr._mokinio krepšelis'!J19+'9 pr._įstaigų pajamos'!J46+'10 pr._skolintos lėšos'!J32+'11 pr._apyvartinės lėšos'!J90+'7 pr._kita dotacija'!J31</f>
        <v>1996</v>
      </c>
      <c r="J37" s="288">
        <f>'4 pr._savarankiškos f-jos'!K146+'6 pr._mokinio krepšelis'!K19+'9 pr._įstaigų pajamos'!K46+'10 pr._skolintos lėšos'!K32+'11 pr._apyvartinės lėšos'!K90+'7 pr._kita dotacija'!K31</f>
        <v>0</v>
      </c>
      <c r="K37" s="10">
        <f t="shared" si="5"/>
        <v>837866</v>
      </c>
      <c r="L37" s="10">
        <f t="shared" si="6"/>
        <v>837866</v>
      </c>
      <c r="M37" s="10">
        <f t="shared" si="7"/>
        <v>574334</v>
      </c>
      <c r="N37" s="10">
        <f t="shared" si="8"/>
        <v>0</v>
      </c>
    </row>
    <row r="38" spans="1:14" ht="15" customHeight="1" x14ac:dyDescent="0.25">
      <c r="A38" s="7" t="s">
        <v>96</v>
      </c>
      <c r="B38" s="21" t="s">
        <v>182</v>
      </c>
      <c r="C38" s="257">
        <f t="shared" si="9"/>
        <v>547728</v>
      </c>
      <c r="D38" s="257">
        <f>'4 pr._savarankiškos f-jos'!E147+'6 pr._mokinio krepšelis'!E20+'9 pr._įstaigų pajamos'!E47+'11 pr._apyvartinės lėšos'!E92</f>
        <v>547728</v>
      </c>
      <c r="E38" s="257">
        <f>'4 pr._savarankiškos f-jos'!F147+'6 pr._mokinio krepšelis'!F20+'9 pr._įstaigų pajamos'!F47+'11 pr._apyvartinės lėšos'!F92</f>
        <v>377190</v>
      </c>
      <c r="F38" s="257">
        <f>'4 pr._savarankiškos f-jos'!G147+'6 pr._mokinio krepšelis'!G20+'9 pr._įstaigų pajamos'!G47+'11 pr._apyvartinės lėšos'!G92</f>
        <v>0</v>
      </c>
      <c r="G38" s="288">
        <f>'4 pr._savarankiškos f-jos'!H147+'6 pr._mokinio krepšelis'!H20+'9 pr._įstaigų pajamos'!H47+'11 pr._apyvartinės lėšos'!H92+'7 pr._kita dotacija'!H33</f>
        <v>846</v>
      </c>
      <c r="H38" s="288">
        <f>'4 pr._savarankiškos f-jos'!I147+'6 pr._mokinio krepšelis'!I20+'9 pr._įstaigų pajamos'!I47+'11 pr._apyvartinės lėšos'!I92+'7 pr._kita dotacija'!I33</f>
        <v>846</v>
      </c>
      <c r="I38" s="288">
        <f>'4 pr._savarankiškos f-jos'!J147+'6 pr._mokinio krepšelis'!J20+'9 pr._įstaigų pajamos'!J47+'11 pr._apyvartinės lėšos'!J92+'7 pr._kita dotacija'!J33</f>
        <v>646</v>
      </c>
      <c r="J38" s="288">
        <f>'4 pr._savarankiškos f-jos'!K147+'6 pr._mokinio krepšelis'!K20+'9 pr._įstaigų pajamos'!K47+'11 pr._apyvartinės lėšos'!K92+'7 pr._kita dotacija'!K33</f>
        <v>0</v>
      </c>
      <c r="K38" s="10">
        <f t="shared" si="5"/>
        <v>548574</v>
      </c>
      <c r="L38" s="10">
        <f t="shared" si="6"/>
        <v>548574</v>
      </c>
      <c r="M38" s="10">
        <f t="shared" si="7"/>
        <v>377836</v>
      </c>
      <c r="N38" s="10">
        <f t="shared" si="8"/>
        <v>0</v>
      </c>
    </row>
    <row r="39" spans="1:14" ht="15" customHeight="1" x14ac:dyDescent="0.25">
      <c r="A39" s="7" t="s">
        <v>97</v>
      </c>
      <c r="B39" s="12" t="s">
        <v>162</v>
      </c>
      <c r="C39" s="257">
        <f t="shared" si="9"/>
        <v>343514</v>
      </c>
      <c r="D39" s="257">
        <f>'4 pr._savarankiškos f-jos'!E148+'6 pr._mokinio krepšelis'!E21+'9 pr._įstaigų pajamos'!E48+'11 pr._apyvartinės lėšos'!E94</f>
        <v>343514</v>
      </c>
      <c r="E39" s="257">
        <f>'4 pr._savarankiškos f-jos'!F148+'6 pr._mokinio krepšelis'!F21+'9 pr._įstaigų pajamos'!F48+'11 pr._apyvartinės lėšos'!F94</f>
        <v>228010</v>
      </c>
      <c r="F39" s="257">
        <f>'4 pr._savarankiškos f-jos'!G148+'6 pr._mokinio krepšelis'!G21+'9 pr._įstaigų pajamos'!G48+'11 pr._apyvartinės lėšos'!G94</f>
        <v>0</v>
      </c>
      <c r="G39" s="288">
        <f>'4 pr._savarankiškos f-jos'!H148+'6 pr._mokinio krepšelis'!H21+'9 pr._įstaigų pajamos'!H48+'11 pr._apyvartinės lėšos'!H94</f>
        <v>4252</v>
      </c>
      <c r="H39" s="288">
        <f>'4 pr._savarankiškos f-jos'!I148+'6 pr._mokinio krepšelis'!I21+'9 pr._įstaigų pajamos'!I48+'11 pr._apyvartinės lėšos'!I94</f>
        <v>4252</v>
      </c>
      <c r="I39" s="288">
        <f>'4 pr._savarankiškos f-jos'!J148+'6 pr._mokinio krepšelis'!J21+'9 pr._įstaigų pajamos'!J48+'11 pr._apyvartinės lėšos'!J94</f>
        <v>0</v>
      </c>
      <c r="J39" s="288">
        <f>'4 pr._savarankiškos f-jos'!K148+'6 pr._mokinio krepšelis'!K21+'9 pr._įstaigų pajamos'!K48+'11 pr._apyvartinės lėšos'!K94</f>
        <v>0</v>
      </c>
      <c r="K39" s="10">
        <f t="shared" si="5"/>
        <v>347766</v>
      </c>
      <c r="L39" s="10">
        <f t="shared" si="6"/>
        <v>347766</v>
      </c>
      <c r="M39" s="10">
        <f t="shared" si="7"/>
        <v>228010</v>
      </c>
      <c r="N39" s="10">
        <f t="shared" si="8"/>
        <v>0</v>
      </c>
    </row>
    <row r="40" spans="1:14" ht="15" customHeight="1" x14ac:dyDescent="0.25">
      <c r="A40" s="11" t="s">
        <v>98</v>
      </c>
      <c r="B40" s="23" t="s">
        <v>454</v>
      </c>
      <c r="C40" s="257">
        <f t="shared" si="9"/>
        <v>518689</v>
      </c>
      <c r="D40" s="257">
        <f>'4 pr._savarankiškos f-jos'!E149+'6 pr._mokinio krepšelis'!E22+'9 pr._įstaigų pajamos'!E49+'11 pr._apyvartinės lėšos'!E96</f>
        <v>518689</v>
      </c>
      <c r="E40" s="257">
        <f>'4 pr._savarankiškos f-jos'!F149+'6 pr._mokinio krepšelis'!F22+'9 pr._įstaigų pajamos'!F49+'11 pr._apyvartinės lėšos'!F96</f>
        <v>364497</v>
      </c>
      <c r="F40" s="257">
        <f>'4 pr._savarankiškos f-jos'!G149+'6 pr._mokinio krepšelis'!G22+'9 pr._įstaigų pajamos'!G49+'11 pr._apyvartinės lėšos'!G96</f>
        <v>0</v>
      </c>
      <c r="G40" s="288">
        <f>'4 pr._savarankiškos f-jos'!H149+'6 pr._mokinio krepšelis'!H22+'9 pr._įstaigų pajamos'!H49+'11 pr._apyvartinės lėšos'!H96+'7 pr._kita dotacija'!H35</f>
        <v>1187</v>
      </c>
      <c r="H40" s="288">
        <f>'4 pr._savarankiškos f-jos'!I149+'6 pr._mokinio krepšelis'!I22+'9 pr._įstaigų pajamos'!I49+'11 pr._apyvartinės lėšos'!I96+'7 pr._kita dotacija'!I35</f>
        <v>1187</v>
      </c>
      <c r="I40" s="288">
        <f>'4 pr._savarankiškos f-jos'!J149+'6 pr._mokinio krepšelis'!J22+'9 pr._įstaigų pajamos'!J49+'11 pr._apyvartinės lėšos'!J96+'7 pr._kita dotacija'!J35</f>
        <v>906</v>
      </c>
      <c r="J40" s="288">
        <f>'4 pr._savarankiškos f-jos'!K149+'6 pr._mokinio krepšelis'!K22+'9 pr._įstaigų pajamos'!K49+'11 pr._apyvartinės lėšos'!K96+'7 pr._kita dotacija'!K35</f>
        <v>0</v>
      </c>
      <c r="K40" s="10">
        <f t="shared" si="5"/>
        <v>519876</v>
      </c>
      <c r="L40" s="10">
        <f t="shared" si="6"/>
        <v>519876</v>
      </c>
      <c r="M40" s="10">
        <f t="shared" si="7"/>
        <v>365403</v>
      </c>
      <c r="N40" s="10">
        <f t="shared" si="8"/>
        <v>0</v>
      </c>
    </row>
    <row r="41" spans="1:14" ht="15" customHeight="1" x14ac:dyDescent="0.25">
      <c r="A41" s="13" t="s">
        <v>99</v>
      </c>
      <c r="B41" s="21" t="s">
        <v>45</v>
      </c>
      <c r="C41" s="257">
        <f t="shared" si="9"/>
        <v>290426</v>
      </c>
      <c r="D41" s="257">
        <f>'4 pr._savarankiškos f-jos'!E150+'6 pr._mokinio krepšelis'!E23+'9 pr._įstaigų pajamos'!E50+'11 pr._apyvartinės lėšos'!E98</f>
        <v>289726</v>
      </c>
      <c r="E41" s="257">
        <f>'4 pr._savarankiškos f-jos'!F150+'6 pr._mokinio krepšelis'!F23+'9 pr._įstaigų pajamos'!F50+'11 pr._apyvartinės lėšos'!F98</f>
        <v>202298</v>
      </c>
      <c r="F41" s="257">
        <f>'4 pr._savarankiškos f-jos'!G150+'6 pr._mokinio krepšelis'!G23+'9 pr._įstaigų pajamos'!G50+'11 pr._apyvartinės lėšos'!G98</f>
        <v>700</v>
      </c>
      <c r="G41" s="288">
        <f>'4 pr._savarankiškos f-jos'!H150+'6 pr._mokinio krepšelis'!H23+'9 pr._įstaigų pajamos'!H50+'11 pr._apyvartinės lėšos'!H98</f>
        <v>0</v>
      </c>
      <c r="H41" s="288">
        <f>'4 pr._savarankiškos f-jos'!I150+'6 pr._mokinio krepšelis'!I23+'9 pr._įstaigų pajamos'!I50+'11 pr._apyvartinės lėšos'!I98</f>
        <v>0</v>
      </c>
      <c r="I41" s="288">
        <f>'4 pr._savarankiškos f-jos'!J150+'6 pr._mokinio krepšelis'!J23+'9 pr._įstaigų pajamos'!J50+'11 pr._apyvartinės lėšos'!J98</f>
        <v>0</v>
      </c>
      <c r="J41" s="288">
        <f>'4 pr._savarankiškos f-jos'!K150+'6 pr._mokinio krepšelis'!K23+'9 pr._įstaigų pajamos'!K50+'11 pr._apyvartinės lėšos'!K98</f>
        <v>0</v>
      </c>
      <c r="K41" s="10">
        <f t="shared" si="5"/>
        <v>290426</v>
      </c>
      <c r="L41" s="10">
        <f t="shared" si="6"/>
        <v>289726</v>
      </c>
      <c r="M41" s="10">
        <f t="shared" si="7"/>
        <v>202298</v>
      </c>
      <c r="N41" s="10">
        <f t="shared" si="8"/>
        <v>700</v>
      </c>
    </row>
    <row r="42" spans="1:14" ht="15" customHeight="1" x14ac:dyDescent="0.25">
      <c r="A42" s="7" t="s">
        <v>100</v>
      </c>
      <c r="B42" s="21" t="s">
        <v>166</v>
      </c>
      <c r="C42" s="257">
        <f t="shared" si="9"/>
        <v>672726</v>
      </c>
      <c r="D42" s="257">
        <f>'4 pr._savarankiškos f-jos'!E151+'6 pr._mokinio krepšelis'!E24+'9 pr._įstaigų pajamos'!E51+'11 pr._apyvartinės lėšos'!E100</f>
        <v>672306</v>
      </c>
      <c r="E42" s="257">
        <f>'4 pr._savarankiškos f-jos'!F151+'6 pr._mokinio krepšelis'!F24+'9 pr._įstaigų pajamos'!F51+'11 pr._apyvartinės lėšos'!F100</f>
        <v>417806</v>
      </c>
      <c r="F42" s="257">
        <f>'4 pr._savarankiškos f-jos'!G151+'6 pr._mokinio krepšelis'!G24+'9 pr._įstaigų pajamos'!G51+'11 pr._apyvartinės lėšos'!G100</f>
        <v>420</v>
      </c>
      <c r="G42" s="288">
        <f>'4 pr._savarankiškos f-jos'!H151+'6 pr._mokinio krepšelis'!H24+'9 pr._įstaigų pajamos'!H51+'11 pr._apyvartinės lėšos'!H100</f>
        <v>36789</v>
      </c>
      <c r="H42" s="288">
        <f>'4 pr._savarankiškos f-jos'!I151+'6 pr._mokinio krepšelis'!I24+'9 pr._įstaigų pajamos'!I51+'11 pr._apyvartinės lėšos'!I100</f>
        <v>36789</v>
      </c>
      <c r="I42" s="288">
        <f>'4 pr._savarankiškos f-jos'!J151+'6 pr._mokinio krepšelis'!J24+'9 pr._įstaigų pajamos'!J51+'11 pr._apyvartinės lėšos'!J100</f>
        <v>0</v>
      </c>
      <c r="J42" s="288">
        <f>'4 pr._savarankiškos f-jos'!K151+'6 pr._mokinio krepšelis'!K24+'9 pr._įstaigų pajamos'!K51+'11 pr._apyvartinės lėšos'!K100</f>
        <v>0</v>
      </c>
      <c r="K42" s="10">
        <f t="shared" si="5"/>
        <v>709515</v>
      </c>
      <c r="L42" s="10">
        <f t="shared" si="6"/>
        <v>709095</v>
      </c>
      <c r="M42" s="10">
        <f t="shared" si="7"/>
        <v>417806</v>
      </c>
      <c r="N42" s="10">
        <f t="shared" si="8"/>
        <v>420</v>
      </c>
    </row>
    <row r="43" spans="1:14" ht="15" customHeight="1" x14ac:dyDescent="0.25">
      <c r="A43" s="7" t="s">
        <v>101</v>
      </c>
      <c r="B43" s="21" t="s">
        <v>164</v>
      </c>
      <c r="C43" s="257">
        <f t="shared" si="9"/>
        <v>662936</v>
      </c>
      <c r="D43" s="257">
        <f>'4 pr._savarankiškos f-jos'!E152+'6 pr._mokinio krepšelis'!E25+'9 pr._įstaigų pajamos'!E52+'11 pr._apyvartinės lėšos'!E102</f>
        <v>662936</v>
      </c>
      <c r="E43" s="257">
        <f>'4 pr._savarankiškos f-jos'!F152+'6 pr._mokinio krepšelis'!F25+'9 pr._įstaigų pajamos'!F52+'11 pr._apyvartinės lėšos'!F102</f>
        <v>459388</v>
      </c>
      <c r="F43" s="257">
        <f>'4 pr._savarankiškos f-jos'!G152+'6 pr._mokinio krepšelis'!G25+'9 pr._įstaigų pajamos'!G52+'11 pr._apyvartinės lėšos'!G102</f>
        <v>0</v>
      </c>
      <c r="G43" s="288">
        <f>'4 pr._savarankiškos f-jos'!H152+'6 pr._mokinio krepšelis'!H25+'9 pr._įstaigų pajamos'!H52+'11 pr._apyvartinės lėšos'!H102+'7 pr._kita dotacija'!H37</f>
        <v>25331</v>
      </c>
      <c r="H43" s="288">
        <f>'4 pr._savarankiškos f-jos'!I152+'6 pr._mokinio krepšelis'!I25+'9 pr._įstaigų pajamos'!I52+'11 pr._apyvartinės lėšos'!I102+'7 pr._kita dotacija'!I37</f>
        <v>25331</v>
      </c>
      <c r="I43" s="288">
        <f>'4 pr._savarankiškos f-jos'!J152+'6 pr._mokinio krepšelis'!J25+'9 pr._įstaigų pajamos'!J52+'11 pr._apyvartinės lėšos'!J102+'7 pr._kita dotacija'!J37</f>
        <v>2842</v>
      </c>
      <c r="J43" s="288">
        <f>'4 pr._savarankiškos f-jos'!K152+'6 pr._mokinio krepšelis'!K25+'9 pr._įstaigų pajamos'!K52+'11 pr._apyvartinės lėšos'!K102+'7 pr._kita dotacija'!K37</f>
        <v>0</v>
      </c>
      <c r="K43" s="10">
        <f t="shared" si="5"/>
        <v>688267</v>
      </c>
      <c r="L43" s="10">
        <f t="shared" si="6"/>
        <v>688267</v>
      </c>
      <c r="M43" s="10">
        <f t="shared" si="7"/>
        <v>462230</v>
      </c>
      <c r="N43" s="10">
        <f t="shared" si="8"/>
        <v>0</v>
      </c>
    </row>
    <row r="44" spans="1:14" ht="15" customHeight="1" x14ac:dyDescent="0.25">
      <c r="A44" s="7" t="s">
        <v>102</v>
      </c>
      <c r="B44" s="21" t="s">
        <v>163</v>
      </c>
      <c r="C44" s="257">
        <f t="shared" si="9"/>
        <v>671786</v>
      </c>
      <c r="D44" s="257">
        <f>'4 pr._savarankiškos f-jos'!E153+'6 pr._mokinio krepšelis'!E26</f>
        <v>671786</v>
      </c>
      <c r="E44" s="257">
        <f>'4 pr._savarankiškos f-jos'!F153+'6 pr._mokinio krepšelis'!F26</f>
        <v>474087</v>
      </c>
      <c r="F44" s="257">
        <f>'4 pr._savarankiškos f-jos'!G153+'6 pr._mokinio krepšelis'!G26</f>
        <v>0</v>
      </c>
      <c r="G44" s="288">
        <f>'4 pr._savarankiškos f-jos'!H153+'6 pr._mokinio krepšelis'!H26+'7 pr._kita dotacija'!H39</f>
        <v>27098</v>
      </c>
      <c r="H44" s="288">
        <f>'4 pr._savarankiškos f-jos'!I153+'6 pr._mokinio krepšelis'!I26+'7 pr._kita dotacija'!I39</f>
        <v>27098</v>
      </c>
      <c r="I44" s="288">
        <f>'4 pr._savarankiškos f-jos'!J153+'6 pr._mokinio krepšelis'!J26+'7 pr._kita dotacija'!J39</f>
        <v>5915</v>
      </c>
      <c r="J44" s="288">
        <f>'4 pr._savarankiškos f-jos'!K153+'6 pr._mokinio krepšelis'!K26+'7 pr._kita dotacija'!K39</f>
        <v>0</v>
      </c>
      <c r="K44" s="10">
        <f t="shared" si="5"/>
        <v>698884</v>
      </c>
      <c r="L44" s="10">
        <f t="shared" si="6"/>
        <v>698884</v>
      </c>
      <c r="M44" s="10">
        <f t="shared" si="7"/>
        <v>480002</v>
      </c>
      <c r="N44" s="10">
        <f t="shared" si="8"/>
        <v>0</v>
      </c>
    </row>
    <row r="45" spans="1:14" ht="15" customHeight="1" x14ac:dyDescent="0.25">
      <c r="A45" s="7" t="s">
        <v>103</v>
      </c>
      <c r="B45" s="21" t="s">
        <v>165</v>
      </c>
      <c r="C45" s="257">
        <f t="shared" si="9"/>
        <v>735696</v>
      </c>
      <c r="D45" s="257">
        <f>'4 pr._savarankiškos f-jos'!E154+'6 pr._mokinio krepšelis'!E27+'9 pr._įstaigų pajamos'!E53</f>
        <v>735696</v>
      </c>
      <c r="E45" s="257">
        <f>'4 pr._savarankiškos f-jos'!F154+'6 pr._mokinio krepšelis'!F27+'9 pr._įstaigų pajamos'!F53</f>
        <v>516178</v>
      </c>
      <c r="F45" s="257">
        <f>'4 pr._savarankiškos f-jos'!G154+'6 pr._mokinio krepšelis'!G27+'9 pr._įstaigų pajamos'!G53</f>
        <v>0</v>
      </c>
      <c r="G45" s="288">
        <f>'4 pr._savarankiškos f-jos'!H154+'6 pr._mokinio krepšelis'!H27+'9 pr._įstaigų pajamos'!H53+'7 pr._kita dotacija'!H41</f>
        <v>11698</v>
      </c>
      <c r="H45" s="288">
        <f>'4 pr._savarankiškos f-jos'!I154+'6 pr._mokinio krepšelis'!I27+'9 pr._įstaigų pajamos'!I53+'7 pr._kita dotacija'!I41</f>
        <v>11698</v>
      </c>
      <c r="I45" s="288">
        <f>'4 pr._savarankiškos f-jos'!J154+'6 pr._mokinio krepšelis'!J27+'9 pr._įstaigų pajamos'!J53+'7 pr._kita dotacija'!J41</f>
        <v>839</v>
      </c>
      <c r="J45" s="288">
        <f>'4 pr._savarankiškos f-jos'!K154+'6 pr._mokinio krepšelis'!K27+'9 pr._įstaigų pajamos'!K53+'7 pr._kita dotacija'!K41</f>
        <v>0</v>
      </c>
      <c r="K45" s="10">
        <f t="shared" si="5"/>
        <v>747394</v>
      </c>
      <c r="L45" s="10">
        <f t="shared" si="6"/>
        <v>747394</v>
      </c>
      <c r="M45" s="10">
        <f t="shared" si="7"/>
        <v>517017</v>
      </c>
      <c r="N45" s="10">
        <f t="shared" si="8"/>
        <v>0</v>
      </c>
    </row>
    <row r="46" spans="1:14" ht="15" customHeight="1" x14ac:dyDescent="0.25">
      <c r="A46" s="7" t="s">
        <v>104</v>
      </c>
      <c r="B46" s="24" t="s">
        <v>52</v>
      </c>
      <c r="C46" s="257">
        <f t="shared" si="9"/>
        <v>291014</v>
      </c>
      <c r="D46" s="257">
        <f>'4 pr._savarankiškos f-jos'!E155+'6 pr._mokinio krepšelis'!E28+'9 pr._įstaigų pajamos'!E54+'11 pr._apyvartinės lėšos'!E104</f>
        <v>224401</v>
      </c>
      <c r="E46" s="257">
        <f>'4 pr._savarankiškos f-jos'!F155+'6 pr._mokinio krepšelis'!F28+'9 pr._įstaigų pajamos'!F54+'11 pr._apyvartinės lėšos'!F104</f>
        <v>142710</v>
      </c>
      <c r="F46" s="257">
        <f>'4 pr._savarankiškos f-jos'!G155+'6 pr._mokinio krepšelis'!G28+'9 pr._įstaigų pajamos'!G54+'11 pr._apyvartinės lėšos'!G104</f>
        <v>66613</v>
      </c>
      <c r="G46" s="288">
        <f>'4 pr._savarankiškos f-jos'!H155+'6 pr._mokinio krepšelis'!H28+'9 pr._įstaigų pajamos'!H54+'11 pr._apyvartinės lėšos'!H104</f>
        <v>0</v>
      </c>
      <c r="H46" s="288">
        <f>'4 pr._savarankiškos f-jos'!I155+'6 pr._mokinio krepšelis'!I28+'9 pr._įstaigų pajamos'!I54+'11 pr._apyvartinės lėšos'!I104</f>
        <v>0</v>
      </c>
      <c r="I46" s="288">
        <f>'4 pr._savarankiškos f-jos'!J155+'6 pr._mokinio krepšelis'!J28+'9 pr._įstaigų pajamos'!J54+'11 pr._apyvartinės lėšos'!J104</f>
        <v>0</v>
      </c>
      <c r="J46" s="288">
        <f>'4 pr._savarankiškos f-jos'!K155+'6 pr._mokinio krepšelis'!K28+'9 pr._įstaigų pajamos'!K54+'11 pr._apyvartinės lėšos'!K104</f>
        <v>0</v>
      </c>
      <c r="K46" s="10">
        <f t="shared" si="5"/>
        <v>291014</v>
      </c>
      <c r="L46" s="10">
        <f t="shared" si="6"/>
        <v>224401</v>
      </c>
      <c r="M46" s="10">
        <f t="shared" si="7"/>
        <v>142710</v>
      </c>
      <c r="N46" s="10">
        <f t="shared" si="8"/>
        <v>66613</v>
      </c>
    </row>
    <row r="47" spans="1:14" ht="15" customHeight="1" x14ac:dyDescent="0.25">
      <c r="A47" s="7" t="s">
        <v>105</v>
      </c>
      <c r="B47" s="24" t="s">
        <v>51</v>
      </c>
      <c r="C47" s="257">
        <f t="shared" si="9"/>
        <v>240938</v>
      </c>
      <c r="D47" s="257">
        <f>'4 pr._savarankiškos f-jos'!E156+'6 pr._mokinio krepšelis'!E29</f>
        <v>240288</v>
      </c>
      <c r="E47" s="257">
        <f>'4 pr._savarankiškos f-jos'!F156+'6 pr._mokinio krepšelis'!F29</f>
        <v>171961</v>
      </c>
      <c r="F47" s="257">
        <f>'4 pr._savarankiškos f-jos'!G156+'6 pr._mokinio krepšelis'!G29</f>
        <v>650</v>
      </c>
      <c r="G47" s="288">
        <f>'4 pr._savarankiškos f-jos'!H156+'6 pr._mokinio krepšelis'!H29</f>
        <v>8000</v>
      </c>
      <c r="H47" s="288">
        <f>'4 pr._savarankiškos f-jos'!I156+'6 pr._mokinio krepšelis'!I29</f>
        <v>8000</v>
      </c>
      <c r="I47" s="288">
        <f>'4 pr._savarankiškos f-jos'!J156+'6 pr._mokinio krepšelis'!J29</f>
        <v>0</v>
      </c>
      <c r="J47" s="288">
        <f>'4 pr._savarankiškos f-jos'!K156+'6 pr._mokinio krepšelis'!K29</f>
        <v>0</v>
      </c>
      <c r="K47" s="10">
        <f t="shared" si="5"/>
        <v>248938</v>
      </c>
      <c r="L47" s="10">
        <f t="shared" si="6"/>
        <v>248288</v>
      </c>
      <c r="M47" s="10">
        <f t="shared" si="7"/>
        <v>171961</v>
      </c>
      <c r="N47" s="10">
        <f t="shared" si="8"/>
        <v>650</v>
      </c>
    </row>
    <row r="48" spans="1:14" ht="15" customHeight="1" x14ac:dyDescent="0.25">
      <c r="A48" s="7" t="s">
        <v>106</v>
      </c>
      <c r="B48" s="21" t="s">
        <v>47</v>
      </c>
      <c r="C48" s="257">
        <f t="shared" si="9"/>
        <v>276425</v>
      </c>
      <c r="D48" s="257">
        <f>'4 pr._savarankiškos f-jos'!E157+'6 pr._mokinio krepšelis'!E30</f>
        <v>276425</v>
      </c>
      <c r="E48" s="257">
        <f>'4 pr._savarankiškos f-jos'!F157+'6 pr._mokinio krepšelis'!F30</f>
        <v>196410</v>
      </c>
      <c r="F48" s="257">
        <f>'4 pr._savarankiškos f-jos'!G157+'6 pr._mokinio krepšelis'!G30</f>
        <v>0</v>
      </c>
      <c r="G48" s="288">
        <f>'4 pr._savarankiškos f-jos'!H157+'6 pr._mokinio krepšelis'!H30+'7 pr._kita dotacija'!H43</f>
        <v>947</v>
      </c>
      <c r="H48" s="288">
        <f>'4 pr._savarankiškos f-jos'!I157+'6 pr._mokinio krepšelis'!I30+'7 pr._kita dotacija'!I43</f>
        <v>947</v>
      </c>
      <c r="I48" s="288">
        <f>'4 pr._savarankiškos f-jos'!J157+'6 pr._mokinio krepšelis'!J30+'7 pr._kita dotacija'!J43</f>
        <v>723</v>
      </c>
      <c r="J48" s="288">
        <f>'4 pr._savarankiškos f-jos'!K157+'6 pr._mokinio krepšelis'!K30+'7 pr._kita dotacija'!K43</f>
        <v>0</v>
      </c>
      <c r="K48" s="10">
        <f>L48+N48</f>
        <v>277372</v>
      </c>
      <c r="L48" s="10">
        <f>D48+H48</f>
        <v>277372</v>
      </c>
      <c r="M48" s="10">
        <f>E48+I48</f>
        <v>197133</v>
      </c>
      <c r="N48" s="10">
        <f>F48+J48</f>
        <v>0</v>
      </c>
    </row>
    <row r="49" spans="1:14" ht="15" customHeight="1" x14ac:dyDescent="0.25">
      <c r="A49" s="7" t="s">
        <v>107</v>
      </c>
      <c r="B49" s="21" t="s">
        <v>50</v>
      </c>
      <c r="C49" s="257">
        <f t="shared" si="9"/>
        <v>239689</v>
      </c>
      <c r="D49" s="257">
        <f>'4 pr._savarankiškos f-jos'!E158+'6 pr._mokinio krepšelis'!E31</f>
        <v>239689</v>
      </c>
      <c r="E49" s="257">
        <f>'4 pr._savarankiškos f-jos'!F158+'6 pr._mokinio krepšelis'!F31</f>
        <v>173081</v>
      </c>
      <c r="F49" s="257">
        <f>'4 pr._savarankiškos f-jos'!G158+'6 pr._mokinio krepšelis'!G31</f>
        <v>0</v>
      </c>
      <c r="G49" s="288">
        <f>'4 pr._savarankiškos f-jos'!H158+'6 pr._mokinio krepšelis'!H31</f>
        <v>0</v>
      </c>
      <c r="H49" s="288">
        <f>'4 pr._savarankiškos f-jos'!I158+'6 pr._mokinio krepšelis'!I31</f>
        <v>0</v>
      </c>
      <c r="I49" s="288">
        <f>'4 pr._savarankiškos f-jos'!J158+'6 pr._mokinio krepšelis'!J31</f>
        <v>0</v>
      </c>
      <c r="J49" s="288">
        <f>'4 pr._savarankiškos f-jos'!K158+'6 pr._mokinio krepšelis'!K31</f>
        <v>0</v>
      </c>
      <c r="K49" s="10">
        <f t="shared" ref="K49:K60" si="10">L49+N49</f>
        <v>239689</v>
      </c>
      <c r="L49" s="10">
        <f t="shared" ref="L49:L60" si="11">D49+H49</f>
        <v>239689</v>
      </c>
      <c r="M49" s="10">
        <f t="shared" ref="M49:M60" si="12">E49+I49</f>
        <v>173081</v>
      </c>
      <c r="N49" s="10">
        <f t="shared" ref="N49:N60" si="13">F49+J49</f>
        <v>0</v>
      </c>
    </row>
    <row r="50" spans="1:14" ht="15" customHeight="1" x14ac:dyDescent="0.25">
      <c r="A50" s="7" t="s">
        <v>108</v>
      </c>
      <c r="B50" s="21" t="s">
        <v>180</v>
      </c>
      <c r="C50" s="257">
        <f t="shared" si="9"/>
        <v>407301</v>
      </c>
      <c r="D50" s="257">
        <f>'4 pr._savarankiškos f-jos'!E159+'6 pr._mokinio krepšelis'!E32</f>
        <v>392820</v>
      </c>
      <c r="E50" s="257">
        <f>'4 pr._savarankiškos f-jos'!F159+'6 pr._mokinio krepšelis'!F32</f>
        <v>271476</v>
      </c>
      <c r="F50" s="257">
        <f>'4 pr._savarankiškos f-jos'!G159+'6 pr._mokinio krepšelis'!G32</f>
        <v>14481</v>
      </c>
      <c r="G50" s="288">
        <f>'4 pr._savarankiškos f-jos'!H159+'6 pr._mokinio krepšelis'!H32</f>
        <v>0</v>
      </c>
      <c r="H50" s="288">
        <f>'4 pr._savarankiškos f-jos'!I159+'6 pr._mokinio krepšelis'!I32</f>
        <v>0</v>
      </c>
      <c r="I50" s="288">
        <f>'4 pr._savarankiškos f-jos'!J159+'6 pr._mokinio krepšelis'!J32</f>
        <v>0</v>
      </c>
      <c r="J50" s="288">
        <f>'4 pr._savarankiškos f-jos'!K159+'6 pr._mokinio krepšelis'!K32</f>
        <v>0</v>
      </c>
      <c r="K50" s="10">
        <f t="shared" si="10"/>
        <v>407301</v>
      </c>
      <c r="L50" s="10">
        <f t="shared" si="11"/>
        <v>392820</v>
      </c>
      <c r="M50" s="10">
        <f t="shared" si="12"/>
        <v>271476</v>
      </c>
      <c r="N50" s="10">
        <f t="shared" si="13"/>
        <v>14481</v>
      </c>
    </row>
    <row r="51" spans="1:14" ht="15" customHeight="1" x14ac:dyDescent="0.25">
      <c r="A51" s="7" t="s">
        <v>109</v>
      </c>
      <c r="B51" s="21" t="s">
        <v>49</v>
      </c>
      <c r="C51" s="257">
        <f t="shared" si="9"/>
        <v>156775</v>
      </c>
      <c r="D51" s="257">
        <f>'4 pr._savarankiškos f-jos'!E160+'6 pr._mokinio krepšelis'!E33</f>
        <v>156775</v>
      </c>
      <c r="E51" s="257">
        <f>'4 pr._savarankiškos f-jos'!F160+'6 pr._mokinio krepšelis'!F33</f>
        <v>109369</v>
      </c>
      <c r="F51" s="257">
        <f>'4 pr._savarankiškos f-jos'!G160+'6 pr._mokinio krepšelis'!G33</f>
        <v>0</v>
      </c>
      <c r="G51" s="288">
        <f>'4 pr._savarankiškos f-jos'!H160+'6 pr._mokinio krepšelis'!H33</f>
        <v>35560</v>
      </c>
      <c r="H51" s="288">
        <f>'4 pr._savarankiškos f-jos'!I160+'6 pr._mokinio krepšelis'!I33</f>
        <v>35560</v>
      </c>
      <c r="I51" s="288">
        <f>'4 pr._savarankiškos f-jos'!J160+'6 pr._mokinio krepšelis'!J33</f>
        <v>27652</v>
      </c>
      <c r="J51" s="288">
        <f>'4 pr._savarankiškos f-jos'!K160+'6 pr._mokinio krepšelis'!K33</f>
        <v>0</v>
      </c>
      <c r="K51" s="10">
        <f>L51+N51</f>
        <v>192335</v>
      </c>
      <c r="L51" s="10">
        <f t="shared" si="11"/>
        <v>192335</v>
      </c>
      <c r="M51" s="10">
        <f t="shared" si="12"/>
        <v>137021</v>
      </c>
      <c r="N51" s="10">
        <f t="shared" si="13"/>
        <v>0</v>
      </c>
    </row>
    <row r="52" spans="1:14" ht="15" customHeight="1" x14ac:dyDescent="0.25">
      <c r="A52" s="7" t="s">
        <v>110</v>
      </c>
      <c r="B52" s="21" t="s">
        <v>48</v>
      </c>
      <c r="C52" s="257">
        <f t="shared" si="9"/>
        <v>187054</v>
      </c>
      <c r="D52" s="257">
        <f>'4 pr._savarankiškos f-jos'!E161+'6 pr._mokinio krepšelis'!E34</f>
        <v>187054</v>
      </c>
      <c r="E52" s="257">
        <f>'4 pr._savarankiškos f-jos'!F161+'6 pr._mokinio krepšelis'!F34</f>
        <v>133582</v>
      </c>
      <c r="F52" s="257">
        <f>'4 pr._savarankiškos f-jos'!G161+'6 pr._mokinio krepšelis'!G34</f>
        <v>0</v>
      </c>
      <c r="G52" s="288">
        <f>'4 pr._savarankiškos f-jos'!H161+'6 pr._mokinio krepšelis'!H34</f>
        <v>0</v>
      </c>
      <c r="H52" s="288">
        <f>'4 pr._savarankiškos f-jos'!I161+'6 pr._mokinio krepšelis'!I34</f>
        <v>0</v>
      </c>
      <c r="I52" s="288">
        <f>'4 pr._savarankiškos f-jos'!J161+'6 pr._mokinio krepšelis'!J34</f>
        <v>0</v>
      </c>
      <c r="J52" s="288">
        <f>'4 pr._savarankiškos f-jos'!K161+'6 pr._mokinio krepšelis'!K34</f>
        <v>0</v>
      </c>
      <c r="K52" s="10">
        <f t="shared" si="10"/>
        <v>187054</v>
      </c>
      <c r="L52" s="10">
        <f t="shared" si="11"/>
        <v>187054</v>
      </c>
      <c r="M52" s="10">
        <f t="shared" si="12"/>
        <v>133582</v>
      </c>
      <c r="N52" s="10">
        <f t="shared" si="13"/>
        <v>0</v>
      </c>
    </row>
    <row r="53" spans="1:14" ht="15" customHeight="1" x14ac:dyDescent="0.25">
      <c r="A53" s="7" t="s">
        <v>111</v>
      </c>
      <c r="B53" s="24" t="s">
        <v>53</v>
      </c>
      <c r="C53" s="257">
        <f t="shared" si="9"/>
        <v>302004</v>
      </c>
      <c r="D53" s="257">
        <f>'4 pr._savarankiškos f-jos'!E162+'6 pr._mokinio krepšelis'!E35</f>
        <v>302004</v>
      </c>
      <c r="E53" s="257">
        <f>'4 pr._savarankiškos f-jos'!F162+'6 pr._mokinio krepšelis'!F35</f>
        <v>214492</v>
      </c>
      <c r="F53" s="257">
        <f>'4 pr._savarankiškos f-jos'!G162+'6 pr._mokinio krepšelis'!G35</f>
        <v>0</v>
      </c>
      <c r="G53" s="288">
        <f>'4 pr._savarankiškos f-jos'!H162+'6 pr._mokinio krepšelis'!H35</f>
        <v>0</v>
      </c>
      <c r="H53" s="288">
        <f>'4 pr._savarankiškos f-jos'!I162+'6 pr._mokinio krepšelis'!I35</f>
        <v>0</v>
      </c>
      <c r="I53" s="288">
        <f>'4 pr._savarankiškos f-jos'!J162+'6 pr._mokinio krepšelis'!J35</f>
        <v>0</v>
      </c>
      <c r="J53" s="288">
        <f>'4 pr._savarankiškos f-jos'!K162+'6 pr._mokinio krepšelis'!K35</f>
        <v>0</v>
      </c>
      <c r="K53" s="10">
        <f t="shared" si="10"/>
        <v>302004</v>
      </c>
      <c r="L53" s="10">
        <f t="shared" si="11"/>
        <v>302004</v>
      </c>
      <c r="M53" s="10">
        <f t="shared" si="12"/>
        <v>214492</v>
      </c>
      <c r="N53" s="10">
        <f t="shared" si="13"/>
        <v>0</v>
      </c>
    </row>
    <row r="54" spans="1:14" ht="15" customHeight="1" x14ac:dyDescent="0.25">
      <c r="A54" s="7" t="s">
        <v>112</v>
      </c>
      <c r="B54" s="21" t="s">
        <v>70</v>
      </c>
      <c r="C54" s="257">
        <f t="shared" si="9"/>
        <v>218610</v>
      </c>
      <c r="D54" s="257">
        <f>'4 pr._savarankiškos f-jos'!E163+'6 pr._mokinio krepšelis'!E36+'9 pr._įstaigų pajamos'!E55+'11 pr._apyvartinės lėšos'!E106</f>
        <v>212033</v>
      </c>
      <c r="E54" s="257">
        <f>'4 pr._savarankiškos f-jos'!F163+'6 pr._mokinio krepšelis'!F36+'9 pr._įstaigų pajamos'!F55+'11 pr._apyvartinės lėšos'!F106</f>
        <v>101800</v>
      </c>
      <c r="F54" s="257">
        <f>'4 pr._savarankiškos f-jos'!G163+'6 pr._mokinio krepšelis'!G36+'9 pr._įstaigų pajamos'!G55+'11 pr._apyvartinės lėšos'!G106</f>
        <v>6577</v>
      </c>
      <c r="G54" s="288">
        <f>'4 pr._savarankiškos f-jos'!H163+'6 pr._mokinio krepšelis'!H36+'9 pr._įstaigų pajamos'!H55+'11 pr._apyvartinės lėšos'!H106</f>
        <v>0</v>
      </c>
      <c r="H54" s="288">
        <f>'4 pr._savarankiškos f-jos'!I163+'6 pr._mokinio krepšelis'!I36+'9 pr._įstaigų pajamos'!I55+'11 pr._apyvartinės lėšos'!I106</f>
        <v>0</v>
      </c>
      <c r="I54" s="288">
        <f>'4 pr._savarankiškos f-jos'!J163+'6 pr._mokinio krepšelis'!J36+'9 pr._įstaigų pajamos'!J55+'11 pr._apyvartinės lėšos'!J106</f>
        <v>0</v>
      </c>
      <c r="J54" s="288">
        <f>'4 pr._savarankiškos f-jos'!K163+'6 pr._mokinio krepšelis'!K36+'9 pr._įstaigų pajamos'!K55+'11 pr._apyvartinės lėšos'!K106</f>
        <v>0</v>
      </c>
      <c r="K54" s="10">
        <f t="shared" si="10"/>
        <v>218610</v>
      </c>
      <c r="L54" s="10">
        <f t="shared" si="11"/>
        <v>212033</v>
      </c>
      <c r="M54" s="10">
        <f t="shared" si="12"/>
        <v>101800</v>
      </c>
      <c r="N54" s="10">
        <f t="shared" si="13"/>
        <v>6577</v>
      </c>
    </row>
    <row r="55" spans="1:14" ht="15" customHeight="1" x14ac:dyDescent="0.25">
      <c r="A55" s="7" t="s">
        <v>113</v>
      </c>
      <c r="B55" s="21" t="s">
        <v>44</v>
      </c>
      <c r="C55" s="257">
        <f t="shared" si="9"/>
        <v>331674</v>
      </c>
      <c r="D55" s="257">
        <f>'4 pr._savarankiškos f-jos'!E164+'6 pr._mokinio krepšelis'!E37+'9 pr._įstaigų pajamos'!E56+'11 pr._apyvartinės lėšos'!E108</f>
        <v>331674</v>
      </c>
      <c r="E55" s="257">
        <f>'4 pr._savarankiškos f-jos'!F164+'6 pr._mokinio krepšelis'!F37+'9 pr._įstaigų pajamos'!F56+'11 pr._apyvartinės lėšos'!F108</f>
        <v>204096</v>
      </c>
      <c r="F55" s="257">
        <f>'4 pr._savarankiškos f-jos'!G164+'6 pr._mokinio krepšelis'!G37+'9 pr._įstaigų pajamos'!G56+'11 pr._apyvartinės lėšos'!G108</f>
        <v>0</v>
      </c>
      <c r="G55" s="288">
        <f>'4 pr._savarankiškos f-jos'!H164+'6 pr._mokinio krepšelis'!H37+'9 pr._įstaigų pajamos'!H56+'11 pr._apyvartinės lėšos'!H108</f>
        <v>794</v>
      </c>
      <c r="H55" s="288">
        <f>'4 pr._savarankiškos f-jos'!I164+'6 pr._mokinio krepšelis'!I37+'9 pr._įstaigų pajamos'!I56+'11 pr._apyvartinės lėšos'!I108</f>
        <v>794</v>
      </c>
      <c r="I55" s="288">
        <f>'4 pr._savarankiškos f-jos'!J164+'6 pr._mokinio krepšelis'!J37+'9 pr._įstaigų pajamos'!J56+'11 pr._apyvartinės lėšos'!J108</f>
        <v>0</v>
      </c>
      <c r="J55" s="288">
        <f>'4 pr._savarankiškos f-jos'!K164+'6 pr._mokinio krepšelis'!K37+'9 pr._įstaigų pajamos'!K56+'11 pr._apyvartinės lėšos'!K108</f>
        <v>0</v>
      </c>
      <c r="K55" s="10">
        <f t="shared" si="10"/>
        <v>332468</v>
      </c>
      <c r="L55" s="10">
        <f t="shared" si="11"/>
        <v>332468</v>
      </c>
      <c r="M55" s="10">
        <f t="shared" si="12"/>
        <v>204096</v>
      </c>
      <c r="N55" s="10">
        <f t="shared" si="13"/>
        <v>0</v>
      </c>
    </row>
    <row r="56" spans="1:14" ht="15" customHeight="1" x14ac:dyDescent="0.25">
      <c r="A56" s="7" t="s">
        <v>114</v>
      </c>
      <c r="B56" s="24" t="s">
        <v>43</v>
      </c>
      <c r="C56" s="257">
        <f t="shared" si="9"/>
        <v>181125</v>
      </c>
      <c r="D56" s="257">
        <f>'4 pr._savarankiškos f-jos'!E165+'6 pr._mokinio krepšelis'!E38+'9 pr._įstaigų pajamos'!E57+'11 pr._apyvartinės lėšos'!E110</f>
        <v>181125</v>
      </c>
      <c r="E56" s="257">
        <f>'4 pr._savarankiškos f-jos'!F165+'6 pr._mokinio krepšelis'!F38+'9 pr._įstaigų pajamos'!F57+'11 pr._apyvartinės lėšos'!F110</f>
        <v>103203</v>
      </c>
      <c r="F56" s="257">
        <f>'4 pr._savarankiškos f-jos'!G165+'6 pr._mokinio krepšelis'!G38+'9 pr._įstaigų pajamos'!G57+'11 pr._apyvartinės lėšos'!G110</f>
        <v>0</v>
      </c>
      <c r="G56" s="288">
        <f>'4 pr._savarankiškos f-jos'!H165+'6 pr._mokinio krepšelis'!H38+'9 pr._įstaigų pajamos'!H57+'11 pr._apyvartinės lėšos'!H110</f>
        <v>1448</v>
      </c>
      <c r="H56" s="288">
        <f>'4 pr._savarankiškos f-jos'!I165+'6 pr._mokinio krepšelis'!I38+'9 pr._įstaigų pajamos'!I57+'11 pr._apyvartinės lėšos'!I110</f>
        <v>1448</v>
      </c>
      <c r="I56" s="288">
        <f>'4 pr._savarankiškos f-jos'!J165+'6 pr._mokinio krepšelis'!J38+'9 pr._įstaigų pajamos'!J57+'11 pr._apyvartinės lėšos'!J110</f>
        <v>0</v>
      </c>
      <c r="J56" s="288">
        <f>'4 pr._savarankiškos f-jos'!K165+'6 pr._mokinio krepšelis'!K38+'9 pr._įstaigų pajamos'!K57+'11 pr._apyvartinės lėšos'!K110</f>
        <v>0</v>
      </c>
      <c r="K56" s="10">
        <f t="shared" si="10"/>
        <v>182573</v>
      </c>
      <c r="L56" s="10">
        <f t="shared" si="11"/>
        <v>182573</v>
      </c>
      <c r="M56" s="10">
        <f t="shared" si="12"/>
        <v>103203</v>
      </c>
      <c r="N56" s="10">
        <f t="shared" si="13"/>
        <v>0</v>
      </c>
    </row>
    <row r="57" spans="1:14" ht="15" customHeight="1" x14ac:dyDescent="0.25">
      <c r="A57" s="7" t="s">
        <v>115</v>
      </c>
      <c r="B57" s="21" t="s">
        <v>175</v>
      </c>
      <c r="C57" s="257">
        <f t="shared" si="9"/>
        <v>184827</v>
      </c>
      <c r="D57" s="257">
        <f>'4 pr._savarankiškos f-jos'!E166+'6 pr._mokinio krepšelis'!E39+'9 pr._įstaigų pajamos'!E58+'11 pr._apyvartinės lėšos'!E112</f>
        <v>184827</v>
      </c>
      <c r="E57" s="257">
        <f>'4 pr._savarankiškos f-jos'!F166+'6 pr._mokinio krepšelis'!F39+'9 pr._įstaigų pajamos'!F58+'11 pr._apyvartinės lėšos'!F112</f>
        <v>121318</v>
      </c>
      <c r="F57" s="257">
        <f>'4 pr._savarankiškos f-jos'!G166+'6 pr._mokinio krepšelis'!G39+'9 pr._įstaigų pajamos'!G58+'11 pr._apyvartinės lėšos'!G112</f>
        <v>0</v>
      </c>
      <c r="G57" s="288">
        <f>'4 pr._savarankiškos f-jos'!H166+'6 pr._mokinio krepšelis'!H39+'9 pr._įstaigų pajamos'!H58+'11 pr._apyvartinės lėšos'!H112</f>
        <v>4100</v>
      </c>
      <c r="H57" s="288">
        <f>'4 pr._savarankiškos f-jos'!I166+'6 pr._mokinio krepšelis'!I39+'9 pr._įstaigų pajamos'!I58+'11 pr._apyvartinės lėšos'!I112</f>
        <v>4100</v>
      </c>
      <c r="I57" s="288">
        <f>'4 pr._savarankiškos f-jos'!J166+'6 pr._mokinio krepšelis'!J39+'9 pr._įstaigų pajamos'!J58+'11 pr._apyvartinės lėšos'!J112</f>
        <v>0</v>
      </c>
      <c r="J57" s="288">
        <f>'4 pr._savarankiškos f-jos'!K166+'6 pr._mokinio krepšelis'!K39+'9 pr._įstaigų pajamos'!K58+'11 pr._apyvartinės lėšos'!K112</f>
        <v>0</v>
      </c>
      <c r="K57" s="10">
        <f t="shared" si="10"/>
        <v>188927</v>
      </c>
      <c r="L57" s="10">
        <f t="shared" si="11"/>
        <v>188927</v>
      </c>
      <c r="M57" s="10">
        <f t="shared" si="12"/>
        <v>121318</v>
      </c>
      <c r="N57" s="10">
        <f t="shared" si="13"/>
        <v>0</v>
      </c>
    </row>
    <row r="58" spans="1:14" ht="15" customHeight="1" x14ac:dyDescent="0.25">
      <c r="A58" s="7" t="s">
        <v>116</v>
      </c>
      <c r="B58" s="21" t="s">
        <v>167</v>
      </c>
      <c r="C58" s="257">
        <f t="shared" si="9"/>
        <v>440267</v>
      </c>
      <c r="D58" s="257">
        <f>'4 pr._savarankiškos f-jos'!E167+'6 pr._mokinio krepšelis'!E40+'9 pr._įstaigų pajamos'!E59+'11 pr._apyvartinės lėšos'!E114</f>
        <v>440267</v>
      </c>
      <c r="E58" s="257">
        <f>'4 pr._savarankiškos f-jos'!F167+'6 pr._mokinio krepšelis'!F40+'9 pr._įstaigų pajamos'!F59+'11 pr._apyvartinės lėšos'!F114</f>
        <v>251683</v>
      </c>
      <c r="F58" s="257">
        <f>'4 pr._savarankiškos f-jos'!G167+'6 pr._mokinio krepšelis'!G40+'9 pr._įstaigų pajamos'!G59+'11 pr._apyvartinės lėšos'!G114</f>
        <v>0</v>
      </c>
      <c r="G58" s="288">
        <f>'4 pr._savarankiškos f-jos'!H167+'6 pr._mokinio krepšelis'!H40+'9 pr._įstaigų pajamos'!H59+'11 pr._apyvartinės lėšos'!H114</f>
        <v>10515</v>
      </c>
      <c r="H58" s="288">
        <f>'4 pr._savarankiškos f-jos'!I167+'6 pr._mokinio krepšelis'!I40+'9 pr._įstaigų pajamos'!I59+'11 pr._apyvartinės lėšos'!I114</f>
        <v>10515</v>
      </c>
      <c r="I58" s="288">
        <f>'4 pr._savarankiškos f-jos'!J167+'6 pr._mokinio krepšelis'!J40+'9 pr._įstaigų pajamos'!J59+'11 pr._apyvartinės lėšos'!J114</f>
        <v>0</v>
      </c>
      <c r="J58" s="288">
        <f>'4 pr._savarankiškos f-jos'!K167+'6 pr._mokinio krepšelis'!K40+'9 pr._įstaigų pajamos'!K59+'11 pr._apyvartinės lėšos'!K114</f>
        <v>0</v>
      </c>
      <c r="K58" s="10">
        <f t="shared" si="10"/>
        <v>450782</v>
      </c>
      <c r="L58" s="10">
        <f t="shared" si="11"/>
        <v>450782</v>
      </c>
      <c r="M58" s="10">
        <f t="shared" si="12"/>
        <v>251683</v>
      </c>
      <c r="N58" s="10">
        <f t="shared" si="13"/>
        <v>0</v>
      </c>
    </row>
    <row r="59" spans="1:14" ht="15" customHeight="1" x14ac:dyDescent="0.25">
      <c r="A59" s="7" t="s">
        <v>169</v>
      </c>
      <c r="B59" s="21" t="s">
        <v>36</v>
      </c>
      <c r="C59" s="257">
        <f t="shared" si="9"/>
        <v>257327</v>
      </c>
      <c r="D59" s="257">
        <f>'4 pr._savarankiškos f-jos'!E168+'6 pr._mokinio krepšelis'!E41+'9 pr._įstaigų pajamos'!E60+'11 pr._apyvartinės lėšos'!E116</f>
        <v>257327</v>
      </c>
      <c r="E59" s="257">
        <f>'4 pr._savarankiškos f-jos'!F168+'6 pr._mokinio krepšelis'!F41+'9 pr._įstaigų pajamos'!F60+'11 pr._apyvartinės lėšos'!F116</f>
        <v>147249</v>
      </c>
      <c r="F59" s="257">
        <f>'4 pr._savarankiškos f-jos'!G168+'6 pr._mokinio krepšelis'!G41+'9 pr._įstaigų pajamos'!G60+'11 pr._apyvartinės lėšos'!G116</f>
        <v>0</v>
      </c>
      <c r="G59" s="288">
        <f>'4 pr._savarankiškos f-jos'!H168+'6 pr._mokinio krepšelis'!H41+'9 pr._įstaigų pajamos'!H60+'11 pr._apyvartinės lėšos'!H116</f>
        <v>1226</v>
      </c>
      <c r="H59" s="288">
        <f>'4 pr._savarankiškos f-jos'!I168+'6 pr._mokinio krepšelis'!I41+'9 pr._įstaigų pajamos'!I60+'11 pr._apyvartinės lėšos'!I116</f>
        <v>1226</v>
      </c>
      <c r="I59" s="288">
        <f>'4 pr._savarankiškos f-jos'!J168+'6 pr._mokinio krepšelis'!J41+'9 pr._įstaigų pajamos'!J60+'11 pr._apyvartinės lėšos'!J116</f>
        <v>0</v>
      </c>
      <c r="J59" s="288">
        <f>'4 pr._savarankiškos f-jos'!K168+'6 pr._mokinio krepšelis'!K41+'9 pr._įstaigų pajamos'!K60+'11 pr._apyvartinės lėšos'!K116</f>
        <v>0</v>
      </c>
      <c r="K59" s="10">
        <f t="shared" si="10"/>
        <v>258553</v>
      </c>
      <c r="L59" s="10">
        <f t="shared" si="11"/>
        <v>258553</v>
      </c>
      <c r="M59" s="10">
        <f t="shared" si="12"/>
        <v>147249</v>
      </c>
      <c r="N59" s="10">
        <f t="shared" si="13"/>
        <v>0</v>
      </c>
    </row>
    <row r="60" spans="1:14" ht="15" customHeight="1" x14ac:dyDescent="0.25">
      <c r="A60" s="7" t="s">
        <v>170</v>
      </c>
      <c r="B60" s="21" t="s">
        <v>38</v>
      </c>
      <c r="C60" s="257">
        <f t="shared" si="9"/>
        <v>271121</v>
      </c>
      <c r="D60" s="257">
        <f>'4 pr._savarankiškos f-jos'!E169+'6 pr._mokinio krepšelis'!E42+'9 pr._įstaigų pajamos'!E61+'11 pr._apyvartinės lėšos'!E118</f>
        <v>271121</v>
      </c>
      <c r="E60" s="257">
        <f>'4 pr._savarankiškos f-jos'!F169+'6 pr._mokinio krepšelis'!F42+'9 pr._įstaigų pajamos'!F61+'11 pr._apyvartinės lėšos'!F118</f>
        <v>152959</v>
      </c>
      <c r="F60" s="257">
        <f>'4 pr._savarankiškos f-jos'!G169+'6 pr._mokinio krepšelis'!G42+'9 pr._įstaigų pajamos'!G61+'11 pr._apyvartinės lėšos'!G118</f>
        <v>0</v>
      </c>
      <c r="G60" s="288">
        <f>'4 pr._savarankiškos f-jos'!H169+'6 pr._mokinio krepšelis'!H42+'9 pr._įstaigų pajamos'!H61+'11 pr._apyvartinės lėšos'!H118</f>
        <v>7651</v>
      </c>
      <c r="H60" s="288">
        <f>'4 pr._savarankiškos f-jos'!I169+'6 pr._mokinio krepšelis'!I42+'9 pr._įstaigų pajamos'!I61+'11 pr._apyvartinės lėšos'!I118</f>
        <v>7651</v>
      </c>
      <c r="I60" s="288">
        <f>'4 pr._savarankiškos f-jos'!J169+'6 pr._mokinio krepšelis'!J42+'9 pr._įstaigų pajamos'!J61+'11 pr._apyvartinės lėšos'!J118</f>
        <v>0</v>
      </c>
      <c r="J60" s="288">
        <f>'4 pr._savarankiškos f-jos'!K169+'6 pr._mokinio krepšelis'!K42+'9 pr._įstaigų pajamos'!K61+'11 pr._apyvartinės lėšos'!K118</f>
        <v>0</v>
      </c>
      <c r="K60" s="10">
        <f t="shared" si="10"/>
        <v>278772</v>
      </c>
      <c r="L60" s="10">
        <f t="shared" si="11"/>
        <v>278772</v>
      </c>
      <c r="M60" s="10">
        <f t="shared" si="12"/>
        <v>152959</v>
      </c>
      <c r="N60" s="10">
        <f t="shared" si="13"/>
        <v>0</v>
      </c>
    </row>
    <row r="61" spans="1:14" ht="15" customHeight="1" x14ac:dyDescent="0.25">
      <c r="A61" s="7" t="s">
        <v>117</v>
      </c>
      <c r="B61" s="21" t="s">
        <v>40</v>
      </c>
      <c r="C61" s="257">
        <f t="shared" si="9"/>
        <v>502790</v>
      </c>
      <c r="D61" s="257">
        <f>'4 pr._savarankiškos f-jos'!E170+'6 pr._mokinio krepšelis'!E43+'9 pr._įstaigų pajamos'!E62+'11 pr._apyvartinės lėšos'!E120</f>
        <v>502790</v>
      </c>
      <c r="E61" s="257">
        <f>'4 pr._savarankiškos f-jos'!F170+'6 pr._mokinio krepšelis'!F43+'9 pr._įstaigų pajamos'!F62+'11 pr._apyvartinės lėšos'!F120</f>
        <v>281853</v>
      </c>
      <c r="F61" s="257">
        <f>'4 pr._savarankiškos f-jos'!G170+'6 pr._mokinio krepšelis'!G43+'9 pr._įstaigų pajamos'!G62+'11 pr._apyvartinės lėšos'!G120</f>
        <v>0</v>
      </c>
      <c r="G61" s="288">
        <f>'4 pr._savarankiškos f-jos'!H170+'6 pr._mokinio krepšelis'!H43+'9 pr._įstaigų pajamos'!H62+'11 pr._apyvartinės lėšos'!H120</f>
        <v>10084</v>
      </c>
      <c r="H61" s="288">
        <f>'4 pr._savarankiškos f-jos'!I170+'6 pr._mokinio krepšelis'!I43+'9 pr._įstaigų pajamos'!I62+'11 pr._apyvartinės lėšos'!I120</f>
        <v>10084</v>
      </c>
      <c r="I61" s="288">
        <f>'4 pr._savarankiškos f-jos'!J170+'6 pr._mokinio krepšelis'!J43+'9 pr._įstaigų pajamos'!J62+'11 pr._apyvartinės lėšos'!J120</f>
        <v>0</v>
      </c>
      <c r="J61" s="288">
        <f>'4 pr._savarankiškos f-jos'!K170+'6 pr._mokinio krepšelis'!K43+'9 pr._įstaigų pajamos'!K62+'11 pr._apyvartinės lėšos'!K120</f>
        <v>0</v>
      </c>
      <c r="K61" s="10">
        <f>L61+N61</f>
        <v>512874</v>
      </c>
      <c r="L61" s="10">
        <f>D61+H61</f>
        <v>512874</v>
      </c>
      <c r="M61" s="10">
        <f>E61+I61</f>
        <v>281853</v>
      </c>
      <c r="N61" s="10">
        <f>F61+J61</f>
        <v>0</v>
      </c>
    </row>
    <row r="62" spans="1:14" ht="15" customHeight="1" x14ac:dyDescent="0.25">
      <c r="A62" s="7" t="s">
        <v>171</v>
      </c>
      <c r="B62" s="21" t="s">
        <v>39</v>
      </c>
      <c r="C62" s="257">
        <f t="shared" si="9"/>
        <v>274714</v>
      </c>
      <c r="D62" s="257">
        <f>'4 pr._savarankiškos f-jos'!E171+'6 pr._mokinio krepšelis'!E44+'9 pr._įstaigų pajamos'!E63+'11 pr._apyvartinės lėšos'!E122</f>
        <v>273564</v>
      </c>
      <c r="E62" s="257">
        <f>'4 pr._savarankiškos f-jos'!F171+'6 pr._mokinio krepšelis'!F44+'9 pr._įstaigų pajamos'!F63+'11 pr._apyvartinės lėšos'!F122</f>
        <v>157241</v>
      </c>
      <c r="F62" s="257">
        <f>'4 pr._savarankiškos f-jos'!G171+'6 pr._mokinio krepšelis'!G44+'9 pr._įstaigų pajamos'!G63+'11 pr._apyvartinės lėšos'!G122</f>
        <v>1150</v>
      </c>
      <c r="G62" s="288">
        <f>'4 pr._savarankiškos f-jos'!H171+'6 pr._mokinio krepšelis'!H44+'9 pr._įstaigų pajamos'!H63+'11 pr._apyvartinės lėšos'!H122</f>
        <v>0</v>
      </c>
      <c r="H62" s="288">
        <f>'4 pr._savarankiškos f-jos'!I171+'6 pr._mokinio krepšelis'!I44+'9 pr._įstaigų pajamos'!I63+'11 pr._apyvartinės lėšos'!I122</f>
        <v>0</v>
      </c>
      <c r="I62" s="288">
        <f>'4 pr._savarankiškos f-jos'!J171+'6 pr._mokinio krepšelis'!J44+'9 pr._įstaigų pajamos'!J63+'11 pr._apyvartinės lėšos'!J122</f>
        <v>0</v>
      </c>
      <c r="J62" s="288">
        <f>'4 pr._savarankiškos f-jos'!K171+'6 pr._mokinio krepšelis'!K44+'9 pr._įstaigų pajamos'!K63+'11 pr._apyvartinės lėšos'!K122</f>
        <v>0</v>
      </c>
      <c r="K62" s="10">
        <f t="shared" ref="K62:K70" si="14">L62+N62</f>
        <v>274714</v>
      </c>
      <c r="L62" s="10">
        <f t="shared" ref="L62:L70" si="15">D62+H62</f>
        <v>273564</v>
      </c>
      <c r="M62" s="10">
        <f t="shared" ref="M62:M70" si="16">E62+I62</f>
        <v>157241</v>
      </c>
      <c r="N62" s="10">
        <f t="shared" ref="N62:N70" si="17">F62+J62</f>
        <v>1150</v>
      </c>
    </row>
    <row r="63" spans="1:14" ht="15" customHeight="1" x14ac:dyDescent="0.25">
      <c r="A63" s="7" t="s">
        <v>172</v>
      </c>
      <c r="B63" s="18" t="s">
        <v>37</v>
      </c>
      <c r="C63" s="257">
        <f t="shared" si="9"/>
        <v>416091</v>
      </c>
      <c r="D63" s="257">
        <f>'4 pr._savarankiškos f-jos'!E172+'6 pr._mokinio krepšelis'!E45+'9 pr._įstaigų pajamos'!E64+'10 pr._skolintos lėšos'!E33+'11 pr._apyvartinės lėšos'!E124</f>
        <v>416091</v>
      </c>
      <c r="E63" s="257">
        <f>'4 pr._savarankiškos f-jos'!F172+'6 pr._mokinio krepšelis'!F45+'9 pr._įstaigų pajamos'!F64+'10 pr._skolintos lėšos'!F33+'11 pr._apyvartinės lėšos'!F124</f>
        <v>232597</v>
      </c>
      <c r="F63" s="257">
        <f>'4 pr._savarankiškos f-jos'!G172+'6 pr._mokinio krepšelis'!G45+'9 pr._įstaigų pajamos'!G64+'10 pr._skolintos lėšos'!G33+'11 pr._apyvartinės lėšos'!G124</f>
        <v>0</v>
      </c>
      <c r="G63" s="288">
        <f>'4 pr._savarankiškos f-jos'!H172+'6 pr._mokinio krepšelis'!H45+'9 pr._įstaigų pajamos'!H64+'10 pr._skolintos lėšos'!H33+'11 pr._apyvartinės lėšos'!H124</f>
        <v>5441</v>
      </c>
      <c r="H63" s="288">
        <f>'4 pr._savarankiškos f-jos'!I172+'6 pr._mokinio krepšelis'!I45+'9 pr._įstaigų pajamos'!I64+'10 pr._skolintos lėšos'!I33+'11 pr._apyvartinės lėšos'!I124</f>
        <v>5441</v>
      </c>
      <c r="I63" s="288">
        <f>'4 pr._savarankiškos f-jos'!J172+'6 pr._mokinio krepšelis'!J45+'9 pr._įstaigų pajamos'!J64+'10 pr._skolintos lėšos'!J33+'11 pr._apyvartinės lėšos'!J124</f>
        <v>0</v>
      </c>
      <c r="J63" s="288">
        <f>'4 pr._savarankiškos f-jos'!K172+'6 pr._mokinio krepšelis'!K45+'9 pr._įstaigų pajamos'!K64+'10 pr._skolintos lėšos'!K33+'11 pr._apyvartinės lėšos'!K124</f>
        <v>0</v>
      </c>
      <c r="K63" s="10">
        <f t="shared" si="14"/>
        <v>421532</v>
      </c>
      <c r="L63" s="10">
        <f t="shared" si="15"/>
        <v>421532</v>
      </c>
      <c r="M63" s="10">
        <f t="shared" si="16"/>
        <v>232597</v>
      </c>
      <c r="N63" s="10">
        <f t="shared" si="17"/>
        <v>0</v>
      </c>
    </row>
    <row r="64" spans="1:14" ht="15" customHeight="1" x14ac:dyDescent="0.25">
      <c r="A64" s="7" t="s">
        <v>118</v>
      </c>
      <c r="B64" s="25" t="s">
        <v>41</v>
      </c>
      <c r="C64" s="257">
        <f t="shared" si="9"/>
        <v>97610</v>
      </c>
      <c r="D64" s="257">
        <f>'4 pr._savarankiškos f-jos'!E173+'6 pr._mokinio krepšelis'!E46+'9 pr._įstaigų pajamos'!E65+'11 pr._apyvartinės lėšos'!E126</f>
        <v>97610</v>
      </c>
      <c r="E64" s="257">
        <f>'4 pr._savarankiškos f-jos'!F173+'6 pr._mokinio krepšelis'!F46+'9 pr._įstaigų pajamos'!F65+'11 pr._apyvartinės lėšos'!F126</f>
        <v>58645</v>
      </c>
      <c r="F64" s="257">
        <f>'4 pr._savarankiškos f-jos'!G173+'6 pr._mokinio krepšelis'!G46+'9 pr._įstaigų pajamos'!G65+'11 pr._apyvartinės lėšos'!G126</f>
        <v>0</v>
      </c>
      <c r="G64" s="288">
        <f>'4 pr._savarankiškos f-jos'!H173+'6 pr._mokinio krepšelis'!H46+'9 pr._įstaigų pajamos'!H65+'11 pr._apyvartinės lėšos'!H126</f>
        <v>0</v>
      </c>
      <c r="H64" s="288">
        <f>'4 pr._savarankiškos f-jos'!I173+'6 pr._mokinio krepšelis'!I46+'9 pr._įstaigų pajamos'!I65+'11 pr._apyvartinės lėšos'!I126</f>
        <v>0</v>
      </c>
      <c r="I64" s="288">
        <f>'4 pr._savarankiškos f-jos'!J173+'6 pr._mokinio krepšelis'!J46+'9 pr._įstaigų pajamos'!J65+'11 pr._apyvartinės lėšos'!J126</f>
        <v>0</v>
      </c>
      <c r="J64" s="288">
        <f>'4 pr._savarankiškos f-jos'!K173+'6 pr._mokinio krepšelis'!K46+'9 pr._įstaigų pajamos'!K65+'11 pr._apyvartinės lėšos'!K126</f>
        <v>0</v>
      </c>
      <c r="K64" s="10">
        <f t="shared" si="14"/>
        <v>97610</v>
      </c>
      <c r="L64" s="10">
        <f t="shared" si="15"/>
        <v>97610</v>
      </c>
      <c r="M64" s="10">
        <f t="shared" si="16"/>
        <v>58645</v>
      </c>
      <c r="N64" s="10">
        <f t="shared" si="17"/>
        <v>0</v>
      </c>
    </row>
    <row r="65" spans="1:14" ht="15" customHeight="1" x14ac:dyDescent="0.25">
      <c r="A65" s="7" t="s">
        <v>119</v>
      </c>
      <c r="B65" s="25" t="s">
        <v>42</v>
      </c>
      <c r="C65" s="257">
        <f t="shared" si="9"/>
        <v>141505</v>
      </c>
      <c r="D65" s="257">
        <f>'4 pr._savarankiškos f-jos'!E174+'6 pr._mokinio krepšelis'!E47+'9 pr._įstaigų pajamos'!E66+'11 pr._apyvartinės lėšos'!E128</f>
        <v>141505</v>
      </c>
      <c r="E65" s="257">
        <f>'4 pr._savarankiškos f-jos'!F174+'6 pr._mokinio krepšelis'!F47+'9 pr._įstaigų pajamos'!F66+'11 pr._apyvartinės lėšos'!F128</f>
        <v>84110</v>
      </c>
      <c r="F65" s="257">
        <f>'4 pr._savarankiškos f-jos'!G174+'6 pr._mokinio krepšelis'!G47+'9 pr._įstaigų pajamos'!G66+'11 pr._apyvartinės lėšos'!G128</f>
        <v>0</v>
      </c>
      <c r="G65" s="288">
        <f>'4 pr._savarankiškos f-jos'!H174+'6 pr._mokinio krepšelis'!H47+'9 pr._įstaigų pajamos'!H66+'11 pr._apyvartinės lėšos'!H128</f>
        <v>0</v>
      </c>
      <c r="H65" s="288">
        <f>'4 pr._savarankiškos f-jos'!I174+'6 pr._mokinio krepšelis'!I47+'9 pr._įstaigų pajamos'!I66+'11 pr._apyvartinės lėšos'!I128</f>
        <v>0</v>
      </c>
      <c r="I65" s="288">
        <f>'4 pr._savarankiškos f-jos'!J174+'6 pr._mokinio krepšelis'!J47+'9 pr._įstaigų pajamos'!J66+'11 pr._apyvartinės lėšos'!J128</f>
        <v>0</v>
      </c>
      <c r="J65" s="288">
        <f>'4 pr._savarankiškos f-jos'!K174+'6 pr._mokinio krepšelis'!K47+'9 pr._įstaigų pajamos'!K66+'11 pr._apyvartinės lėšos'!K128</f>
        <v>0</v>
      </c>
      <c r="K65" s="10">
        <f t="shared" si="14"/>
        <v>141505</v>
      </c>
      <c r="L65" s="10">
        <f t="shared" si="15"/>
        <v>141505</v>
      </c>
      <c r="M65" s="10">
        <f t="shared" si="16"/>
        <v>84110</v>
      </c>
      <c r="N65" s="10">
        <f t="shared" si="17"/>
        <v>0</v>
      </c>
    </row>
    <row r="66" spans="1:14" ht="15" customHeight="1" x14ac:dyDescent="0.25">
      <c r="A66" s="7" t="s">
        <v>120</v>
      </c>
      <c r="B66" s="18" t="s">
        <v>55</v>
      </c>
      <c r="C66" s="257">
        <f t="shared" si="9"/>
        <v>62295</v>
      </c>
      <c r="D66" s="257">
        <f>'4 pr._savarankiškos f-jos'!E175+'6 pr._mokinio krepšelis'!E48+'9 pr._įstaigų pajamos'!E67+'11 pr._apyvartinės lėšos'!E130</f>
        <v>62295</v>
      </c>
      <c r="E66" s="257">
        <f>'4 pr._savarankiškos f-jos'!F175+'6 pr._mokinio krepšelis'!F48+'9 pr._įstaigų pajamos'!F67+'11 pr._apyvartinės lėšos'!F130</f>
        <v>46985</v>
      </c>
      <c r="F66" s="257">
        <f>'4 pr._savarankiškos f-jos'!G175+'6 pr._mokinio krepšelis'!G48+'9 pr._įstaigų pajamos'!G67+'11 pr._apyvartinės lėšos'!G130</f>
        <v>0</v>
      </c>
      <c r="G66" s="288">
        <f>'4 pr._savarankiškos f-jos'!H175+'6 pr._mokinio krepšelis'!H48+'9 pr._įstaigų pajamos'!H67+'11 pr._apyvartinės lėšos'!H130</f>
        <v>0</v>
      </c>
      <c r="H66" s="288">
        <f>'4 pr._savarankiškos f-jos'!I175+'6 pr._mokinio krepšelis'!I48+'9 pr._įstaigų pajamos'!I67+'11 pr._apyvartinės lėšos'!I130</f>
        <v>0</v>
      </c>
      <c r="I66" s="288">
        <f>'4 pr._savarankiškos f-jos'!J175+'6 pr._mokinio krepšelis'!J48+'9 pr._įstaigų pajamos'!J67+'11 pr._apyvartinės lėšos'!J130</f>
        <v>0</v>
      </c>
      <c r="J66" s="288">
        <f>'4 pr._savarankiškos f-jos'!K175+'6 pr._mokinio krepšelis'!K48+'9 pr._įstaigų pajamos'!K67+'11 pr._apyvartinės lėšos'!K130</f>
        <v>0</v>
      </c>
      <c r="K66" s="10">
        <f t="shared" si="14"/>
        <v>62295</v>
      </c>
      <c r="L66" s="10">
        <f t="shared" si="15"/>
        <v>62295</v>
      </c>
      <c r="M66" s="10">
        <f t="shared" si="16"/>
        <v>46985</v>
      </c>
      <c r="N66" s="10">
        <f t="shared" si="17"/>
        <v>0</v>
      </c>
    </row>
    <row r="67" spans="1:14" ht="15" customHeight="1" x14ac:dyDescent="0.25">
      <c r="A67" s="7" t="s">
        <v>121</v>
      </c>
      <c r="B67" s="18" t="s">
        <v>54</v>
      </c>
      <c r="C67" s="257">
        <f t="shared" si="9"/>
        <v>545654</v>
      </c>
      <c r="D67" s="257">
        <f>'4 pr._savarankiškos f-jos'!E176+'6 pr._mokinio krepšelis'!E49+'9 pr._įstaigų pajamos'!E68+'11 pr._apyvartinės lėšos'!E132</f>
        <v>545654</v>
      </c>
      <c r="E67" s="257">
        <f>'4 pr._savarankiškos f-jos'!F176+'6 pr._mokinio krepšelis'!F49+'9 pr._įstaigų pajamos'!F68+'11 pr._apyvartinės lėšos'!F132</f>
        <v>403380</v>
      </c>
      <c r="F67" s="257">
        <f>'4 pr._savarankiškos f-jos'!G176+'6 pr._mokinio krepšelis'!G49+'9 pr._įstaigų pajamos'!G68+'11 pr._apyvartinės lėšos'!G132</f>
        <v>0</v>
      </c>
      <c r="G67" s="288">
        <f>'4 pr._savarankiškos f-jos'!H176+'6 pr._mokinio krepšelis'!H49+'9 pr._įstaigų pajamos'!H68+'11 pr._apyvartinės lėšos'!H132</f>
        <v>0</v>
      </c>
      <c r="H67" s="288">
        <f>'4 pr._savarankiškos f-jos'!I176+'6 pr._mokinio krepšelis'!I49+'9 pr._įstaigų pajamos'!I68+'11 pr._apyvartinės lėšos'!I132</f>
        <v>0</v>
      </c>
      <c r="I67" s="288">
        <f>'4 pr._savarankiškos f-jos'!J176+'6 pr._mokinio krepšelis'!J49+'9 pr._įstaigų pajamos'!J68+'11 pr._apyvartinės lėšos'!J132</f>
        <v>0</v>
      </c>
      <c r="J67" s="288">
        <f>'4 pr._savarankiškos f-jos'!K176+'6 pr._mokinio krepšelis'!K49+'9 pr._įstaigų pajamos'!K68+'11 pr._apyvartinės lėšos'!K132</f>
        <v>0</v>
      </c>
      <c r="K67" s="10">
        <f t="shared" si="14"/>
        <v>545654</v>
      </c>
      <c r="L67" s="10">
        <f t="shared" si="15"/>
        <v>545654</v>
      </c>
      <c r="M67" s="10">
        <f t="shared" si="16"/>
        <v>403380</v>
      </c>
      <c r="N67" s="10">
        <f t="shared" si="17"/>
        <v>0</v>
      </c>
    </row>
    <row r="68" spans="1:14" ht="15" customHeight="1" x14ac:dyDescent="0.25">
      <c r="A68" s="7" t="s">
        <v>122</v>
      </c>
      <c r="B68" s="18" t="s">
        <v>72</v>
      </c>
      <c r="C68" s="257">
        <f t="shared" si="9"/>
        <v>66446</v>
      </c>
      <c r="D68" s="257">
        <f>'4 pr._savarankiškos f-jos'!E177+'6 pr._mokinio krepšelis'!E50+'9 pr._įstaigų pajamos'!E69+'11 pr._apyvartinės lėšos'!E134</f>
        <v>66446</v>
      </c>
      <c r="E68" s="257">
        <f>'4 pr._savarankiškos f-jos'!F177+'6 pr._mokinio krepšelis'!F50+'9 pr._įstaigų pajamos'!F69+'11 pr._apyvartinės lėšos'!F134</f>
        <v>45662</v>
      </c>
      <c r="F68" s="257">
        <f>'4 pr._savarankiškos f-jos'!G177+'6 pr._mokinio krepšelis'!G50+'9 pr._įstaigų pajamos'!G69+'11 pr._apyvartinės lėšos'!G134</f>
        <v>0</v>
      </c>
      <c r="G68" s="288">
        <f>'4 pr._savarankiškos f-jos'!H177+'6 pr._mokinio krepšelis'!H50+'9 pr._įstaigų pajamos'!H69+'11 pr._apyvartinės lėšos'!H134</f>
        <v>0</v>
      </c>
      <c r="H68" s="288">
        <f>'4 pr._savarankiškos f-jos'!I177+'6 pr._mokinio krepšelis'!I50+'9 pr._įstaigų pajamos'!I69+'11 pr._apyvartinės lėšos'!I134</f>
        <v>0</v>
      </c>
      <c r="I68" s="288">
        <f>'4 pr._savarankiškos f-jos'!J177+'6 pr._mokinio krepšelis'!J50+'9 pr._įstaigų pajamos'!J69+'11 pr._apyvartinės lėšos'!J134</f>
        <v>0</v>
      </c>
      <c r="J68" s="288">
        <f>'4 pr._savarankiškos f-jos'!K177+'6 pr._mokinio krepšelis'!K50+'9 pr._įstaigų pajamos'!K69+'11 pr._apyvartinės lėšos'!K134</f>
        <v>0</v>
      </c>
      <c r="K68" s="10">
        <f t="shared" si="14"/>
        <v>66446</v>
      </c>
      <c r="L68" s="10">
        <f t="shared" si="15"/>
        <v>66446</v>
      </c>
      <c r="M68" s="10">
        <f t="shared" si="16"/>
        <v>45662</v>
      </c>
      <c r="N68" s="10">
        <f t="shared" si="17"/>
        <v>0</v>
      </c>
    </row>
    <row r="69" spans="1:14" ht="15" customHeight="1" x14ac:dyDescent="0.25">
      <c r="A69" s="7" t="s">
        <v>181</v>
      </c>
      <c r="B69" s="18" t="s">
        <v>56</v>
      </c>
      <c r="C69" s="257">
        <f t="shared" si="9"/>
        <v>148316</v>
      </c>
      <c r="D69" s="257">
        <f>'4 pr._savarankiškos f-jos'!E178+'6 pr._mokinio krepšelis'!E51+'9 pr._įstaigų pajamos'!E70+'10 pr._skolintos lėšos'!E34+'11 pr._apyvartinės lėšos'!E136</f>
        <v>148316</v>
      </c>
      <c r="E69" s="257">
        <f>'4 pr._savarankiškos f-jos'!F178+'6 pr._mokinio krepšelis'!F51+'9 pr._įstaigų pajamos'!F70+'10 pr._skolintos lėšos'!F34+'11 pr._apyvartinės lėšos'!F136</f>
        <v>85978</v>
      </c>
      <c r="F69" s="257">
        <f>'4 pr._savarankiškos f-jos'!G178+'6 pr._mokinio krepšelis'!G51+'9 pr._įstaigų pajamos'!G70+'10 pr._skolintos lėšos'!G34+'11 pr._apyvartinės lėšos'!G136</f>
        <v>0</v>
      </c>
      <c r="G69" s="288">
        <f>'4 pr._savarankiškos f-jos'!H178+'6 pr._mokinio krepšelis'!H51+'9 pr._įstaigų pajamos'!H70+'10 pr._skolintos lėšos'!H34+'11 pr._apyvartinės lėšos'!H136</f>
        <v>0</v>
      </c>
      <c r="H69" s="288">
        <f>'4 pr._savarankiškos f-jos'!I178+'6 pr._mokinio krepšelis'!I51+'9 pr._įstaigų pajamos'!I70+'10 pr._skolintos lėšos'!I34+'11 pr._apyvartinės lėšos'!I136</f>
        <v>0</v>
      </c>
      <c r="I69" s="288">
        <f>'4 pr._savarankiškos f-jos'!J178+'6 pr._mokinio krepšelis'!J51+'9 pr._įstaigų pajamos'!J70+'10 pr._skolintos lėšos'!J34+'11 pr._apyvartinės lėšos'!J136</f>
        <v>0</v>
      </c>
      <c r="J69" s="288">
        <f>'4 pr._savarankiškos f-jos'!K178+'6 pr._mokinio krepšelis'!K51+'9 pr._įstaigų pajamos'!K70+'10 pr._skolintos lėšos'!K34+'11 pr._apyvartinės lėšos'!K136</f>
        <v>0</v>
      </c>
      <c r="K69" s="10">
        <f t="shared" si="14"/>
        <v>148316</v>
      </c>
      <c r="L69" s="10">
        <f t="shared" si="15"/>
        <v>148316</v>
      </c>
      <c r="M69" s="10">
        <f t="shared" si="16"/>
        <v>85978</v>
      </c>
      <c r="N69" s="10">
        <f t="shared" si="17"/>
        <v>0</v>
      </c>
    </row>
    <row r="70" spans="1:14" ht="15" customHeight="1" x14ac:dyDescent="0.25">
      <c r="A70" s="7" t="s">
        <v>123</v>
      </c>
      <c r="B70" s="18" t="s">
        <v>183</v>
      </c>
      <c r="C70" s="257">
        <f t="shared" si="9"/>
        <v>606450</v>
      </c>
      <c r="D70" s="257">
        <f>'4 pr._savarankiškos f-jos'!E179+'4 pr._savarankiškos f-jos'!E211+'6 pr._mokinio krepšelis'!E52+'7 pr._kita dotacija'!E45+'9 pr._įstaigų pajamos'!E71+'9 pr._įstaigų pajamos'!E93+'11 pr._apyvartinės lėšos'!E138+'11 pr._apyvartinės lėšos'!E190</f>
        <v>606450</v>
      </c>
      <c r="E70" s="257">
        <f>'4 pr._savarankiškos f-jos'!F179+'4 pr._savarankiškos f-jos'!F211+'6 pr._mokinio krepšelis'!F52+'7 pr._kita dotacija'!F45+'9 pr._įstaigų pajamos'!F71+'9 pr._įstaigų pajamos'!F93+'11 pr._apyvartinės lėšos'!F138+'11 pr._apyvartinės lėšos'!F190</f>
        <v>397645</v>
      </c>
      <c r="F70" s="257">
        <f>'4 pr._savarankiškos f-jos'!G179+'4 pr._savarankiškos f-jos'!G211+'6 pr._mokinio krepšelis'!G52+'7 pr._kita dotacija'!G45+'9 pr._įstaigų pajamos'!G71+'9 pr._įstaigų pajamos'!G93+'11 pr._apyvartinės lėšos'!G138+'11 pr._apyvartinės lėšos'!G190</f>
        <v>0</v>
      </c>
      <c r="G70" s="288">
        <f>'4 pr._savarankiškos f-jos'!H179+'4 pr._savarankiškos f-jos'!H211+'6 pr._mokinio krepšelis'!H52+'7 pr._kita dotacija'!H45+'9 pr._įstaigų pajamos'!H71+'9 pr._įstaigų pajamos'!H93+'11 pr._apyvartinės lėšos'!H138+'11 pr._apyvartinės lėšos'!H190</f>
        <v>15211</v>
      </c>
      <c r="H70" s="288">
        <f>'4 pr._savarankiškos f-jos'!I179+'4 pr._savarankiškos f-jos'!I211+'6 pr._mokinio krepšelis'!I52+'7 pr._kita dotacija'!I45+'9 pr._įstaigų pajamos'!I71+'9 pr._įstaigų pajamos'!I93+'11 pr._apyvartinės lėšos'!I138+'11 pr._apyvartinės lėšos'!I190</f>
        <v>15211</v>
      </c>
      <c r="I70" s="288">
        <f>'4 pr._savarankiškos f-jos'!J179+'4 pr._savarankiškos f-jos'!J211+'6 pr._mokinio krepšelis'!J52+'7 pr._kita dotacija'!J45+'9 pr._įstaigų pajamos'!J71+'9 pr._įstaigų pajamos'!J93+'11 pr._apyvartinės lėšos'!J138+'11 pr._apyvartinės lėšos'!J190</f>
        <v>0</v>
      </c>
      <c r="J70" s="288">
        <f>'4 pr._savarankiškos f-jos'!K179+'4 pr._savarankiškos f-jos'!K211+'6 pr._mokinio krepšelis'!K52+'7 pr._kita dotacija'!K45+'9 pr._įstaigų pajamos'!K71+'9 pr._įstaigų pajamos'!K93+'11 pr._apyvartinės lėšos'!K138+'11 pr._apyvartinės lėšos'!K190</f>
        <v>0</v>
      </c>
      <c r="K70" s="10">
        <f t="shared" si="14"/>
        <v>621661</v>
      </c>
      <c r="L70" s="10">
        <f t="shared" si="15"/>
        <v>621661</v>
      </c>
      <c r="M70" s="10">
        <f t="shared" si="16"/>
        <v>397645</v>
      </c>
      <c r="N70" s="10">
        <f t="shared" si="17"/>
        <v>0</v>
      </c>
    </row>
    <row r="71" spans="1:14" s="26" customFormat="1" ht="15" customHeight="1" x14ac:dyDescent="0.25">
      <c r="A71" s="7" t="s">
        <v>124</v>
      </c>
      <c r="B71" s="18" t="s">
        <v>184</v>
      </c>
      <c r="C71" s="257">
        <f t="shared" si="9"/>
        <v>426481</v>
      </c>
      <c r="D71" s="257">
        <f>'4 pr._savarankiškos f-jos'!E180+'6 pr._mokinio krepšelis'!E53+'7 pr._kita dotacija'!E47+'9 pr._įstaigų pajamos'!E72</f>
        <v>426481</v>
      </c>
      <c r="E71" s="257">
        <f>'4 pr._savarankiškos f-jos'!F180+'6 pr._mokinio krepšelis'!F53+'7 pr._kita dotacija'!F47+'9 pr._įstaigų pajamos'!F72</f>
        <v>276263</v>
      </c>
      <c r="F71" s="257">
        <f>'4 pr._savarankiškos f-jos'!G180+'6 pr._mokinio krepšelis'!G53+'7 pr._kita dotacija'!G47+'9 pr._įstaigų pajamos'!G72</f>
        <v>0</v>
      </c>
      <c r="G71" s="288">
        <f>'4 pr._savarankiškos f-jos'!H180+'6 pr._mokinio krepšelis'!H53+'7 pr._kita dotacija'!H47+'9 pr._įstaigų pajamos'!H72</f>
        <v>0</v>
      </c>
      <c r="H71" s="288">
        <f>'4 pr._savarankiškos f-jos'!I180+'6 pr._mokinio krepšelis'!I53+'7 pr._kita dotacija'!I47+'9 pr._įstaigų pajamos'!I72</f>
        <v>0</v>
      </c>
      <c r="I71" s="288">
        <f>'4 pr._savarankiškos f-jos'!J180+'6 pr._mokinio krepšelis'!J53+'7 pr._kita dotacija'!J47+'9 pr._įstaigų pajamos'!J72</f>
        <v>0</v>
      </c>
      <c r="J71" s="288">
        <f>'4 pr._savarankiškos f-jos'!K180+'6 pr._mokinio krepšelis'!K53+'7 pr._kita dotacija'!K47+'9 pr._įstaigų pajamos'!K72</f>
        <v>0</v>
      </c>
      <c r="K71" s="10">
        <f>L71+N71</f>
        <v>426481</v>
      </c>
      <c r="L71" s="10">
        <f>D71+H71</f>
        <v>426481</v>
      </c>
      <c r="M71" s="10">
        <f>E71+I71</f>
        <v>276263</v>
      </c>
      <c r="N71" s="10">
        <f>F71+J71</f>
        <v>0</v>
      </c>
    </row>
    <row r="72" spans="1:14" ht="15" customHeight="1" x14ac:dyDescent="0.25">
      <c r="A72" s="11" t="s">
        <v>125</v>
      </c>
      <c r="B72" s="21" t="s">
        <v>27</v>
      </c>
      <c r="C72" s="257">
        <f t="shared" ref="C72:C82" si="18">D72+F72</f>
        <v>199206</v>
      </c>
      <c r="D72" s="257">
        <f>'4 pr._savarankiškos f-jos'!E193+'9 pr._įstaigų pajamos'!E79+'11 pr._apyvartinės lėšos'!E159</f>
        <v>198482</v>
      </c>
      <c r="E72" s="257">
        <f>'4 pr._savarankiškos f-jos'!F193+'9 pr._įstaigų pajamos'!F79+'11 pr._apyvartinės lėšos'!F159</f>
        <v>121428</v>
      </c>
      <c r="F72" s="257">
        <f>'4 pr._savarankiškos f-jos'!G193+'9 pr._įstaigų pajamos'!G79+'11 pr._apyvartinės lėšos'!G159</f>
        <v>724</v>
      </c>
      <c r="G72" s="288">
        <f>'4 pr._savarankiškos f-jos'!H193+'9 pr._įstaigų pajamos'!H79+'11 pr._apyvartinės lėšos'!H159</f>
        <v>0</v>
      </c>
      <c r="H72" s="288">
        <f>'4 pr._savarankiškos f-jos'!I193+'9 pr._įstaigų pajamos'!I79+'11 pr._apyvartinės lėšos'!I159</f>
        <v>0</v>
      </c>
      <c r="I72" s="288">
        <f>'4 pr._savarankiškos f-jos'!J193+'9 pr._įstaigų pajamos'!J79+'11 pr._apyvartinės lėšos'!J159</f>
        <v>0</v>
      </c>
      <c r="J72" s="288">
        <f>'4 pr._savarankiškos f-jos'!K193+'9 pr._įstaigų pajamos'!K79+'11 pr._apyvartinės lėšos'!K159</f>
        <v>0</v>
      </c>
      <c r="K72" s="10">
        <f t="shared" ref="K72:K85" si="19">L72+N72</f>
        <v>199206</v>
      </c>
      <c r="L72" s="10">
        <f t="shared" ref="L72:L85" si="20">D72+H72</f>
        <v>198482</v>
      </c>
      <c r="M72" s="10">
        <f t="shared" ref="M72:M85" si="21">E72+I72</f>
        <v>121428</v>
      </c>
      <c r="N72" s="10">
        <f t="shared" ref="N72:N85" si="22">F72+J72</f>
        <v>724</v>
      </c>
    </row>
    <row r="73" spans="1:14" ht="15" customHeight="1" x14ac:dyDescent="0.25">
      <c r="A73" s="31" t="s">
        <v>126</v>
      </c>
      <c r="B73" s="21" t="s">
        <v>176</v>
      </c>
      <c r="C73" s="257">
        <f t="shared" si="18"/>
        <v>14906</v>
      </c>
      <c r="D73" s="257">
        <f>'4 pr._savarankiškos f-jos'!E194+'11 pr._apyvartinės lėšos'!E161</f>
        <v>14906</v>
      </c>
      <c r="E73" s="257">
        <f>'4 pr._savarankiškos f-jos'!F194+'11 pr._apyvartinės lėšos'!F161</f>
        <v>11175</v>
      </c>
      <c r="F73" s="257">
        <f>'4 pr._savarankiškos f-jos'!G194+'11 pr._apyvartinės lėšos'!G161</f>
        <v>0</v>
      </c>
      <c r="G73" s="288">
        <f>'4 pr._savarankiškos f-jos'!H194+'11 pr._apyvartinės lėšos'!H161</f>
        <v>0</v>
      </c>
      <c r="H73" s="288">
        <f>'4 pr._savarankiškos f-jos'!I194+'11 pr._apyvartinės lėšos'!I161</f>
        <v>0</v>
      </c>
      <c r="I73" s="288">
        <f>'4 pr._savarankiškos f-jos'!J194+'11 pr._apyvartinės lėšos'!J161</f>
        <v>0</v>
      </c>
      <c r="J73" s="288">
        <f>'4 pr._savarankiškos f-jos'!K194+'11 pr._apyvartinės lėšos'!K161</f>
        <v>0</v>
      </c>
      <c r="K73" s="10">
        <f t="shared" si="19"/>
        <v>14906</v>
      </c>
      <c r="L73" s="10">
        <f t="shared" si="20"/>
        <v>14906</v>
      </c>
      <c r="M73" s="10">
        <f t="shared" si="21"/>
        <v>11175</v>
      </c>
      <c r="N73" s="10">
        <f t="shared" si="22"/>
        <v>0</v>
      </c>
    </row>
    <row r="74" spans="1:14" ht="15" customHeight="1" x14ac:dyDescent="0.25">
      <c r="A74" s="27" t="s">
        <v>127</v>
      </c>
      <c r="B74" s="21" t="s">
        <v>63</v>
      </c>
      <c r="C74" s="257">
        <f t="shared" si="18"/>
        <v>54133</v>
      </c>
      <c r="D74" s="257">
        <f>'4 pr._savarankiškos f-jos'!E195+'9 pr._įstaigų pajamos'!E80+'11 pr._apyvartinės lėšos'!E163</f>
        <v>54133</v>
      </c>
      <c r="E74" s="257">
        <f>'4 pr._savarankiškos f-jos'!F195+'9 pr._įstaigų pajamos'!F80+'11 pr._apyvartinės lėšos'!F163</f>
        <v>36719</v>
      </c>
      <c r="F74" s="257">
        <f>'4 pr._savarankiškos f-jos'!G195+'9 pr._įstaigų pajamos'!G80+'11 pr._apyvartinės lėšos'!G163</f>
        <v>0</v>
      </c>
      <c r="G74" s="288">
        <f>'4 pr._savarankiškos f-jos'!H195+'9 pr._įstaigų pajamos'!H80+'11 pr._apyvartinės lėšos'!H163</f>
        <v>515</v>
      </c>
      <c r="H74" s="288">
        <f>'4 pr._savarankiškos f-jos'!I195+'9 pr._įstaigų pajamos'!I80+'11 pr._apyvartinės lėšos'!I163</f>
        <v>515</v>
      </c>
      <c r="I74" s="288">
        <f>'4 pr._savarankiškos f-jos'!J195+'9 pr._įstaigų pajamos'!J80+'11 pr._apyvartinės lėšos'!J163</f>
        <v>0</v>
      </c>
      <c r="J74" s="288">
        <f>'4 pr._savarankiškos f-jos'!K195+'9 pr._įstaigų pajamos'!K80+'11 pr._apyvartinės lėšos'!K163</f>
        <v>0</v>
      </c>
      <c r="K74" s="10">
        <f t="shared" si="19"/>
        <v>54648</v>
      </c>
      <c r="L74" s="10">
        <f t="shared" si="20"/>
        <v>54648</v>
      </c>
      <c r="M74" s="10">
        <f t="shared" si="21"/>
        <v>36719</v>
      </c>
      <c r="N74" s="10">
        <f t="shared" si="22"/>
        <v>0</v>
      </c>
    </row>
    <row r="75" spans="1:14" ht="15" customHeight="1" x14ac:dyDescent="0.25">
      <c r="A75" s="27" t="s">
        <v>177</v>
      </c>
      <c r="B75" s="21" t="s">
        <v>64</v>
      </c>
      <c r="C75" s="257">
        <f t="shared" si="18"/>
        <v>42747</v>
      </c>
      <c r="D75" s="257">
        <f>'4 pr._savarankiškos f-jos'!E196+'9 pr._įstaigų pajamos'!E81+'11 pr._apyvartinės lėšos'!E165</f>
        <v>42747</v>
      </c>
      <c r="E75" s="257">
        <f>'4 pr._savarankiškos f-jos'!F196+'9 pr._įstaigų pajamos'!F81+'11 pr._apyvartinės lėšos'!F165</f>
        <v>26269</v>
      </c>
      <c r="F75" s="257">
        <f>'4 pr._savarankiškos f-jos'!G196+'9 pr._įstaigų pajamos'!G81+'11 pr._apyvartinės lėšos'!G165</f>
        <v>0</v>
      </c>
      <c r="G75" s="288">
        <f>'4 pr._savarankiškos f-jos'!H196+'9 pr._įstaigų pajamos'!H81+'11 pr._apyvartinės lėšos'!H165</f>
        <v>420</v>
      </c>
      <c r="H75" s="288">
        <f>'4 pr._savarankiškos f-jos'!I196+'9 pr._įstaigų pajamos'!I81+'11 pr._apyvartinės lėšos'!I165</f>
        <v>420</v>
      </c>
      <c r="I75" s="288">
        <f>'4 pr._savarankiškos f-jos'!J196+'9 pr._įstaigų pajamos'!J81+'11 pr._apyvartinės lėšos'!J165</f>
        <v>0</v>
      </c>
      <c r="J75" s="288">
        <f>'4 pr._savarankiškos f-jos'!K196+'9 pr._įstaigų pajamos'!K81+'11 pr._apyvartinės lėšos'!K165</f>
        <v>0</v>
      </c>
      <c r="K75" s="10">
        <f t="shared" si="19"/>
        <v>43167</v>
      </c>
      <c r="L75" s="10">
        <f t="shared" si="20"/>
        <v>43167</v>
      </c>
      <c r="M75" s="10">
        <f t="shared" si="21"/>
        <v>26269</v>
      </c>
      <c r="N75" s="10">
        <f t="shared" si="22"/>
        <v>0</v>
      </c>
    </row>
    <row r="76" spans="1:14" ht="15" customHeight="1" x14ac:dyDescent="0.25">
      <c r="A76" s="27" t="s">
        <v>128</v>
      </c>
      <c r="B76" s="21" t="s">
        <v>28</v>
      </c>
      <c r="C76" s="257">
        <f t="shared" si="18"/>
        <v>26746</v>
      </c>
      <c r="D76" s="257">
        <f>'4 pr._savarankiškos f-jos'!E197+'9 pr._įstaigų pajamos'!E82+'11 pr._apyvartinės lėšos'!E167</f>
        <v>26746</v>
      </c>
      <c r="E76" s="257">
        <f>'4 pr._savarankiškos f-jos'!F197+'9 pr._įstaigų pajamos'!F82+'11 pr._apyvartinės lėšos'!F167</f>
        <v>18754</v>
      </c>
      <c r="F76" s="257">
        <f>'4 pr._savarankiškos f-jos'!G197+'9 pr._įstaigų pajamos'!G82+'11 pr._apyvartinės lėšos'!G167</f>
        <v>0</v>
      </c>
      <c r="G76" s="288">
        <f>'4 pr._savarankiškos f-jos'!H197+'9 pr._įstaigų pajamos'!H82+'11 pr._apyvartinės lėšos'!H167</f>
        <v>0</v>
      </c>
      <c r="H76" s="288">
        <f>'4 pr._savarankiškos f-jos'!I197+'9 pr._įstaigų pajamos'!I82+'11 pr._apyvartinės lėšos'!I167</f>
        <v>0</v>
      </c>
      <c r="I76" s="288">
        <f>'4 pr._savarankiškos f-jos'!J197+'9 pr._įstaigų pajamos'!J82+'11 pr._apyvartinės lėšos'!J167</f>
        <v>0</v>
      </c>
      <c r="J76" s="288">
        <f>'4 pr._savarankiškos f-jos'!K197+'9 pr._įstaigų pajamos'!K82+'11 pr._apyvartinės lėšos'!K167</f>
        <v>0</v>
      </c>
      <c r="K76" s="10">
        <f t="shared" si="19"/>
        <v>26746</v>
      </c>
      <c r="L76" s="10">
        <f t="shared" si="20"/>
        <v>26746</v>
      </c>
      <c r="M76" s="10">
        <f t="shared" si="21"/>
        <v>18754</v>
      </c>
      <c r="N76" s="10">
        <f t="shared" si="22"/>
        <v>0</v>
      </c>
    </row>
    <row r="77" spans="1:14" ht="15" customHeight="1" x14ac:dyDescent="0.25">
      <c r="A77" s="27" t="s">
        <v>129</v>
      </c>
      <c r="B77" s="21" t="s">
        <v>29</v>
      </c>
      <c r="C77" s="257">
        <f t="shared" si="18"/>
        <v>64336</v>
      </c>
      <c r="D77" s="257">
        <f>'4 pr._savarankiškos f-jos'!E198+'9 pr._įstaigų pajamos'!E83+'11 pr._apyvartinės lėšos'!E169</f>
        <v>64336</v>
      </c>
      <c r="E77" s="257">
        <f>'4 pr._savarankiškos f-jos'!F198+'9 pr._įstaigų pajamos'!F83+'11 pr._apyvartinės lėšos'!F169</f>
        <v>43678</v>
      </c>
      <c r="F77" s="257">
        <f>'4 pr._savarankiškos f-jos'!G198+'9 pr._įstaigų pajamos'!G83+'11 pr._apyvartinės lėšos'!G169</f>
        <v>0</v>
      </c>
      <c r="G77" s="288">
        <f>'4 pr._savarankiškos f-jos'!H198+'9 pr._įstaigų pajamos'!H83+'11 pr._apyvartinės lėšos'!H169</f>
        <v>800</v>
      </c>
      <c r="H77" s="288">
        <f>'4 pr._savarankiškos f-jos'!I198+'9 pr._įstaigų pajamos'!I83+'11 pr._apyvartinės lėšos'!I169</f>
        <v>800</v>
      </c>
      <c r="I77" s="288">
        <f>'4 pr._savarankiškos f-jos'!J198+'9 pr._įstaigų pajamos'!J83+'11 pr._apyvartinės lėšos'!J169</f>
        <v>0</v>
      </c>
      <c r="J77" s="288">
        <f>'4 pr._savarankiškos f-jos'!K198+'9 pr._įstaigų pajamos'!K83+'11 pr._apyvartinės lėšos'!K169</f>
        <v>0</v>
      </c>
      <c r="K77" s="10">
        <f t="shared" si="19"/>
        <v>65136</v>
      </c>
      <c r="L77" s="10">
        <f t="shared" si="20"/>
        <v>65136</v>
      </c>
      <c r="M77" s="10">
        <f t="shared" si="21"/>
        <v>43678</v>
      </c>
      <c r="N77" s="10">
        <f t="shared" si="22"/>
        <v>0</v>
      </c>
    </row>
    <row r="78" spans="1:14" ht="15" customHeight="1" x14ac:dyDescent="0.25">
      <c r="A78" s="27" t="s">
        <v>130</v>
      </c>
      <c r="B78" s="21" t="s">
        <v>74</v>
      </c>
      <c r="C78" s="257">
        <f t="shared" si="18"/>
        <v>31943</v>
      </c>
      <c r="D78" s="257">
        <f>'4 pr._savarankiškos f-jos'!E199+'9 pr._įstaigų pajamos'!E84+'11 pr._apyvartinės lėšos'!E171</f>
        <v>31943</v>
      </c>
      <c r="E78" s="257">
        <f>'4 pr._savarankiškos f-jos'!F199+'9 pr._įstaigų pajamos'!F84+'11 pr._apyvartinės lėšos'!F171</f>
        <v>21636</v>
      </c>
      <c r="F78" s="257">
        <f>'4 pr._savarankiškos f-jos'!G199+'9 pr._įstaigų pajamos'!G84+'11 pr._apyvartinės lėšos'!G171</f>
        <v>0</v>
      </c>
      <c r="G78" s="288">
        <f>'4 pr._savarankiškos f-jos'!H199+'9 pr._įstaigų pajamos'!H84+'11 pr._apyvartinės lėšos'!H171</f>
        <v>0</v>
      </c>
      <c r="H78" s="288">
        <f>'4 pr._savarankiškos f-jos'!I199+'9 pr._įstaigų pajamos'!I84+'11 pr._apyvartinės lėšos'!I171</f>
        <v>0</v>
      </c>
      <c r="I78" s="288">
        <f>'4 pr._savarankiškos f-jos'!J199+'9 pr._įstaigų pajamos'!J84+'11 pr._apyvartinės lėšos'!J171</f>
        <v>0</v>
      </c>
      <c r="J78" s="288">
        <f>'4 pr._savarankiškos f-jos'!K199+'9 pr._įstaigų pajamos'!K84+'11 pr._apyvartinės lėšos'!K171</f>
        <v>0</v>
      </c>
      <c r="K78" s="10">
        <f t="shared" si="19"/>
        <v>31943</v>
      </c>
      <c r="L78" s="10">
        <f t="shared" si="20"/>
        <v>31943</v>
      </c>
      <c r="M78" s="10">
        <f t="shared" si="21"/>
        <v>21636</v>
      </c>
      <c r="N78" s="10">
        <f t="shared" si="22"/>
        <v>0</v>
      </c>
    </row>
    <row r="79" spans="1:14" ht="15" customHeight="1" x14ac:dyDescent="0.25">
      <c r="A79" s="27" t="s">
        <v>131</v>
      </c>
      <c r="B79" s="21" t="s">
        <v>168</v>
      </c>
      <c r="C79" s="257">
        <f t="shared" si="18"/>
        <v>26456</v>
      </c>
      <c r="D79" s="257">
        <f>'4 pr._savarankiškos f-jos'!E200+'9 pr._įstaigų pajamos'!E85+'11 pr._apyvartinės lėšos'!E173</f>
        <v>26456</v>
      </c>
      <c r="E79" s="257">
        <f>'4 pr._savarankiškos f-jos'!F200+'9 pr._įstaigų pajamos'!F85+'11 pr._apyvartinės lėšos'!F173</f>
        <v>16403</v>
      </c>
      <c r="F79" s="257">
        <f>'4 pr._savarankiškos f-jos'!G200+'9 pr._įstaigų pajamos'!G85+'11 pr._apyvartinės lėšos'!G173</f>
        <v>0</v>
      </c>
      <c r="G79" s="288">
        <f>'4 pr._savarankiškos f-jos'!H200+'9 pr._įstaigų pajamos'!H85+'11 pr._apyvartinės lėšos'!H173</f>
        <v>0</v>
      </c>
      <c r="H79" s="288">
        <f>'4 pr._savarankiškos f-jos'!I200+'9 pr._įstaigų pajamos'!I85+'11 pr._apyvartinės lėšos'!I173</f>
        <v>0</v>
      </c>
      <c r="I79" s="288">
        <f>'4 pr._savarankiškos f-jos'!J200+'9 pr._įstaigų pajamos'!J85+'11 pr._apyvartinės lėšos'!J173</f>
        <v>0</v>
      </c>
      <c r="J79" s="288">
        <f>'4 pr._savarankiškos f-jos'!K200+'9 pr._įstaigų pajamos'!K85+'11 pr._apyvartinės lėšos'!K173</f>
        <v>0</v>
      </c>
      <c r="K79" s="10">
        <f t="shared" si="19"/>
        <v>26456</v>
      </c>
      <c r="L79" s="10">
        <f t="shared" si="20"/>
        <v>26456</v>
      </c>
      <c r="M79" s="10">
        <f t="shared" si="21"/>
        <v>16403</v>
      </c>
      <c r="N79" s="10">
        <f t="shared" si="22"/>
        <v>0</v>
      </c>
    </row>
    <row r="80" spans="1:14" ht="15" customHeight="1" x14ac:dyDescent="0.25">
      <c r="A80" s="27" t="s">
        <v>132</v>
      </c>
      <c r="B80" s="21" t="s">
        <v>30</v>
      </c>
      <c r="C80" s="257">
        <f t="shared" si="18"/>
        <v>368510</v>
      </c>
      <c r="D80" s="257">
        <f>'4 pr._savarankiškos f-jos'!E201+'9 pr._įstaigų pajamos'!E86+'11 pr._apyvartinės lėšos'!E175+'10 pr._skolintos lėšos'!E41</f>
        <v>368510</v>
      </c>
      <c r="E80" s="257">
        <f>'4 pr._savarankiškos f-jos'!F201+'9 pr._įstaigų pajamos'!F86+'11 pr._apyvartinės lėšos'!F175+'10 pr._skolintos lėšos'!F41</f>
        <v>247779</v>
      </c>
      <c r="F80" s="257">
        <f>'4 pr._savarankiškos f-jos'!G201+'9 pr._įstaigų pajamos'!G86+'11 pr._apyvartinės lėšos'!G175+'10 pr._skolintos lėšos'!G41</f>
        <v>0</v>
      </c>
      <c r="G80" s="288">
        <f>'4 pr._savarankiškos f-jos'!H201+'9 pr._įstaigų pajamos'!H86+'11 pr._apyvartinės lėšos'!H175+'10 pr._skolintos lėšos'!H41</f>
        <v>4454</v>
      </c>
      <c r="H80" s="288">
        <f>'4 pr._savarankiškos f-jos'!I201+'9 pr._įstaigų pajamos'!I86+'11 pr._apyvartinės lėšos'!I175+'10 pr._skolintos lėšos'!I41</f>
        <v>4454</v>
      </c>
      <c r="I80" s="288">
        <f>'4 pr._savarankiškos f-jos'!J201+'9 pr._įstaigų pajamos'!J86+'11 pr._apyvartinės lėšos'!J175+'10 pr._skolintos lėšos'!J41</f>
        <v>0</v>
      </c>
      <c r="J80" s="288">
        <f>'4 pr._savarankiškos f-jos'!K201+'9 pr._įstaigų pajamos'!K86+'11 pr._apyvartinės lėšos'!K175+'10 pr._skolintos lėšos'!K41</f>
        <v>0</v>
      </c>
      <c r="K80" s="10">
        <f t="shared" si="19"/>
        <v>372964</v>
      </c>
      <c r="L80" s="10">
        <f t="shared" si="20"/>
        <v>372964</v>
      </c>
      <c r="M80" s="10">
        <f t="shared" si="21"/>
        <v>247779</v>
      </c>
      <c r="N80" s="10">
        <f t="shared" si="22"/>
        <v>0</v>
      </c>
    </row>
    <row r="81" spans="1:14" ht="15" customHeight="1" x14ac:dyDescent="0.25">
      <c r="A81" s="27" t="s">
        <v>133</v>
      </c>
      <c r="B81" s="10" t="s">
        <v>31</v>
      </c>
      <c r="C81" s="257">
        <f t="shared" si="18"/>
        <v>127567</v>
      </c>
      <c r="D81" s="257">
        <f>'4 pr._savarankiškos f-jos'!E202+'9 pr._įstaigų pajamos'!E87+'11 pr._apyvartinės lėšos'!E177</f>
        <v>127567</v>
      </c>
      <c r="E81" s="257">
        <f>'4 pr._savarankiškos f-jos'!F202+'9 pr._įstaigų pajamos'!F87+'11 pr._apyvartinės lėšos'!F177</f>
        <v>74600</v>
      </c>
      <c r="F81" s="257">
        <f>'4 pr._savarankiškos f-jos'!G202+'9 pr._įstaigų pajamos'!G87+'11 pr._apyvartinės lėšos'!G177</f>
        <v>0</v>
      </c>
      <c r="G81" s="288">
        <f>'4 pr._savarankiškos f-jos'!H202+'9 pr._įstaigų pajamos'!H87+'11 pr._apyvartinės lėšos'!H177</f>
        <v>2247</v>
      </c>
      <c r="H81" s="288">
        <f>'4 pr._savarankiškos f-jos'!I202+'9 pr._įstaigų pajamos'!I87+'11 pr._apyvartinės lėšos'!I177</f>
        <v>2247</v>
      </c>
      <c r="I81" s="288">
        <f>'4 pr._savarankiškos f-jos'!J202+'9 pr._įstaigų pajamos'!J87+'11 pr._apyvartinės lėšos'!J177</f>
        <v>0</v>
      </c>
      <c r="J81" s="288">
        <f>'4 pr._savarankiškos f-jos'!K202+'9 pr._įstaigų pajamos'!K87+'11 pr._apyvartinės lėšos'!K177</f>
        <v>0</v>
      </c>
      <c r="K81" s="10">
        <f t="shared" si="19"/>
        <v>129814</v>
      </c>
      <c r="L81" s="10">
        <f t="shared" si="20"/>
        <v>129814</v>
      </c>
      <c r="M81" s="10">
        <f t="shared" si="21"/>
        <v>74600</v>
      </c>
      <c r="N81" s="10">
        <f t="shared" si="22"/>
        <v>0</v>
      </c>
    </row>
    <row r="82" spans="1:14" ht="15" customHeight="1" x14ac:dyDescent="0.25">
      <c r="A82" s="27" t="s">
        <v>134</v>
      </c>
      <c r="B82" s="29" t="s">
        <v>71</v>
      </c>
      <c r="C82" s="257">
        <f t="shared" si="18"/>
        <v>343795</v>
      </c>
      <c r="D82" s="257">
        <f>'4 pr._savarankiškos f-jos'!E203+'6 pr._mokinio krepšelis'!E54+'9 pr._įstaigų pajamos'!E88+'11 pr._apyvartinės lėšos'!E179</f>
        <v>343795</v>
      </c>
      <c r="E82" s="257">
        <f>'4 pr._savarankiškos f-jos'!F203+'6 pr._mokinio krepšelis'!F54+'9 pr._įstaigų pajamos'!F88+'11 pr._apyvartinės lėšos'!F179</f>
        <v>221680</v>
      </c>
      <c r="F82" s="257">
        <f>'4 pr._savarankiškos f-jos'!G203+'6 pr._mokinio krepšelis'!G54+'9 pr._įstaigų pajamos'!G88+'11 pr._apyvartinės lėšos'!G179</f>
        <v>0</v>
      </c>
      <c r="G82" s="288">
        <f>'4 pr._savarankiškos f-jos'!H203+'6 pr._mokinio krepšelis'!H54+'9 pr._įstaigų pajamos'!H88+'11 pr._apyvartinės lėšos'!H179</f>
        <v>0</v>
      </c>
      <c r="H82" s="288">
        <f>'4 pr._savarankiškos f-jos'!I203+'6 pr._mokinio krepšelis'!I54+'9 pr._įstaigų pajamos'!I88+'11 pr._apyvartinės lėšos'!I179</f>
        <v>0</v>
      </c>
      <c r="I82" s="288">
        <f>'4 pr._savarankiškos f-jos'!J203+'6 pr._mokinio krepšelis'!J54+'9 pr._įstaigų pajamos'!J88+'11 pr._apyvartinės lėšos'!J179</f>
        <v>0</v>
      </c>
      <c r="J82" s="288">
        <f>'4 pr._savarankiškos f-jos'!K203+'6 pr._mokinio krepšelis'!K54+'9 pr._įstaigų pajamos'!K88+'11 pr._apyvartinės lėšos'!K179</f>
        <v>0</v>
      </c>
      <c r="K82" s="10">
        <f t="shared" si="19"/>
        <v>343795</v>
      </c>
      <c r="L82" s="10">
        <f t="shared" si="20"/>
        <v>343795</v>
      </c>
      <c r="M82" s="10">
        <f t="shared" si="21"/>
        <v>221680</v>
      </c>
      <c r="N82" s="10">
        <f t="shared" si="22"/>
        <v>0</v>
      </c>
    </row>
    <row r="83" spans="1:14" ht="15" customHeight="1" x14ac:dyDescent="0.25">
      <c r="A83" s="30" t="s">
        <v>135</v>
      </c>
      <c r="B83" s="49" t="s">
        <v>58</v>
      </c>
      <c r="C83" s="257">
        <f>D83+F83</f>
        <v>404820</v>
      </c>
      <c r="D83" s="260">
        <f>'4 pr._savarankiškos f-jos'!E209+'9 pr._įstaigų pajamos'!E91+'11 pr._apyvartinės lėšos'!E186</f>
        <v>404820</v>
      </c>
      <c r="E83" s="260">
        <f>'4 pr._savarankiškos f-jos'!F209+'9 pr._įstaigų pajamos'!F91+'11 pr._apyvartinės lėšos'!F186</f>
        <v>209196</v>
      </c>
      <c r="F83" s="260">
        <f>'4 pr._savarankiškos f-jos'!G209+'9 pr._įstaigų pajamos'!G91+'11 pr._apyvartinės lėšos'!G186</f>
        <v>0</v>
      </c>
      <c r="G83" s="306">
        <f>'4 pr._savarankiškos f-jos'!H209+'9 pr._įstaigų pajamos'!H91+'11 pr._apyvartinės lėšos'!H186</f>
        <v>0</v>
      </c>
      <c r="H83" s="306">
        <f>'4 pr._savarankiškos f-jos'!I209+'9 pr._įstaigų pajamos'!I91+'11 pr._apyvartinės lėšos'!I186</f>
        <v>0</v>
      </c>
      <c r="I83" s="306">
        <f>'4 pr._savarankiškos f-jos'!J209+'9 pr._įstaigų pajamos'!J91+'11 pr._apyvartinės lėšos'!J186</f>
        <v>0</v>
      </c>
      <c r="J83" s="306">
        <f>'4 pr._savarankiškos f-jos'!K209+'9 pr._įstaigų pajamos'!K91+'11 pr._apyvartinės lėšos'!K186</f>
        <v>0</v>
      </c>
      <c r="K83" s="10">
        <f t="shared" si="19"/>
        <v>404820</v>
      </c>
      <c r="L83" s="10">
        <f t="shared" si="20"/>
        <v>404820</v>
      </c>
      <c r="M83" s="10">
        <f t="shared" si="21"/>
        <v>209196</v>
      </c>
      <c r="N83" s="10">
        <f t="shared" si="22"/>
        <v>0</v>
      </c>
    </row>
    <row r="84" spans="1:14" ht="15" customHeight="1" x14ac:dyDescent="0.25">
      <c r="A84" s="13" t="s">
        <v>136</v>
      </c>
      <c r="B84" s="21" t="s">
        <v>59</v>
      </c>
      <c r="C84" s="257">
        <f>D84+F84</f>
        <v>467836</v>
      </c>
      <c r="D84" s="257">
        <f>'4 pr._savarankiškos f-jos'!E210+'5 pr._valstybinės f-jos'!E116+'9 pr._įstaigų pajamos'!E92+'11 pr._apyvartinės lėšos'!E188</f>
        <v>467836</v>
      </c>
      <c r="E84" s="257">
        <f>'4 pr._savarankiškos f-jos'!F210+'5 pr._valstybinės f-jos'!F116+'9 pr._įstaigų pajamos'!F92+'11 pr._apyvartinės lėšos'!F188</f>
        <v>330621</v>
      </c>
      <c r="F84" s="257">
        <f>'4 pr._savarankiškos f-jos'!G210+'5 pr._valstybinės f-jos'!G116+'9 pr._įstaigų pajamos'!G92+'11 pr._apyvartinės lėšos'!G188</f>
        <v>0</v>
      </c>
      <c r="G84" s="288">
        <f>'4 pr._savarankiškos f-jos'!H210+'5 pr._valstybinės f-jos'!H116+'9 pr._įstaigų pajamos'!H92+'11 pr._apyvartinės lėšos'!H188</f>
        <v>0</v>
      </c>
      <c r="H84" s="288">
        <f>'4 pr._savarankiškos f-jos'!I210+'5 pr._valstybinės f-jos'!I116+'9 pr._įstaigų pajamos'!I92+'11 pr._apyvartinės lėšos'!I188</f>
        <v>0</v>
      </c>
      <c r="I84" s="288">
        <f>'4 pr._savarankiškos f-jos'!J210+'5 pr._valstybinės f-jos'!J116+'9 pr._įstaigų pajamos'!J92+'11 pr._apyvartinės lėšos'!J188</f>
        <v>0</v>
      </c>
      <c r="J84" s="288">
        <f>'4 pr._savarankiškos f-jos'!K210+'5 pr._valstybinės f-jos'!K116+'9 pr._įstaigų pajamos'!K92+'11 pr._apyvartinės lėšos'!K188</f>
        <v>0</v>
      </c>
      <c r="K84" s="10">
        <f t="shared" si="19"/>
        <v>467836</v>
      </c>
      <c r="L84" s="10">
        <f t="shared" si="20"/>
        <v>467836</v>
      </c>
      <c r="M84" s="10">
        <f t="shared" si="21"/>
        <v>330621</v>
      </c>
      <c r="N84" s="10">
        <f t="shared" si="22"/>
        <v>0</v>
      </c>
    </row>
    <row r="85" spans="1:14" s="26" customFormat="1" ht="15" customHeight="1" x14ac:dyDescent="0.25">
      <c r="A85" s="11" t="s">
        <v>137</v>
      </c>
      <c r="B85" s="10" t="s">
        <v>76</v>
      </c>
      <c r="C85" s="257">
        <f>D85+F85</f>
        <v>597743</v>
      </c>
      <c r="D85" s="257">
        <f>'4 pr._savarankiškos f-jos'!E212+'7 pr._kita dotacija'!E57+'9 pr._įstaigų pajamos'!E94</f>
        <v>597743</v>
      </c>
      <c r="E85" s="257">
        <f>'4 pr._savarankiškos f-jos'!F212+'7 pr._kita dotacija'!F57+'9 pr._įstaigų pajamos'!F94</f>
        <v>357704</v>
      </c>
      <c r="F85" s="257">
        <f>'4 pr._savarankiškos f-jos'!G212+'7 pr._kita dotacija'!G57+'9 pr._įstaigų pajamos'!G94</f>
        <v>0</v>
      </c>
      <c r="G85" s="288">
        <f>'4 pr._savarankiškos f-jos'!H212+'7 pr._kita dotacija'!H57+'9 pr._įstaigų pajamos'!H94</f>
        <v>0</v>
      </c>
      <c r="H85" s="288">
        <f>'4 pr._savarankiškos f-jos'!I212+'7 pr._kita dotacija'!I57+'9 pr._įstaigų pajamos'!I94</f>
        <v>0</v>
      </c>
      <c r="I85" s="288">
        <f>'4 pr._savarankiškos f-jos'!J212+'7 pr._kita dotacija'!J57+'9 pr._įstaigų pajamos'!J94</f>
        <v>0</v>
      </c>
      <c r="J85" s="288">
        <f>'4 pr._savarankiškos f-jos'!K212+'7 pr._kita dotacija'!K57+'9 pr._įstaigų pajamos'!K94</f>
        <v>0</v>
      </c>
      <c r="K85" s="10">
        <f t="shared" si="19"/>
        <v>597743</v>
      </c>
      <c r="L85" s="10">
        <f t="shared" si="20"/>
        <v>597743</v>
      </c>
      <c r="M85" s="10">
        <f t="shared" si="21"/>
        <v>357704</v>
      </c>
      <c r="N85" s="10">
        <f t="shared" si="22"/>
        <v>0</v>
      </c>
    </row>
    <row r="86" spans="1:14" ht="15.95" customHeight="1" x14ac:dyDescent="0.25">
      <c r="A86" s="36" t="s">
        <v>138</v>
      </c>
      <c r="B86" s="37" t="s">
        <v>189</v>
      </c>
      <c r="C86" s="261">
        <f>SUM(C19:C85)</f>
        <v>38568673</v>
      </c>
      <c r="D86" s="261">
        <f>SUM(D19:D85)</f>
        <v>31649232</v>
      </c>
      <c r="E86" s="261">
        <f>SUM(E19:E85)</f>
        <v>14313050</v>
      </c>
      <c r="F86" s="261">
        <f>SUM(F19:F85)</f>
        <v>6919441</v>
      </c>
      <c r="G86" s="290">
        <f t="shared" ref="G86:N86" si="23">SUM(G19:G85)</f>
        <v>252349</v>
      </c>
      <c r="H86" s="290">
        <f t="shared" si="23"/>
        <v>38178</v>
      </c>
      <c r="I86" s="290">
        <f t="shared" si="23"/>
        <v>15430</v>
      </c>
      <c r="J86" s="290">
        <f t="shared" si="23"/>
        <v>214171</v>
      </c>
      <c r="K86" s="39">
        <f t="shared" si="23"/>
        <v>38821022</v>
      </c>
      <c r="L86" s="39">
        <f t="shared" si="23"/>
        <v>31687410</v>
      </c>
      <c r="M86" s="39">
        <f t="shared" si="23"/>
        <v>14328480</v>
      </c>
      <c r="N86" s="39">
        <f t="shared" si="23"/>
        <v>7133612</v>
      </c>
    </row>
    <row r="87" spans="1:14" x14ac:dyDescent="0.25">
      <c r="A87" s="14"/>
      <c r="B87" s="167"/>
      <c r="C87" s="167"/>
      <c r="D87" s="167"/>
      <c r="E87" s="167"/>
      <c r="F87" s="167"/>
      <c r="G87" s="167"/>
      <c r="H87" s="167"/>
      <c r="I87" s="167"/>
      <c r="J87" s="167"/>
      <c r="K87" s="167"/>
      <c r="L87" s="167"/>
      <c r="M87" s="167"/>
    </row>
    <row r="88" spans="1:14" x14ac:dyDescent="0.25">
      <c r="A88" s="14"/>
      <c r="B88" s="14"/>
      <c r="C88" s="14"/>
      <c r="D88" s="14"/>
      <c r="E88" s="14"/>
      <c r="F88" s="14"/>
    </row>
    <row r="89" spans="1:14" x14ac:dyDescent="0.25">
      <c r="A89" s="14"/>
      <c r="B89" s="14"/>
      <c r="C89" s="14"/>
      <c r="D89" s="14"/>
      <c r="E89" s="14"/>
      <c r="F89" s="14"/>
    </row>
    <row r="90" spans="1:14" x14ac:dyDescent="0.25">
      <c r="A90" s="14"/>
      <c r="B90" s="14"/>
      <c r="C90" s="14"/>
      <c r="D90" s="14"/>
      <c r="E90" s="14"/>
      <c r="F90" s="14"/>
    </row>
    <row r="91" spans="1:14" x14ac:dyDescent="0.25">
      <c r="A91" s="14"/>
      <c r="B91" s="14"/>
      <c r="C91" s="14"/>
      <c r="D91" s="14"/>
      <c r="E91" s="14"/>
      <c r="F91" s="14"/>
    </row>
    <row r="92" spans="1:14" x14ac:dyDescent="0.25">
      <c r="A92" s="14"/>
      <c r="B92" s="14"/>
      <c r="C92" s="14"/>
      <c r="D92" s="14"/>
      <c r="E92" s="14"/>
      <c r="F92" s="14"/>
    </row>
    <row r="93" spans="1:14" x14ac:dyDescent="0.25">
      <c r="A93" s="14"/>
      <c r="B93" s="14"/>
      <c r="C93" s="14"/>
      <c r="D93" s="14"/>
      <c r="E93" s="14"/>
      <c r="F93" s="14"/>
    </row>
    <row r="94" spans="1:14" x14ac:dyDescent="0.25">
      <c r="A94" s="14"/>
      <c r="B94" s="14"/>
      <c r="C94" s="14"/>
      <c r="D94" s="14"/>
      <c r="E94" s="14"/>
      <c r="F94" s="14"/>
    </row>
    <row r="95" spans="1:14" x14ac:dyDescent="0.25">
      <c r="A95" s="14"/>
      <c r="B95" s="14"/>
      <c r="C95" s="14"/>
      <c r="D95" s="14"/>
      <c r="E95" s="14"/>
      <c r="F95" s="14"/>
    </row>
    <row r="96" spans="1:14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4"/>
      <c r="B107" s="14"/>
      <c r="C107" s="14"/>
      <c r="D107" s="14"/>
      <c r="E107" s="14"/>
      <c r="F107" s="14"/>
    </row>
    <row r="108" spans="1:6" x14ac:dyDescent="0.25">
      <c r="A108" s="14"/>
      <c r="B108" s="14"/>
      <c r="C108" s="14"/>
      <c r="D108" s="14"/>
      <c r="E108" s="14"/>
      <c r="F108" s="14"/>
    </row>
    <row r="109" spans="1:6" x14ac:dyDescent="0.25">
      <c r="A109" s="14"/>
      <c r="B109" s="14"/>
      <c r="C109" s="14"/>
      <c r="D109" s="14"/>
      <c r="E109" s="14"/>
      <c r="F109" s="14"/>
    </row>
    <row r="110" spans="1:6" x14ac:dyDescent="0.25">
      <c r="A110" s="14"/>
      <c r="B110" s="14"/>
      <c r="C110" s="14"/>
      <c r="D110" s="14"/>
      <c r="E110" s="14"/>
      <c r="F110" s="14"/>
    </row>
    <row r="111" spans="1:6" x14ac:dyDescent="0.25">
      <c r="A111" s="14"/>
      <c r="B111" s="14"/>
      <c r="C111" s="14"/>
      <c r="D111" s="14"/>
      <c r="E111" s="14"/>
      <c r="F111" s="14"/>
    </row>
    <row r="112" spans="1:6" x14ac:dyDescent="0.25">
      <c r="A112" s="14"/>
      <c r="B112" s="14"/>
      <c r="C112" s="14"/>
      <c r="D112" s="14"/>
      <c r="E112" s="14"/>
      <c r="F112" s="14"/>
    </row>
    <row r="113" spans="1:6" x14ac:dyDescent="0.25">
      <c r="A113" s="14"/>
      <c r="B113" s="14"/>
      <c r="C113" s="14"/>
      <c r="D113" s="14"/>
      <c r="E113" s="14"/>
      <c r="F113" s="14"/>
    </row>
    <row r="114" spans="1:6" x14ac:dyDescent="0.25">
      <c r="A114" s="14"/>
      <c r="B114" s="14"/>
      <c r="C114" s="14"/>
      <c r="D114" s="14"/>
      <c r="E114" s="14"/>
      <c r="F114" s="14"/>
    </row>
    <row r="115" spans="1:6" x14ac:dyDescent="0.25">
      <c r="A115" s="14"/>
      <c r="B115" s="14"/>
      <c r="C115" s="14"/>
      <c r="D115" s="14"/>
      <c r="E115" s="14"/>
      <c r="F115" s="14"/>
    </row>
    <row r="116" spans="1:6" x14ac:dyDescent="0.25">
      <c r="A116" s="14"/>
      <c r="B116" s="14"/>
      <c r="C116" s="14"/>
      <c r="D116" s="14"/>
      <c r="E116" s="14"/>
      <c r="F116" s="14"/>
    </row>
    <row r="117" spans="1:6" x14ac:dyDescent="0.25">
      <c r="A117" s="14"/>
      <c r="B117" s="14"/>
      <c r="C117" s="14"/>
      <c r="D117" s="14"/>
      <c r="E117" s="14"/>
      <c r="F117" s="14"/>
    </row>
    <row r="118" spans="1:6" x14ac:dyDescent="0.25">
      <c r="A118" s="14"/>
      <c r="B118" s="14"/>
      <c r="C118" s="14"/>
      <c r="D118" s="14"/>
      <c r="E118" s="14"/>
      <c r="F118" s="14"/>
    </row>
    <row r="119" spans="1:6" x14ac:dyDescent="0.25">
      <c r="A119" s="14"/>
      <c r="B119" s="14"/>
      <c r="C119" s="14"/>
      <c r="D119" s="14"/>
      <c r="E119" s="14"/>
      <c r="F119" s="14"/>
    </row>
    <row r="120" spans="1:6" x14ac:dyDescent="0.25">
      <c r="A120" s="14"/>
      <c r="B120" s="14"/>
      <c r="C120" s="14"/>
      <c r="D120" s="14"/>
      <c r="E120" s="14"/>
      <c r="F120" s="14"/>
    </row>
    <row r="121" spans="1:6" x14ac:dyDescent="0.25">
      <c r="A121" s="14"/>
      <c r="B121" s="14"/>
      <c r="C121" s="14"/>
      <c r="D121" s="14"/>
      <c r="E121" s="14"/>
      <c r="F121" s="14"/>
    </row>
    <row r="122" spans="1:6" x14ac:dyDescent="0.25">
      <c r="A122" s="14"/>
      <c r="B122" s="14"/>
      <c r="C122" s="14"/>
      <c r="D122" s="14"/>
      <c r="E122" s="14"/>
      <c r="F122" s="14"/>
    </row>
    <row r="123" spans="1:6" x14ac:dyDescent="0.25">
      <c r="A123" s="14"/>
      <c r="B123" s="14"/>
      <c r="C123" s="14"/>
      <c r="D123" s="14"/>
      <c r="E123" s="14"/>
      <c r="F123" s="14"/>
    </row>
    <row r="124" spans="1:6" x14ac:dyDescent="0.25">
      <c r="A124" s="14"/>
      <c r="B124" s="14"/>
      <c r="C124" s="14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6" x14ac:dyDescent="0.25">
      <c r="A145" s="14"/>
      <c r="B145" s="14"/>
      <c r="C145" s="14"/>
      <c r="D145" s="14"/>
      <c r="E145" s="14"/>
      <c r="F145" s="14"/>
    </row>
    <row r="146" spans="1:6" x14ac:dyDescent="0.25">
      <c r="A146" s="14"/>
      <c r="B146" s="14"/>
      <c r="C146" s="14"/>
      <c r="D146" s="14"/>
      <c r="E146" s="14"/>
      <c r="F146" s="14"/>
    </row>
    <row r="147" spans="1:6" x14ac:dyDescent="0.25">
      <c r="A147" s="14"/>
      <c r="B147" s="14"/>
      <c r="C147" s="14"/>
      <c r="D147" s="14"/>
      <c r="E147" s="14"/>
      <c r="F147" s="14"/>
    </row>
    <row r="148" spans="1:6" x14ac:dyDescent="0.25">
      <c r="A148" s="14"/>
      <c r="B148" s="14"/>
      <c r="C148" s="14"/>
      <c r="D148" s="14"/>
      <c r="E148" s="14"/>
      <c r="F148" s="14"/>
    </row>
    <row r="149" spans="1:6" x14ac:dyDescent="0.25">
      <c r="A149" s="14"/>
      <c r="B149" s="14"/>
      <c r="C149" s="14"/>
      <c r="D149" s="14"/>
      <c r="E149" s="14"/>
      <c r="F149" s="14"/>
    </row>
    <row r="150" spans="1:6" x14ac:dyDescent="0.25">
      <c r="A150" s="14"/>
      <c r="B150" s="14"/>
      <c r="C150" s="14"/>
      <c r="D150" s="14"/>
      <c r="E150" s="14"/>
      <c r="F150" s="14"/>
    </row>
    <row r="151" spans="1:6" x14ac:dyDescent="0.25">
      <c r="A151" s="14"/>
      <c r="B151" s="14"/>
      <c r="C151" s="14"/>
      <c r="D151" s="14"/>
      <c r="E151" s="14"/>
      <c r="F151" s="14"/>
    </row>
    <row r="152" spans="1:6" x14ac:dyDescent="0.25">
      <c r="A152" s="14"/>
      <c r="B152" s="14"/>
      <c r="C152" s="14"/>
      <c r="D152" s="14"/>
      <c r="E152" s="14"/>
      <c r="F152" s="14"/>
    </row>
    <row r="153" spans="1:6" x14ac:dyDescent="0.25">
      <c r="A153" s="14"/>
      <c r="B153" s="14"/>
      <c r="C153" s="14"/>
      <c r="D153" s="14"/>
      <c r="E153" s="14"/>
      <c r="F153" s="14"/>
    </row>
    <row r="154" spans="1:6" x14ac:dyDescent="0.25">
      <c r="A154" s="14"/>
      <c r="B154" s="14"/>
      <c r="C154" s="14"/>
      <c r="D154" s="14"/>
      <c r="E154" s="14"/>
      <c r="F154" s="14"/>
    </row>
    <row r="155" spans="1:6" x14ac:dyDescent="0.25">
      <c r="A155" s="14"/>
      <c r="B155" s="14"/>
      <c r="C155" s="14"/>
      <c r="D155" s="14"/>
      <c r="E155" s="14"/>
      <c r="F155" s="14"/>
    </row>
    <row r="156" spans="1:6" x14ac:dyDescent="0.25">
      <c r="A156" s="14"/>
      <c r="B156" s="14"/>
      <c r="C156" s="14"/>
      <c r="D156" s="14"/>
      <c r="E156" s="14"/>
      <c r="F156" s="14"/>
    </row>
    <row r="157" spans="1:6" x14ac:dyDescent="0.25">
      <c r="A157" s="14"/>
      <c r="B157" s="14"/>
      <c r="C157" s="14"/>
      <c r="D157" s="14"/>
      <c r="E157" s="14"/>
      <c r="F157" s="14"/>
    </row>
    <row r="158" spans="1:6" x14ac:dyDescent="0.25">
      <c r="A158" s="14"/>
      <c r="B158" s="14"/>
      <c r="C158" s="14"/>
      <c r="D158" s="14"/>
      <c r="E158" s="14"/>
      <c r="F158" s="14"/>
    </row>
    <row r="159" spans="1:6" x14ac:dyDescent="0.25">
      <c r="A159" s="14"/>
      <c r="B159" s="14"/>
      <c r="C159" s="14"/>
      <c r="D159" s="14"/>
      <c r="E159" s="14"/>
      <c r="F159" s="14"/>
    </row>
    <row r="160" spans="1:6" x14ac:dyDescent="0.25">
      <c r="A160" s="14"/>
      <c r="B160" s="14"/>
      <c r="C160" s="14"/>
      <c r="D160" s="14"/>
      <c r="E160" s="14"/>
      <c r="F160" s="14"/>
    </row>
    <row r="161" spans="1:6" x14ac:dyDescent="0.25">
      <c r="A161" s="14"/>
      <c r="B161" s="14"/>
      <c r="C161" s="14"/>
      <c r="D161" s="14"/>
      <c r="E161" s="14"/>
      <c r="F161" s="14"/>
    </row>
    <row r="162" spans="1:6" x14ac:dyDescent="0.25">
      <c r="A162" s="14"/>
      <c r="B162" s="14"/>
      <c r="C162" s="14"/>
      <c r="D162" s="14"/>
      <c r="E162" s="14"/>
      <c r="F162" s="14"/>
    </row>
    <row r="163" spans="1:6" x14ac:dyDescent="0.25">
      <c r="A163" s="14"/>
      <c r="B163" s="14"/>
      <c r="C163" s="14"/>
      <c r="D163" s="14"/>
      <c r="E163" s="14"/>
      <c r="F163" s="14"/>
    </row>
    <row r="164" spans="1:6" x14ac:dyDescent="0.25">
      <c r="A164" s="14"/>
      <c r="B164" s="14"/>
      <c r="C164" s="14"/>
      <c r="D164" s="14"/>
      <c r="E164" s="14"/>
      <c r="F164" s="14"/>
    </row>
    <row r="165" spans="1:6" x14ac:dyDescent="0.25">
      <c r="A165" s="14"/>
      <c r="B165" s="14"/>
      <c r="C165" s="14"/>
      <c r="D165" s="14"/>
      <c r="E165" s="14"/>
      <c r="F165" s="14"/>
    </row>
    <row r="166" spans="1:6" x14ac:dyDescent="0.25">
      <c r="A166" s="14"/>
      <c r="B166" s="14"/>
      <c r="C166" s="14"/>
      <c r="D166" s="14"/>
      <c r="E166" s="14"/>
      <c r="F166" s="14"/>
    </row>
    <row r="167" spans="1:6" x14ac:dyDescent="0.25">
      <c r="A167" s="14"/>
      <c r="B167" s="14"/>
      <c r="C167" s="14"/>
      <c r="D167" s="14"/>
      <c r="E167" s="14"/>
      <c r="F167" s="14"/>
    </row>
    <row r="168" spans="1:6" x14ac:dyDescent="0.25">
      <c r="A168" s="14"/>
      <c r="B168" s="14"/>
      <c r="C168" s="14"/>
      <c r="D168" s="14"/>
      <c r="E168" s="14"/>
      <c r="F168" s="14"/>
    </row>
    <row r="169" spans="1:6" x14ac:dyDescent="0.25">
      <c r="A169" s="14"/>
      <c r="B169" s="14"/>
      <c r="C169" s="14"/>
      <c r="D169" s="14"/>
      <c r="E169" s="14"/>
      <c r="F169" s="14"/>
    </row>
    <row r="170" spans="1:6" x14ac:dyDescent="0.25">
      <c r="A170" s="14"/>
      <c r="B170" s="14"/>
      <c r="C170" s="14"/>
      <c r="D170" s="14"/>
      <c r="E170" s="14"/>
      <c r="F170" s="14"/>
    </row>
    <row r="171" spans="1:6" x14ac:dyDescent="0.25">
      <c r="A171" s="14"/>
      <c r="B171" s="14"/>
      <c r="C171" s="14"/>
      <c r="D171" s="14"/>
      <c r="E171" s="14"/>
      <c r="F171" s="14"/>
    </row>
    <row r="172" spans="1:6" x14ac:dyDescent="0.25">
      <c r="A172" s="14"/>
      <c r="B172" s="14"/>
      <c r="C172" s="14"/>
      <c r="D172" s="14"/>
      <c r="E172" s="14"/>
      <c r="F172" s="14"/>
    </row>
    <row r="173" spans="1:6" x14ac:dyDescent="0.25">
      <c r="A173" s="14"/>
      <c r="B173" s="14"/>
      <c r="C173" s="14"/>
      <c r="D173" s="14"/>
      <c r="E173" s="14"/>
      <c r="F173" s="14"/>
    </row>
    <row r="174" spans="1:6" x14ac:dyDescent="0.25">
      <c r="A174" s="14"/>
      <c r="B174" s="14"/>
      <c r="C174" s="14"/>
      <c r="D174" s="14"/>
      <c r="E174" s="14"/>
      <c r="F174" s="14"/>
    </row>
    <row r="175" spans="1:6" x14ac:dyDescent="0.25">
      <c r="A175" s="14"/>
      <c r="B175" s="14"/>
      <c r="C175" s="14"/>
      <c r="D175" s="14"/>
      <c r="E175" s="14"/>
      <c r="F175" s="14"/>
    </row>
    <row r="176" spans="1:6" x14ac:dyDescent="0.25">
      <c r="A176" s="14"/>
      <c r="B176" s="14"/>
      <c r="C176" s="14"/>
      <c r="D176" s="14"/>
      <c r="E176" s="14"/>
      <c r="F176" s="14"/>
    </row>
    <row r="177" spans="1:6" x14ac:dyDescent="0.25">
      <c r="A177" s="14"/>
      <c r="B177" s="14"/>
      <c r="C177" s="14"/>
      <c r="D177" s="14"/>
      <c r="E177" s="14"/>
      <c r="F177" s="14"/>
    </row>
    <row r="178" spans="1:6" x14ac:dyDescent="0.25">
      <c r="A178" s="14"/>
      <c r="B178" s="14"/>
      <c r="C178" s="14"/>
      <c r="D178" s="14"/>
      <c r="E178" s="14"/>
      <c r="F178" s="14"/>
    </row>
    <row r="179" spans="1:6" x14ac:dyDescent="0.25">
      <c r="A179" s="14"/>
      <c r="B179" s="14"/>
      <c r="C179" s="14"/>
      <c r="D179" s="14"/>
      <c r="E179" s="14"/>
      <c r="F179" s="14"/>
    </row>
  </sheetData>
  <mergeCells count="27">
    <mergeCell ref="B7:N7"/>
    <mergeCell ref="B8:N8"/>
    <mergeCell ref="B9:N9"/>
    <mergeCell ref="B1:N1"/>
    <mergeCell ref="B2:N2"/>
    <mergeCell ref="B3:N3"/>
    <mergeCell ref="B4:N4"/>
    <mergeCell ref="B5:N5"/>
    <mergeCell ref="B6:N6"/>
    <mergeCell ref="A16:A18"/>
    <mergeCell ref="B16:B18"/>
    <mergeCell ref="A14:N14"/>
    <mergeCell ref="G16:G18"/>
    <mergeCell ref="H16:J16"/>
    <mergeCell ref="H17:I17"/>
    <mergeCell ref="J17:J18"/>
    <mergeCell ref="K16:K18"/>
    <mergeCell ref="L16:N16"/>
    <mergeCell ref="L17:M17"/>
    <mergeCell ref="B10:N10"/>
    <mergeCell ref="N17:N18"/>
    <mergeCell ref="C16:C18"/>
    <mergeCell ref="D16:F16"/>
    <mergeCell ref="D17:E17"/>
    <mergeCell ref="F17:F18"/>
    <mergeCell ref="B11:N11"/>
    <mergeCell ref="B12:N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6"/>
  <sheetViews>
    <sheetView showZeros="0" topLeftCell="A256" zoomScaleNormal="100" zoomScaleSheetLayoutView="100" workbookViewId="0">
      <selection activeCell="B10" sqref="B10:O10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6384" width="9.140625" style="2"/>
  </cols>
  <sheetData>
    <row r="1" spans="1:15" x14ac:dyDescent="0.25">
      <c r="B1" s="431" t="s">
        <v>427</v>
      </c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</row>
    <row r="2" spans="1:15" x14ac:dyDescent="0.25">
      <c r="B2" s="431" t="s">
        <v>428</v>
      </c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</row>
    <row r="3" spans="1:15" x14ac:dyDescent="0.25">
      <c r="B3" s="431" t="s">
        <v>429</v>
      </c>
      <c r="C3" s="431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</row>
    <row r="4" spans="1:15" x14ac:dyDescent="0.25">
      <c r="B4" s="431" t="s">
        <v>444</v>
      </c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</row>
    <row r="5" spans="1:15" ht="15" customHeight="1" x14ac:dyDescent="0.25">
      <c r="B5" s="428" t="s">
        <v>431</v>
      </c>
      <c r="C5" s="428"/>
      <c r="D5" s="428"/>
      <c r="E5" s="428"/>
      <c r="F5" s="428"/>
      <c r="G5" s="428"/>
      <c r="H5" s="428"/>
      <c r="I5" s="428"/>
      <c r="J5" s="428"/>
      <c r="K5" s="428"/>
      <c r="L5" s="428"/>
      <c r="M5" s="428"/>
      <c r="N5" s="428"/>
      <c r="O5" s="428"/>
    </row>
    <row r="6" spans="1:15" ht="15" customHeight="1" x14ac:dyDescent="0.25">
      <c r="B6" s="428" t="s">
        <v>432</v>
      </c>
      <c r="C6" s="428"/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</row>
    <row r="7" spans="1:15" ht="15" customHeight="1" x14ac:dyDescent="0.25">
      <c r="B7" s="428" t="s">
        <v>445</v>
      </c>
      <c r="C7" s="428"/>
      <c r="D7" s="428"/>
      <c r="E7" s="428"/>
      <c r="F7" s="428"/>
      <c r="G7" s="428"/>
      <c r="H7" s="428"/>
      <c r="I7" s="428"/>
      <c r="J7" s="428"/>
      <c r="K7" s="428"/>
      <c r="L7" s="428"/>
      <c r="M7" s="428"/>
      <c r="N7" s="428"/>
      <c r="O7" s="428"/>
    </row>
    <row r="8" spans="1:15" ht="15" customHeight="1" x14ac:dyDescent="0.25">
      <c r="B8" s="428" t="s">
        <v>459</v>
      </c>
      <c r="C8" s="428"/>
      <c r="D8" s="428"/>
      <c r="E8" s="428"/>
      <c r="F8" s="428"/>
      <c r="G8" s="428"/>
      <c r="H8" s="428"/>
      <c r="I8" s="428"/>
      <c r="J8" s="428"/>
      <c r="K8" s="428"/>
      <c r="L8" s="428"/>
      <c r="M8" s="428"/>
      <c r="N8" s="428"/>
      <c r="O8" s="428"/>
    </row>
    <row r="9" spans="1:15" ht="15" customHeight="1" x14ac:dyDescent="0.25">
      <c r="B9" s="428" t="s">
        <v>473</v>
      </c>
      <c r="C9" s="428"/>
      <c r="D9" s="428"/>
      <c r="E9" s="428"/>
      <c r="F9" s="428"/>
      <c r="G9" s="428"/>
      <c r="H9" s="428"/>
      <c r="I9" s="428"/>
      <c r="J9" s="428"/>
      <c r="K9" s="428"/>
      <c r="L9" s="428"/>
      <c r="M9" s="428"/>
      <c r="N9" s="428"/>
      <c r="O9" s="428"/>
    </row>
    <row r="10" spans="1:15" ht="15" customHeight="1" x14ac:dyDescent="0.25">
      <c r="B10" s="428" t="s">
        <v>477</v>
      </c>
      <c r="C10" s="428"/>
      <c r="D10" s="428"/>
      <c r="E10" s="428"/>
      <c r="F10" s="428"/>
      <c r="G10" s="428"/>
      <c r="H10" s="428"/>
      <c r="I10" s="428"/>
      <c r="J10" s="428"/>
      <c r="K10" s="428"/>
      <c r="L10" s="428"/>
      <c r="M10" s="428"/>
      <c r="N10" s="428"/>
      <c r="O10" s="428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</row>
    <row r="12" spans="1:15" ht="27.75" customHeight="1" x14ac:dyDescent="0.25">
      <c r="A12" s="416" t="s">
        <v>420</v>
      </c>
      <c r="B12" s="416"/>
      <c r="C12" s="416"/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</row>
    <row r="13" spans="1:15" ht="17.25" customHeight="1" x14ac:dyDescent="0.25">
      <c r="G13" s="4"/>
      <c r="H13" s="4"/>
      <c r="I13" s="4"/>
      <c r="J13" s="4"/>
      <c r="K13" s="4"/>
      <c r="L13" s="4"/>
      <c r="M13" s="4"/>
      <c r="N13" s="4"/>
      <c r="O13" s="4" t="s">
        <v>186</v>
      </c>
    </row>
    <row r="14" spans="1:15" ht="15" customHeight="1" x14ac:dyDescent="0.25">
      <c r="A14" s="389" t="s">
        <v>5</v>
      </c>
      <c r="B14" s="392" t="s">
        <v>426</v>
      </c>
      <c r="C14" s="392" t="s">
        <v>60</v>
      </c>
      <c r="D14" s="418" t="s">
        <v>447</v>
      </c>
      <c r="E14" s="421" t="s">
        <v>214</v>
      </c>
      <c r="F14" s="422"/>
      <c r="G14" s="423"/>
      <c r="H14" s="408" t="s">
        <v>449</v>
      </c>
      <c r="I14" s="411" t="s">
        <v>214</v>
      </c>
      <c r="J14" s="412"/>
      <c r="K14" s="412"/>
      <c r="L14" s="417" t="s">
        <v>0</v>
      </c>
      <c r="M14" s="417" t="s">
        <v>214</v>
      </c>
      <c r="N14" s="417"/>
      <c r="O14" s="417"/>
    </row>
    <row r="15" spans="1:15" x14ac:dyDescent="0.25">
      <c r="A15" s="390"/>
      <c r="B15" s="393"/>
      <c r="C15" s="393"/>
      <c r="D15" s="419"/>
      <c r="E15" s="421" t="s">
        <v>1</v>
      </c>
      <c r="F15" s="423"/>
      <c r="G15" s="418" t="s">
        <v>2</v>
      </c>
      <c r="H15" s="409"/>
      <c r="I15" s="411" t="s">
        <v>1</v>
      </c>
      <c r="J15" s="413"/>
      <c r="K15" s="429" t="s">
        <v>2</v>
      </c>
      <c r="L15" s="417"/>
      <c r="M15" s="417" t="s">
        <v>1</v>
      </c>
      <c r="N15" s="417"/>
      <c r="O15" s="399" t="s">
        <v>2</v>
      </c>
    </row>
    <row r="16" spans="1:15" ht="49.5" customHeight="1" x14ac:dyDescent="0.25">
      <c r="A16" s="391"/>
      <c r="B16" s="394"/>
      <c r="C16" s="394"/>
      <c r="D16" s="420"/>
      <c r="E16" s="269" t="s">
        <v>3</v>
      </c>
      <c r="F16" s="270" t="s">
        <v>4</v>
      </c>
      <c r="G16" s="420"/>
      <c r="H16" s="410"/>
      <c r="I16" s="335" t="s">
        <v>3</v>
      </c>
      <c r="J16" s="364" t="s">
        <v>4</v>
      </c>
      <c r="K16" s="430"/>
      <c r="L16" s="417"/>
      <c r="M16" s="6" t="s">
        <v>3</v>
      </c>
      <c r="N16" s="5" t="s">
        <v>4</v>
      </c>
      <c r="O16" s="399"/>
    </row>
    <row r="17" spans="1:17" ht="15.95" customHeight="1" x14ac:dyDescent="0.25">
      <c r="A17" s="50" t="s">
        <v>78</v>
      </c>
      <c r="B17" s="432" t="s">
        <v>6</v>
      </c>
      <c r="C17" s="432"/>
      <c r="D17" s="432"/>
      <c r="E17" s="432"/>
      <c r="F17" s="432"/>
      <c r="G17" s="432"/>
      <c r="H17" s="432"/>
      <c r="I17" s="432"/>
      <c r="J17" s="432"/>
      <c r="K17" s="432"/>
      <c r="L17" s="432"/>
      <c r="M17" s="432"/>
      <c r="N17" s="432"/>
      <c r="O17" s="432"/>
    </row>
    <row r="18" spans="1:17" ht="15" customHeight="1" x14ac:dyDescent="0.25">
      <c r="A18" s="7" t="s">
        <v>199</v>
      </c>
      <c r="B18" s="14" t="s">
        <v>62</v>
      </c>
      <c r="C18" s="84" t="s">
        <v>9</v>
      </c>
      <c r="D18" s="256">
        <f>E18+G18</f>
        <v>65969</v>
      </c>
      <c r="E18" s="256">
        <v>65969</v>
      </c>
      <c r="F18" s="256">
        <v>48950</v>
      </c>
      <c r="G18" s="256"/>
      <c r="H18" s="287">
        <f>I18+K18</f>
        <v>0</v>
      </c>
      <c r="I18" s="287"/>
      <c r="J18" s="287"/>
      <c r="K18" s="367"/>
      <c r="L18" s="85">
        <f>M18+O18</f>
        <v>65969</v>
      </c>
      <c r="M18" s="85">
        <f>E18+I18</f>
        <v>65969</v>
      </c>
      <c r="N18" s="85">
        <f>F18+J18</f>
        <v>48950</v>
      </c>
      <c r="O18" s="85">
        <f>G18+K18</f>
        <v>0</v>
      </c>
      <c r="P18" s="274" t="s">
        <v>378</v>
      </c>
      <c r="Q18" s="275">
        <f>SUMIF(C18:C212,1,L18:L212)</f>
        <v>3943080</v>
      </c>
    </row>
    <row r="19" spans="1:17" ht="15" customHeight="1" x14ac:dyDescent="0.25">
      <c r="A19" s="7" t="s">
        <v>79</v>
      </c>
      <c r="B19" s="8" t="s">
        <v>20</v>
      </c>
      <c r="C19" s="9"/>
      <c r="D19" s="257">
        <f t="shared" ref="D19:O19" si="0">D20+D21+D22</f>
        <v>2483806</v>
      </c>
      <c r="E19" s="257">
        <f t="shared" si="0"/>
        <v>2404609</v>
      </c>
      <c r="F19" s="257">
        <f t="shared" si="0"/>
        <v>1236447</v>
      </c>
      <c r="G19" s="257">
        <f t="shared" si="0"/>
        <v>79197</v>
      </c>
      <c r="H19" s="288">
        <f t="shared" si="0"/>
        <v>189028</v>
      </c>
      <c r="I19" s="288">
        <f t="shared" si="0"/>
        <v>166423</v>
      </c>
      <c r="J19" s="288">
        <f t="shared" si="0"/>
        <v>0</v>
      </c>
      <c r="K19" s="311">
        <f t="shared" si="0"/>
        <v>22605</v>
      </c>
      <c r="L19" s="10">
        <f t="shared" si="0"/>
        <v>2672834</v>
      </c>
      <c r="M19" s="10">
        <f t="shared" si="0"/>
        <v>2571032</v>
      </c>
      <c r="N19" s="10">
        <f t="shared" si="0"/>
        <v>1236447</v>
      </c>
      <c r="O19" s="10">
        <f t="shared" si="0"/>
        <v>101802</v>
      </c>
      <c r="P19" s="274" t="s">
        <v>379</v>
      </c>
      <c r="Q19" s="275">
        <f>SUMIF(C18:C212,2,L18:L212)</f>
        <v>0</v>
      </c>
    </row>
    <row r="20" spans="1:17" ht="15" customHeight="1" x14ac:dyDescent="0.25">
      <c r="A20" s="13"/>
      <c r="B20" s="14"/>
      <c r="C20" s="9" t="s">
        <v>9</v>
      </c>
      <c r="D20" s="257">
        <f>E20+G20</f>
        <v>2029076</v>
      </c>
      <c r="E20" s="257">
        <v>1993322</v>
      </c>
      <c r="F20" s="257">
        <v>1236447</v>
      </c>
      <c r="G20" s="257">
        <v>35754</v>
      </c>
      <c r="H20" s="287">
        <f>I20+K20</f>
        <v>5723</v>
      </c>
      <c r="I20" s="288">
        <v>5723</v>
      </c>
      <c r="J20" s="288"/>
      <c r="K20" s="311"/>
      <c r="L20" s="10">
        <f>M20+O20</f>
        <v>2034799</v>
      </c>
      <c r="M20" s="10">
        <f>E20+I20</f>
        <v>1999045</v>
      </c>
      <c r="N20" s="10">
        <f>F20+J20</f>
        <v>1236447</v>
      </c>
      <c r="O20" s="10">
        <f>G20+K20</f>
        <v>35754</v>
      </c>
      <c r="P20" s="274" t="s">
        <v>380</v>
      </c>
      <c r="Q20" s="275">
        <f>SUMIF(C18:C212,3,L18:L212)</f>
        <v>72405</v>
      </c>
    </row>
    <row r="21" spans="1:17" ht="15" customHeight="1" x14ac:dyDescent="0.25">
      <c r="A21" s="13"/>
      <c r="B21" s="52"/>
      <c r="C21" s="9" t="s">
        <v>25</v>
      </c>
      <c r="D21" s="257">
        <f>E21+G21</f>
        <v>260685</v>
      </c>
      <c r="E21" s="257">
        <v>260685</v>
      </c>
      <c r="F21" s="257"/>
      <c r="G21" s="257"/>
      <c r="H21" s="287">
        <f>I21+K21</f>
        <v>183305</v>
      </c>
      <c r="I21" s="288">
        <v>160700</v>
      </c>
      <c r="J21" s="288"/>
      <c r="K21" s="311">
        <v>22605</v>
      </c>
      <c r="L21" s="10">
        <f>M21+O21</f>
        <v>443990</v>
      </c>
      <c r="M21" s="10">
        <f t="shared" ref="M21:O22" si="1">E21+I21</f>
        <v>421385</v>
      </c>
      <c r="N21" s="10">
        <f t="shared" si="1"/>
        <v>0</v>
      </c>
      <c r="O21" s="10">
        <f t="shared" si="1"/>
        <v>22605</v>
      </c>
      <c r="P21" s="274" t="s">
        <v>381</v>
      </c>
      <c r="Q21" s="275">
        <f>SUMIF(C18:C212,4,L18:L212)</f>
        <v>683897</v>
      </c>
    </row>
    <row r="22" spans="1:17" ht="15" customHeight="1" x14ac:dyDescent="0.25">
      <c r="A22" s="13"/>
      <c r="B22" s="53"/>
      <c r="C22" s="9" t="s">
        <v>22</v>
      </c>
      <c r="D22" s="257">
        <f>E22+G22</f>
        <v>194045</v>
      </c>
      <c r="E22" s="257">
        <v>150602</v>
      </c>
      <c r="F22" s="257"/>
      <c r="G22" s="257">
        <v>43443</v>
      </c>
      <c r="H22" s="287">
        <f>I22+K22</f>
        <v>0</v>
      </c>
      <c r="I22" s="288"/>
      <c r="J22" s="288"/>
      <c r="K22" s="311"/>
      <c r="L22" s="10">
        <f>M22+O22</f>
        <v>194045</v>
      </c>
      <c r="M22" s="10">
        <f t="shared" si="1"/>
        <v>150602</v>
      </c>
      <c r="N22" s="10">
        <f t="shared" si="1"/>
        <v>0</v>
      </c>
      <c r="O22" s="10">
        <f t="shared" si="1"/>
        <v>43443</v>
      </c>
      <c r="P22" s="274" t="s">
        <v>384</v>
      </c>
      <c r="Q22" s="275">
        <f>SUMIF(C18:C212,5,L18:L212)-L88</f>
        <v>1499369</v>
      </c>
    </row>
    <row r="23" spans="1:17" ht="15" customHeight="1" x14ac:dyDescent="0.25">
      <c r="A23" s="7" t="s">
        <v>80</v>
      </c>
      <c r="B23" s="8" t="s">
        <v>7</v>
      </c>
      <c r="C23" s="9"/>
      <c r="D23" s="257">
        <f>SUM(D24:D28)</f>
        <v>72312</v>
      </c>
      <c r="E23" s="257">
        <f>SUM(E24:E28)</f>
        <v>72312</v>
      </c>
      <c r="F23" s="257">
        <f>SUM(F24:F28)</f>
        <v>45658</v>
      </c>
      <c r="G23" s="257">
        <f t="shared" ref="G23:O23" si="2">SUM(G24:G28)</f>
        <v>0</v>
      </c>
      <c r="H23" s="288">
        <f t="shared" si="2"/>
        <v>0</v>
      </c>
      <c r="I23" s="288">
        <f t="shared" si="2"/>
        <v>0</v>
      </c>
      <c r="J23" s="288">
        <f t="shared" si="2"/>
        <v>0</v>
      </c>
      <c r="K23" s="311">
        <f t="shared" si="2"/>
        <v>0</v>
      </c>
      <c r="L23" s="10">
        <f t="shared" si="2"/>
        <v>72312</v>
      </c>
      <c r="M23" s="10">
        <f t="shared" si="2"/>
        <v>72312</v>
      </c>
      <c r="N23" s="10">
        <f t="shared" si="2"/>
        <v>45658</v>
      </c>
      <c r="O23" s="10">
        <f t="shared" si="2"/>
        <v>0</v>
      </c>
      <c r="P23" s="274" t="s">
        <v>382</v>
      </c>
      <c r="Q23" s="275">
        <f>SUMIF(C18:C212,6,L18:L212)</f>
        <v>1102460</v>
      </c>
    </row>
    <row r="24" spans="1:17" ht="15" customHeight="1" x14ac:dyDescent="0.25">
      <c r="A24" s="13"/>
      <c r="C24" s="9" t="s">
        <v>9</v>
      </c>
      <c r="D24" s="257">
        <f>E24+G24</f>
        <v>29317</v>
      </c>
      <c r="E24" s="257">
        <v>29317</v>
      </c>
      <c r="F24" s="257">
        <v>16856</v>
      </c>
      <c r="G24" s="257"/>
      <c r="H24" s="287">
        <f>I24+K24</f>
        <v>0</v>
      </c>
      <c r="I24" s="288"/>
      <c r="J24" s="288"/>
      <c r="K24" s="311"/>
      <c r="L24" s="10">
        <f t="shared" ref="L24:L39" si="3">M24+O24</f>
        <v>29317</v>
      </c>
      <c r="M24" s="10">
        <f t="shared" ref="M24:M39" si="4">E24+I24</f>
        <v>29317</v>
      </c>
      <c r="N24" s="10">
        <f t="shared" ref="N24:N39" si="5">F24+J24</f>
        <v>16856</v>
      </c>
      <c r="O24" s="10">
        <f t="shared" ref="O24:O39" si="6">G24+K24</f>
        <v>0</v>
      </c>
      <c r="P24" s="274" t="s">
        <v>383</v>
      </c>
      <c r="Q24" s="275">
        <f>SUMIF(C18:C212,7,L18:L212)</f>
        <v>39433</v>
      </c>
    </row>
    <row r="25" spans="1:17" ht="15" customHeight="1" x14ac:dyDescent="0.25">
      <c r="A25" s="13"/>
      <c r="C25" s="9" t="s">
        <v>33</v>
      </c>
      <c r="D25" s="257">
        <f>E25+G25</f>
        <v>2255</v>
      </c>
      <c r="E25" s="257">
        <v>2255</v>
      </c>
      <c r="F25" s="257">
        <v>1722</v>
      </c>
      <c r="G25" s="257"/>
      <c r="H25" s="287"/>
      <c r="I25" s="288"/>
      <c r="J25" s="288"/>
      <c r="K25" s="311"/>
      <c r="L25" s="10">
        <f t="shared" si="3"/>
        <v>2255</v>
      </c>
      <c r="M25" s="10">
        <f t="shared" si="4"/>
        <v>2255</v>
      </c>
      <c r="N25" s="10">
        <f t="shared" si="5"/>
        <v>1722</v>
      </c>
      <c r="O25" s="10">
        <f t="shared" si="6"/>
        <v>0</v>
      </c>
      <c r="P25" s="274" t="s">
        <v>385</v>
      </c>
      <c r="Q25" s="275">
        <f>SUMIF(C18:C212,8,L18:L212)</f>
        <v>1831876</v>
      </c>
    </row>
    <row r="26" spans="1:17" ht="15" customHeight="1" x14ac:dyDescent="0.25">
      <c r="A26" s="13"/>
      <c r="C26" s="9" t="s">
        <v>22</v>
      </c>
      <c r="D26" s="257">
        <f>E26+G26</f>
        <v>19337</v>
      </c>
      <c r="E26" s="257">
        <v>19337</v>
      </c>
      <c r="F26" s="257">
        <v>14763</v>
      </c>
      <c r="G26" s="257"/>
      <c r="H26" s="287"/>
      <c r="I26" s="288"/>
      <c r="J26" s="288"/>
      <c r="K26" s="311"/>
      <c r="L26" s="10">
        <f t="shared" si="3"/>
        <v>19337</v>
      </c>
      <c r="M26" s="10">
        <f t="shared" si="4"/>
        <v>19337</v>
      </c>
      <c r="N26" s="10">
        <f t="shared" si="5"/>
        <v>14763</v>
      </c>
      <c r="O26" s="10">
        <f t="shared" si="6"/>
        <v>0</v>
      </c>
      <c r="P26" s="274" t="s">
        <v>386</v>
      </c>
      <c r="Q26" s="275">
        <f>SUMIF(C18:C212,9,L18:L212)</f>
        <v>5648057</v>
      </c>
    </row>
    <row r="27" spans="1:17" ht="15" customHeight="1" x14ac:dyDescent="0.25">
      <c r="A27" s="13"/>
      <c r="C27" s="54" t="s">
        <v>32</v>
      </c>
      <c r="D27" s="257">
        <f>E27+G27</f>
        <v>8161</v>
      </c>
      <c r="E27" s="257">
        <v>8161</v>
      </c>
      <c r="F27" s="257">
        <v>2251</v>
      </c>
      <c r="G27" s="257"/>
      <c r="H27" s="287"/>
      <c r="I27" s="288"/>
      <c r="J27" s="288"/>
      <c r="K27" s="311"/>
      <c r="L27" s="10">
        <f t="shared" si="3"/>
        <v>8161</v>
      </c>
      <c r="M27" s="10">
        <f t="shared" si="4"/>
        <v>8161</v>
      </c>
      <c r="N27" s="10">
        <f t="shared" si="5"/>
        <v>2251</v>
      </c>
      <c r="O27" s="10">
        <f t="shared" si="6"/>
        <v>0</v>
      </c>
      <c r="P27" s="274" t="s">
        <v>387</v>
      </c>
      <c r="Q27" s="275">
        <f>SUMIF(C18:C212,10,L18:L212)-L208</f>
        <v>4198752</v>
      </c>
    </row>
    <row r="28" spans="1:17" ht="15" customHeight="1" x14ac:dyDescent="0.25">
      <c r="A28" s="31"/>
      <c r="B28" s="52"/>
      <c r="C28" s="54" t="s">
        <v>24</v>
      </c>
      <c r="D28" s="257">
        <f>E28+G28</f>
        <v>13242</v>
      </c>
      <c r="E28" s="257">
        <v>13242</v>
      </c>
      <c r="F28" s="257">
        <v>10066</v>
      </c>
      <c r="G28" s="257"/>
      <c r="H28" s="287"/>
      <c r="I28" s="288"/>
      <c r="J28" s="288"/>
      <c r="K28" s="311"/>
      <c r="L28" s="10">
        <f t="shared" si="3"/>
        <v>13242</v>
      </c>
      <c r="M28" s="10">
        <f t="shared" si="4"/>
        <v>13242</v>
      </c>
      <c r="N28" s="10">
        <f t="shared" si="5"/>
        <v>10066</v>
      </c>
      <c r="O28" s="10">
        <f t="shared" si="6"/>
        <v>0</v>
      </c>
      <c r="P28" s="276" t="s">
        <v>189</v>
      </c>
      <c r="Q28" s="277">
        <f>SUM(Q18:Q27)</f>
        <v>19019329</v>
      </c>
    </row>
    <row r="29" spans="1:17" ht="15" customHeight="1" x14ac:dyDescent="0.25">
      <c r="A29" s="7" t="s">
        <v>81</v>
      </c>
      <c r="B29" s="8" t="s">
        <v>10</v>
      </c>
      <c r="C29" s="9"/>
      <c r="D29" s="257">
        <f>SUM(D30:D33)</f>
        <v>59282</v>
      </c>
      <c r="E29" s="257">
        <f>SUM(E30:E33)</f>
        <v>59282</v>
      </c>
      <c r="F29" s="257">
        <f>SUM(F30:F33)</f>
        <v>41280</v>
      </c>
      <c r="G29" s="257">
        <f t="shared" ref="G29:O29" si="7">SUM(G30:G33)</f>
        <v>0</v>
      </c>
      <c r="H29" s="288">
        <f t="shared" si="7"/>
        <v>25700</v>
      </c>
      <c r="I29" s="288">
        <f t="shared" si="7"/>
        <v>0</v>
      </c>
      <c r="J29" s="288">
        <f t="shared" si="7"/>
        <v>0</v>
      </c>
      <c r="K29" s="311">
        <f t="shared" si="7"/>
        <v>25700</v>
      </c>
      <c r="L29" s="10">
        <f t="shared" si="7"/>
        <v>84982</v>
      </c>
      <c r="M29" s="10">
        <f t="shared" si="7"/>
        <v>59282</v>
      </c>
      <c r="N29" s="10">
        <f t="shared" si="7"/>
        <v>41280</v>
      </c>
      <c r="O29" s="10">
        <f t="shared" si="7"/>
        <v>25700</v>
      </c>
      <c r="P29" s="223"/>
      <c r="Q29" s="223"/>
    </row>
    <row r="30" spans="1:17" ht="15" customHeight="1" x14ac:dyDescent="0.25">
      <c r="A30" s="13"/>
      <c r="C30" s="9" t="s">
        <v>9</v>
      </c>
      <c r="D30" s="257">
        <f>E30+G30</f>
        <v>26113</v>
      </c>
      <c r="E30" s="257">
        <v>26113</v>
      </c>
      <c r="F30" s="257">
        <v>16109</v>
      </c>
      <c r="G30" s="257"/>
      <c r="H30" s="287">
        <f>I30+K30</f>
        <v>25700</v>
      </c>
      <c r="I30" s="288"/>
      <c r="J30" s="288"/>
      <c r="K30" s="311">
        <v>25700</v>
      </c>
      <c r="L30" s="10">
        <f t="shared" si="3"/>
        <v>51813</v>
      </c>
      <c r="M30" s="10">
        <f t="shared" si="4"/>
        <v>26113</v>
      </c>
      <c r="N30" s="10">
        <f t="shared" si="5"/>
        <v>16109</v>
      </c>
      <c r="O30" s="10">
        <f t="shared" si="6"/>
        <v>25700</v>
      </c>
      <c r="P30" s="223"/>
      <c r="Q30" s="223">
        <f>Q28-L215</f>
        <v>0</v>
      </c>
    </row>
    <row r="31" spans="1:17" ht="15" customHeight="1" x14ac:dyDescent="0.25">
      <c r="A31" s="13"/>
      <c r="C31" s="9" t="s">
        <v>33</v>
      </c>
      <c r="D31" s="257">
        <f>E31+G31</f>
        <v>2245</v>
      </c>
      <c r="E31" s="257">
        <v>2245</v>
      </c>
      <c r="F31" s="257">
        <v>1714</v>
      </c>
      <c r="G31" s="257"/>
      <c r="H31" s="287"/>
      <c r="I31" s="288"/>
      <c r="J31" s="288"/>
      <c r="K31" s="311"/>
      <c r="L31" s="10">
        <f t="shared" si="3"/>
        <v>2245</v>
      </c>
      <c r="M31" s="10">
        <f t="shared" si="4"/>
        <v>2245</v>
      </c>
      <c r="N31" s="10">
        <f t="shared" si="5"/>
        <v>1714</v>
      </c>
      <c r="O31" s="10">
        <f t="shared" si="6"/>
        <v>0</v>
      </c>
    </row>
    <row r="32" spans="1:17" ht="15" customHeight="1" x14ac:dyDescent="0.25">
      <c r="A32" s="13"/>
      <c r="C32" s="9" t="s">
        <v>22</v>
      </c>
      <c r="D32" s="257">
        <f>E32+G32</f>
        <v>17452</v>
      </c>
      <c r="E32" s="257">
        <v>17452</v>
      </c>
      <c r="F32" s="257">
        <v>13324</v>
      </c>
      <c r="G32" s="257"/>
      <c r="H32" s="287"/>
      <c r="I32" s="288"/>
      <c r="J32" s="288"/>
      <c r="K32" s="311"/>
      <c r="L32" s="10">
        <f t="shared" si="3"/>
        <v>17452</v>
      </c>
      <c r="M32" s="10">
        <f t="shared" si="4"/>
        <v>17452</v>
      </c>
      <c r="N32" s="10">
        <f t="shared" si="5"/>
        <v>13324</v>
      </c>
      <c r="O32" s="10">
        <f t="shared" si="6"/>
        <v>0</v>
      </c>
    </row>
    <row r="33" spans="1:15" ht="15" customHeight="1" x14ac:dyDescent="0.25">
      <c r="A33" s="31"/>
      <c r="B33" s="52"/>
      <c r="C33" s="54" t="s">
        <v>24</v>
      </c>
      <c r="D33" s="257">
        <f>E33+G33</f>
        <v>13472</v>
      </c>
      <c r="E33" s="257">
        <v>13472</v>
      </c>
      <c r="F33" s="257">
        <v>10133</v>
      </c>
      <c r="G33" s="257"/>
      <c r="H33" s="287"/>
      <c r="I33" s="288"/>
      <c r="J33" s="288"/>
      <c r="K33" s="311"/>
      <c r="L33" s="10">
        <f t="shared" si="3"/>
        <v>13472</v>
      </c>
      <c r="M33" s="10">
        <f t="shared" si="4"/>
        <v>13472</v>
      </c>
      <c r="N33" s="10">
        <f t="shared" si="5"/>
        <v>10133</v>
      </c>
      <c r="O33" s="10">
        <f t="shared" si="6"/>
        <v>0</v>
      </c>
    </row>
    <row r="34" spans="1:15" ht="15" customHeight="1" x14ac:dyDescent="0.25">
      <c r="A34" s="7" t="s">
        <v>82</v>
      </c>
      <c r="B34" s="8" t="s">
        <v>11</v>
      </c>
      <c r="C34" s="9"/>
      <c r="D34" s="257">
        <f>SUM(D35:D39)</f>
        <v>119104</v>
      </c>
      <c r="E34" s="257">
        <f>SUM(E35:E39)</f>
        <v>119104</v>
      </c>
      <c r="F34" s="257">
        <f>SUM(F35:F39)</f>
        <v>76956</v>
      </c>
      <c r="G34" s="257">
        <f t="shared" ref="G34:O34" si="8">SUM(G35:G39)</f>
        <v>0</v>
      </c>
      <c r="H34" s="288">
        <f t="shared" si="8"/>
        <v>0</v>
      </c>
      <c r="I34" s="288">
        <f t="shared" si="8"/>
        <v>0</v>
      </c>
      <c r="J34" s="288">
        <f t="shared" si="8"/>
        <v>0</v>
      </c>
      <c r="K34" s="311">
        <f t="shared" si="8"/>
        <v>0</v>
      </c>
      <c r="L34" s="10">
        <f t="shared" si="8"/>
        <v>119104</v>
      </c>
      <c r="M34" s="10">
        <f t="shared" si="8"/>
        <v>119104</v>
      </c>
      <c r="N34" s="10">
        <f t="shared" si="8"/>
        <v>76956</v>
      </c>
      <c r="O34" s="10">
        <f t="shared" si="8"/>
        <v>0</v>
      </c>
    </row>
    <row r="35" spans="1:15" ht="15" customHeight="1" x14ac:dyDescent="0.25">
      <c r="A35" s="13"/>
      <c r="C35" s="9" t="s">
        <v>9</v>
      </c>
      <c r="D35" s="257">
        <f>E35+G35</f>
        <v>38813</v>
      </c>
      <c r="E35" s="257">
        <v>38813</v>
      </c>
      <c r="F35" s="257">
        <v>24601</v>
      </c>
      <c r="G35" s="257"/>
      <c r="H35" s="287">
        <f>I35+K35</f>
        <v>0</v>
      </c>
      <c r="I35" s="288"/>
      <c r="J35" s="288"/>
      <c r="K35" s="311"/>
      <c r="L35" s="10">
        <f t="shared" si="3"/>
        <v>38813</v>
      </c>
      <c r="M35" s="10">
        <f t="shared" si="4"/>
        <v>38813</v>
      </c>
      <c r="N35" s="10">
        <f t="shared" si="5"/>
        <v>24601</v>
      </c>
      <c r="O35" s="10">
        <f t="shared" si="6"/>
        <v>0</v>
      </c>
    </row>
    <row r="36" spans="1:15" ht="15" customHeight="1" x14ac:dyDescent="0.25">
      <c r="A36" s="13"/>
      <c r="C36" s="9" t="s">
        <v>33</v>
      </c>
      <c r="D36" s="257">
        <f>E36+G36</f>
        <v>4510</v>
      </c>
      <c r="E36" s="257">
        <v>4510</v>
      </c>
      <c r="F36" s="257">
        <v>3443</v>
      </c>
      <c r="G36" s="257"/>
      <c r="H36" s="287"/>
      <c r="I36" s="288"/>
      <c r="J36" s="288"/>
      <c r="K36" s="311"/>
      <c r="L36" s="10">
        <f t="shared" si="3"/>
        <v>4510</v>
      </c>
      <c r="M36" s="10">
        <f t="shared" si="4"/>
        <v>4510</v>
      </c>
      <c r="N36" s="10">
        <f t="shared" si="5"/>
        <v>3443</v>
      </c>
      <c r="O36" s="10">
        <f t="shared" si="6"/>
        <v>0</v>
      </c>
    </row>
    <row r="37" spans="1:15" ht="15" customHeight="1" x14ac:dyDescent="0.25">
      <c r="A37" s="13"/>
      <c r="C37" s="9" t="s">
        <v>22</v>
      </c>
      <c r="D37" s="257">
        <f>E37+G37</f>
        <v>59609</v>
      </c>
      <c r="E37" s="257">
        <v>59609</v>
      </c>
      <c r="F37" s="257">
        <v>36634</v>
      </c>
      <c r="G37" s="257"/>
      <c r="H37" s="287">
        <f>I37+K37</f>
        <v>0</v>
      </c>
      <c r="I37" s="288"/>
      <c r="J37" s="288"/>
      <c r="K37" s="311"/>
      <c r="L37" s="10">
        <f t="shared" si="3"/>
        <v>59609</v>
      </c>
      <c r="M37" s="10">
        <f t="shared" si="4"/>
        <v>59609</v>
      </c>
      <c r="N37" s="10">
        <f t="shared" si="5"/>
        <v>36634</v>
      </c>
      <c r="O37" s="10">
        <f t="shared" si="6"/>
        <v>0</v>
      </c>
    </row>
    <row r="38" spans="1:15" ht="15" customHeight="1" x14ac:dyDescent="0.25">
      <c r="A38" s="13"/>
      <c r="C38" s="54" t="s">
        <v>32</v>
      </c>
      <c r="D38" s="257">
        <f>E38+G38</f>
        <v>2628</v>
      </c>
      <c r="E38" s="257">
        <v>2628</v>
      </c>
      <c r="F38" s="257">
        <v>2006</v>
      </c>
      <c r="G38" s="257"/>
      <c r="H38" s="287"/>
      <c r="I38" s="288"/>
      <c r="J38" s="288"/>
      <c r="K38" s="311"/>
      <c r="L38" s="10">
        <f t="shared" si="3"/>
        <v>2628</v>
      </c>
      <c r="M38" s="10">
        <f t="shared" si="4"/>
        <v>2628</v>
      </c>
      <c r="N38" s="10">
        <f t="shared" si="5"/>
        <v>2006</v>
      </c>
      <c r="O38" s="10">
        <f t="shared" si="6"/>
        <v>0</v>
      </c>
    </row>
    <row r="39" spans="1:15" ht="15" customHeight="1" x14ac:dyDescent="0.25">
      <c r="A39" s="31"/>
      <c r="B39" s="52"/>
      <c r="C39" s="54" t="s">
        <v>24</v>
      </c>
      <c r="D39" s="257">
        <f>E39+G39</f>
        <v>13544</v>
      </c>
      <c r="E39" s="257">
        <v>13544</v>
      </c>
      <c r="F39" s="257">
        <v>10272</v>
      </c>
      <c r="G39" s="257"/>
      <c r="H39" s="287"/>
      <c r="I39" s="288"/>
      <c r="J39" s="288"/>
      <c r="K39" s="311"/>
      <c r="L39" s="10">
        <f t="shared" si="3"/>
        <v>13544</v>
      </c>
      <c r="M39" s="10">
        <f t="shared" si="4"/>
        <v>13544</v>
      </c>
      <c r="N39" s="10">
        <f t="shared" si="5"/>
        <v>10272</v>
      </c>
      <c r="O39" s="10">
        <f t="shared" si="6"/>
        <v>0</v>
      </c>
    </row>
    <row r="40" spans="1:15" ht="15" customHeight="1" x14ac:dyDescent="0.25">
      <c r="A40" s="7" t="s">
        <v>83</v>
      </c>
      <c r="B40" s="8" t="s">
        <v>12</v>
      </c>
      <c r="C40" s="9"/>
      <c r="D40" s="257">
        <f>SUM(D41:D44)</f>
        <v>111559</v>
      </c>
      <c r="E40" s="257">
        <f>SUM(E41:E44)</f>
        <v>111559</v>
      </c>
      <c r="F40" s="257">
        <f>SUM(F41:F44)</f>
        <v>70799</v>
      </c>
      <c r="G40" s="257">
        <f t="shared" ref="G40:O40" si="9">SUM(G41:G44)</f>
        <v>0</v>
      </c>
      <c r="H40" s="288">
        <f t="shared" si="9"/>
        <v>0</v>
      </c>
      <c r="I40" s="288">
        <f t="shared" si="9"/>
        <v>0</v>
      </c>
      <c r="J40" s="288">
        <f t="shared" si="9"/>
        <v>0</v>
      </c>
      <c r="K40" s="311">
        <f t="shared" si="9"/>
        <v>0</v>
      </c>
      <c r="L40" s="10">
        <f t="shared" si="9"/>
        <v>111559</v>
      </c>
      <c r="M40" s="10">
        <f t="shared" si="9"/>
        <v>111559</v>
      </c>
      <c r="N40" s="10">
        <f t="shared" si="9"/>
        <v>70799</v>
      </c>
      <c r="O40" s="10">
        <f t="shared" si="9"/>
        <v>0</v>
      </c>
    </row>
    <row r="41" spans="1:15" ht="15" customHeight="1" x14ac:dyDescent="0.25">
      <c r="A41" s="13"/>
      <c r="C41" s="9" t="s">
        <v>9</v>
      </c>
      <c r="D41" s="257">
        <f>E41+G41</f>
        <v>35456</v>
      </c>
      <c r="E41" s="257">
        <v>35456</v>
      </c>
      <c r="F41" s="257">
        <v>23046</v>
      </c>
      <c r="G41" s="257"/>
      <c r="H41" s="287">
        <f>I41+K41</f>
        <v>0</v>
      </c>
      <c r="I41" s="288"/>
      <c r="J41" s="288"/>
      <c r="K41" s="311"/>
      <c r="L41" s="10">
        <f t="shared" ref="L41:L56" si="10">M41+O41</f>
        <v>35456</v>
      </c>
      <c r="M41" s="10">
        <f t="shared" ref="M41:M56" si="11">E41+I41</f>
        <v>35456</v>
      </c>
      <c r="N41" s="10">
        <f t="shared" ref="N41:N56" si="12">F41+J41</f>
        <v>23046</v>
      </c>
      <c r="O41" s="10">
        <f t="shared" ref="O41:O56" si="13">G41+K41</f>
        <v>0</v>
      </c>
    </row>
    <row r="42" spans="1:15" ht="15" customHeight="1" x14ac:dyDescent="0.25">
      <c r="A42" s="13"/>
      <c r="C42" s="9" t="s">
        <v>33</v>
      </c>
      <c r="D42" s="257">
        <f>E42+G42</f>
        <v>6768</v>
      </c>
      <c r="E42" s="257">
        <v>6768</v>
      </c>
      <c r="F42" s="257">
        <v>5167</v>
      </c>
      <c r="G42" s="257"/>
      <c r="H42" s="287"/>
      <c r="I42" s="288"/>
      <c r="J42" s="288"/>
      <c r="K42" s="311"/>
      <c r="L42" s="10">
        <f t="shared" si="10"/>
        <v>6768</v>
      </c>
      <c r="M42" s="10">
        <f t="shared" si="11"/>
        <v>6768</v>
      </c>
      <c r="N42" s="10">
        <f t="shared" si="12"/>
        <v>5167</v>
      </c>
      <c r="O42" s="10">
        <f t="shared" si="13"/>
        <v>0</v>
      </c>
    </row>
    <row r="43" spans="1:15" ht="15" customHeight="1" x14ac:dyDescent="0.25">
      <c r="A43" s="13"/>
      <c r="C43" s="9" t="s">
        <v>22</v>
      </c>
      <c r="D43" s="257">
        <f>E43+G43</f>
        <v>55808</v>
      </c>
      <c r="E43" s="257">
        <v>55808</v>
      </c>
      <c r="F43" s="257">
        <v>32304</v>
      </c>
      <c r="G43" s="257"/>
      <c r="H43" s="287"/>
      <c r="I43" s="288"/>
      <c r="J43" s="288"/>
      <c r="K43" s="311"/>
      <c r="L43" s="10">
        <f t="shared" si="10"/>
        <v>55808</v>
      </c>
      <c r="M43" s="10">
        <f t="shared" si="11"/>
        <v>55808</v>
      </c>
      <c r="N43" s="10">
        <f t="shared" si="12"/>
        <v>32304</v>
      </c>
      <c r="O43" s="10">
        <f t="shared" si="13"/>
        <v>0</v>
      </c>
    </row>
    <row r="44" spans="1:15" ht="15" customHeight="1" x14ac:dyDescent="0.25">
      <c r="A44" s="31"/>
      <c r="B44" s="52"/>
      <c r="C44" s="54" t="s">
        <v>24</v>
      </c>
      <c r="D44" s="257">
        <f>E44+G44</f>
        <v>13527</v>
      </c>
      <c r="E44" s="257">
        <v>13527</v>
      </c>
      <c r="F44" s="257">
        <v>10282</v>
      </c>
      <c r="G44" s="257"/>
      <c r="H44" s="287"/>
      <c r="I44" s="288"/>
      <c r="J44" s="288"/>
      <c r="K44" s="311"/>
      <c r="L44" s="10">
        <f t="shared" si="10"/>
        <v>13527</v>
      </c>
      <c r="M44" s="10">
        <f t="shared" si="11"/>
        <v>13527</v>
      </c>
      <c r="N44" s="10">
        <f t="shared" si="12"/>
        <v>10282</v>
      </c>
      <c r="O44" s="10">
        <f t="shared" si="13"/>
        <v>0</v>
      </c>
    </row>
    <row r="45" spans="1:15" ht="15" customHeight="1" x14ac:dyDescent="0.25">
      <c r="A45" s="7" t="s">
        <v>84</v>
      </c>
      <c r="B45" s="8" t="s">
        <v>13</v>
      </c>
      <c r="C45" s="9"/>
      <c r="D45" s="257">
        <f>SUM(D46:D49)</f>
        <v>63768</v>
      </c>
      <c r="E45" s="257">
        <f>SUM(E46:E49)</f>
        <v>59424</v>
      </c>
      <c r="F45" s="257">
        <f>SUM(F46:F49)</f>
        <v>38977</v>
      </c>
      <c r="G45" s="257">
        <f>SUM(G46:G49)</f>
        <v>4344</v>
      </c>
      <c r="H45" s="288">
        <f t="shared" ref="H45:O45" si="14">SUM(H46:H49)</f>
        <v>0</v>
      </c>
      <c r="I45" s="288">
        <f t="shared" si="14"/>
        <v>0</v>
      </c>
      <c r="J45" s="288">
        <f t="shared" si="14"/>
        <v>0</v>
      </c>
      <c r="K45" s="311">
        <f t="shared" si="14"/>
        <v>0</v>
      </c>
      <c r="L45" s="10">
        <f t="shared" si="14"/>
        <v>63768</v>
      </c>
      <c r="M45" s="10">
        <f t="shared" si="14"/>
        <v>59424</v>
      </c>
      <c r="N45" s="10">
        <f t="shared" si="14"/>
        <v>38977</v>
      </c>
      <c r="O45" s="10">
        <f t="shared" si="14"/>
        <v>4344</v>
      </c>
    </row>
    <row r="46" spans="1:15" ht="15" customHeight="1" x14ac:dyDescent="0.25">
      <c r="A46" s="13"/>
      <c r="C46" s="9" t="s">
        <v>9</v>
      </c>
      <c r="D46" s="257">
        <f>E46+G46</f>
        <v>32791</v>
      </c>
      <c r="E46" s="257">
        <v>28447</v>
      </c>
      <c r="F46" s="257">
        <v>15437</v>
      </c>
      <c r="G46" s="257">
        <v>4344</v>
      </c>
      <c r="H46" s="287"/>
      <c r="I46" s="288"/>
      <c r="J46" s="288"/>
      <c r="K46" s="311"/>
      <c r="L46" s="10">
        <f t="shared" si="10"/>
        <v>32791</v>
      </c>
      <c r="M46" s="10">
        <f t="shared" si="11"/>
        <v>28447</v>
      </c>
      <c r="N46" s="10">
        <f t="shared" si="12"/>
        <v>15437</v>
      </c>
      <c r="O46" s="10">
        <f t="shared" si="13"/>
        <v>4344</v>
      </c>
    </row>
    <row r="47" spans="1:15" ht="15" customHeight="1" x14ac:dyDescent="0.25">
      <c r="A47" s="13"/>
      <c r="C47" s="9" t="s">
        <v>33</v>
      </c>
      <c r="D47" s="257">
        <f>E47+G47</f>
        <v>4474</v>
      </c>
      <c r="E47" s="257">
        <v>4474</v>
      </c>
      <c r="F47" s="257">
        <v>3416</v>
      </c>
      <c r="G47" s="257"/>
      <c r="H47" s="287"/>
      <c r="I47" s="288"/>
      <c r="J47" s="288"/>
      <c r="K47" s="311"/>
      <c r="L47" s="10">
        <f t="shared" si="10"/>
        <v>4474</v>
      </c>
      <c r="M47" s="10">
        <f t="shared" si="11"/>
        <v>4474</v>
      </c>
      <c r="N47" s="10">
        <f t="shared" si="12"/>
        <v>3416</v>
      </c>
      <c r="O47" s="10">
        <f t="shared" si="13"/>
        <v>0</v>
      </c>
    </row>
    <row r="48" spans="1:15" ht="15" customHeight="1" x14ac:dyDescent="0.25">
      <c r="A48" s="13"/>
      <c r="C48" s="9" t="s">
        <v>22</v>
      </c>
      <c r="D48" s="257">
        <f>E48+G48</f>
        <v>12958</v>
      </c>
      <c r="E48" s="257">
        <v>12958</v>
      </c>
      <c r="F48" s="257">
        <v>9893</v>
      </c>
      <c r="G48" s="257"/>
      <c r="H48" s="287"/>
      <c r="I48" s="288"/>
      <c r="J48" s="288"/>
      <c r="K48" s="311"/>
      <c r="L48" s="10">
        <f t="shared" si="10"/>
        <v>12958</v>
      </c>
      <c r="M48" s="10">
        <f t="shared" si="11"/>
        <v>12958</v>
      </c>
      <c r="N48" s="10">
        <f t="shared" si="12"/>
        <v>9893</v>
      </c>
      <c r="O48" s="10">
        <f t="shared" si="13"/>
        <v>0</v>
      </c>
    </row>
    <row r="49" spans="1:15" ht="15" customHeight="1" x14ac:dyDescent="0.25">
      <c r="A49" s="31"/>
      <c r="B49" s="52"/>
      <c r="C49" s="54" t="s">
        <v>24</v>
      </c>
      <c r="D49" s="257">
        <f>E49+G49</f>
        <v>13545</v>
      </c>
      <c r="E49" s="257">
        <v>13545</v>
      </c>
      <c r="F49" s="257">
        <v>10231</v>
      </c>
      <c r="G49" s="257"/>
      <c r="H49" s="287"/>
      <c r="I49" s="288"/>
      <c r="J49" s="288"/>
      <c r="K49" s="311"/>
      <c r="L49" s="10">
        <f t="shared" si="10"/>
        <v>13545</v>
      </c>
      <c r="M49" s="10">
        <f t="shared" si="11"/>
        <v>13545</v>
      </c>
      <c r="N49" s="10">
        <f t="shared" si="12"/>
        <v>10231</v>
      </c>
      <c r="O49" s="10">
        <f t="shared" si="13"/>
        <v>0</v>
      </c>
    </row>
    <row r="50" spans="1:15" ht="15" customHeight="1" x14ac:dyDescent="0.25">
      <c r="A50" s="7" t="s">
        <v>85</v>
      </c>
      <c r="B50" s="55" t="s">
        <v>14</v>
      </c>
      <c r="C50" s="9"/>
      <c r="D50" s="257">
        <f>SUM(D51:D54)</f>
        <v>71738</v>
      </c>
      <c r="E50" s="257">
        <f>SUM(E51:E54)</f>
        <v>71738</v>
      </c>
      <c r="F50" s="257">
        <f>SUM(F51:F54)</f>
        <v>49837</v>
      </c>
      <c r="G50" s="257">
        <f t="shared" ref="G50:O50" si="15">SUM(G51:G54)</f>
        <v>0</v>
      </c>
      <c r="H50" s="288">
        <f t="shared" si="15"/>
        <v>0</v>
      </c>
      <c r="I50" s="288">
        <f t="shared" si="15"/>
        <v>0</v>
      </c>
      <c r="J50" s="288">
        <f t="shared" si="15"/>
        <v>0</v>
      </c>
      <c r="K50" s="311">
        <f t="shared" si="15"/>
        <v>0</v>
      </c>
      <c r="L50" s="10">
        <f t="shared" si="15"/>
        <v>71738</v>
      </c>
      <c r="M50" s="10">
        <f t="shared" si="15"/>
        <v>71738</v>
      </c>
      <c r="N50" s="10">
        <f t="shared" si="15"/>
        <v>49837</v>
      </c>
      <c r="O50" s="10">
        <f t="shared" si="15"/>
        <v>0</v>
      </c>
    </row>
    <row r="51" spans="1:15" ht="15" customHeight="1" x14ac:dyDescent="0.25">
      <c r="A51" s="13"/>
      <c r="B51" s="56"/>
      <c r="C51" s="9" t="s">
        <v>9</v>
      </c>
      <c r="D51" s="257">
        <f>E51+G51</f>
        <v>36495</v>
      </c>
      <c r="E51" s="257">
        <v>36495</v>
      </c>
      <c r="F51" s="257">
        <v>23082</v>
      </c>
      <c r="G51" s="257"/>
      <c r="H51" s="287">
        <f>I51+K51</f>
        <v>0</v>
      </c>
      <c r="I51" s="288"/>
      <c r="J51" s="288"/>
      <c r="K51" s="311"/>
      <c r="L51" s="10">
        <f t="shared" si="10"/>
        <v>36495</v>
      </c>
      <c r="M51" s="10">
        <f t="shared" si="11"/>
        <v>36495</v>
      </c>
      <c r="N51" s="10">
        <f t="shared" si="12"/>
        <v>23082</v>
      </c>
      <c r="O51" s="10">
        <f t="shared" si="13"/>
        <v>0</v>
      </c>
    </row>
    <row r="52" spans="1:15" ht="15" customHeight="1" x14ac:dyDescent="0.25">
      <c r="A52" s="13"/>
      <c r="B52" s="56"/>
      <c r="C52" s="9" t="s">
        <v>33</v>
      </c>
      <c r="D52" s="257">
        <f>E52+G52</f>
        <v>4514</v>
      </c>
      <c r="E52" s="257">
        <v>4514</v>
      </c>
      <c r="F52" s="257">
        <v>3446</v>
      </c>
      <c r="G52" s="257"/>
      <c r="H52" s="287"/>
      <c r="I52" s="288"/>
      <c r="J52" s="288"/>
      <c r="K52" s="311"/>
      <c r="L52" s="10">
        <f t="shared" si="10"/>
        <v>4514</v>
      </c>
      <c r="M52" s="10">
        <f t="shared" si="11"/>
        <v>4514</v>
      </c>
      <c r="N52" s="10">
        <f t="shared" si="12"/>
        <v>3446</v>
      </c>
      <c r="O52" s="10">
        <f t="shared" si="13"/>
        <v>0</v>
      </c>
    </row>
    <row r="53" spans="1:15" ht="15" customHeight="1" x14ac:dyDescent="0.25">
      <c r="A53" s="13"/>
      <c r="B53" s="56"/>
      <c r="C53" s="9" t="s">
        <v>22</v>
      </c>
      <c r="D53" s="257">
        <f>E53+G53</f>
        <v>17501</v>
      </c>
      <c r="E53" s="257">
        <v>17501</v>
      </c>
      <c r="F53" s="257">
        <v>13362</v>
      </c>
      <c r="G53" s="257"/>
      <c r="H53" s="287"/>
      <c r="I53" s="288"/>
      <c r="J53" s="288"/>
      <c r="K53" s="311"/>
      <c r="L53" s="10">
        <f t="shared" si="10"/>
        <v>17501</v>
      </c>
      <c r="M53" s="10">
        <f t="shared" si="11"/>
        <v>17501</v>
      </c>
      <c r="N53" s="10">
        <f t="shared" si="12"/>
        <v>13362</v>
      </c>
      <c r="O53" s="10">
        <f t="shared" si="13"/>
        <v>0</v>
      </c>
    </row>
    <row r="54" spans="1:15" ht="15" customHeight="1" x14ac:dyDescent="0.25">
      <c r="A54" s="57"/>
      <c r="B54" s="58"/>
      <c r="C54" s="54" t="s">
        <v>24</v>
      </c>
      <c r="D54" s="257">
        <f>E54+G54</f>
        <v>13228</v>
      </c>
      <c r="E54" s="257">
        <v>13228</v>
      </c>
      <c r="F54" s="257">
        <v>9947</v>
      </c>
      <c r="G54" s="257"/>
      <c r="H54" s="287"/>
      <c r="I54" s="288"/>
      <c r="J54" s="288"/>
      <c r="K54" s="311"/>
      <c r="L54" s="10">
        <f t="shared" si="10"/>
        <v>13228</v>
      </c>
      <c r="M54" s="10">
        <f t="shared" si="11"/>
        <v>13228</v>
      </c>
      <c r="N54" s="10">
        <f t="shared" si="12"/>
        <v>9947</v>
      </c>
      <c r="O54" s="10">
        <f t="shared" si="13"/>
        <v>0</v>
      </c>
    </row>
    <row r="55" spans="1:15" ht="15" customHeight="1" x14ac:dyDescent="0.25">
      <c r="A55" s="13" t="s">
        <v>86</v>
      </c>
      <c r="B55" s="14" t="s">
        <v>15</v>
      </c>
      <c r="C55" s="9"/>
      <c r="D55" s="257">
        <f>SUM(D56:D59)</f>
        <v>78982</v>
      </c>
      <c r="E55" s="257">
        <f>SUM(E56:E59)</f>
        <v>78982</v>
      </c>
      <c r="F55" s="257">
        <f>SUM(F56:F59)</f>
        <v>56001</v>
      </c>
      <c r="G55" s="257">
        <f t="shared" ref="G55:O55" si="16">SUM(G56:G59)</f>
        <v>0</v>
      </c>
      <c r="H55" s="288">
        <f t="shared" si="16"/>
        <v>0</v>
      </c>
      <c r="I55" s="288">
        <f t="shared" si="16"/>
        <v>0</v>
      </c>
      <c r="J55" s="288">
        <f t="shared" si="16"/>
        <v>0</v>
      </c>
      <c r="K55" s="311">
        <f t="shared" si="16"/>
        <v>0</v>
      </c>
      <c r="L55" s="10">
        <f t="shared" si="16"/>
        <v>78982</v>
      </c>
      <c r="M55" s="10">
        <f t="shared" si="16"/>
        <v>78982</v>
      </c>
      <c r="N55" s="10">
        <f t="shared" si="16"/>
        <v>56001</v>
      </c>
      <c r="O55" s="10">
        <f t="shared" si="16"/>
        <v>0</v>
      </c>
    </row>
    <row r="56" spans="1:15" ht="15" customHeight="1" x14ac:dyDescent="0.25">
      <c r="A56" s="13"/>
      <c r="C56" s="9" t="s">
        <v>9</v>
      </c>
      <c r="D56" s="257">
        <f>E56+G56</f>
        <v>32788</v>
      </c>
      <c r="E56" s="257">
        <v>32788</v>
      </c>
      <c r="F56" s="257">
        <v>20955</v>
      </c>
      <c r="G56" s="257"/>
      <c r="H56" s="287">
        <f>I56+K56</f>
        <v>0</v>
      </c>
      <c r="I56" s="288"/>
      <c r="J56" s="288"/>
      <c r="K56" s="311"/>
      <c r="L56" s="10">
        <f t="shared" si="10"/>
        <v>32788</v>
      </c>
      <c r="M56" s="10">
        <f t="shared" si="11"/>
        <v>32788</v>
      </c>
      <c r="N56" s="10">
        <f t="shared" si="12"/>
        <v>20955</v>
      </c>
      <c r="O56" s="10">
        <f t="shared" si="13"/>
        <v>0</v>
      </c>
    </row>
    <row r="57" spans="1:15" ht="15" customHeight="1" x14ac:dyDescent="0.25">
      <c r="A57" s="13"/>
      <c r="C57" s="9" t="s">
        <v>33</v>
      </c>
      <c r="D57" s="257">
        <f>E57+G57</f>
        <v>6729</v>
      </c>
      <c r="E57" s="257">
        <v>6729</v>
      </c>
      <c r="F57" s="257">
        <v>5137</v>
      </c>
      <c r="G57" s="257"/>
      <c r="H57" s="287"/>
      <c r="I57" s="288"/>
      <c r="J57" s="288"/>
      <c r="K57" s="311"/>
      <c r="L57" s="10">
        <f>M57+O57</f>
        <v>6729</v>
      </c>
      <c r="M57" s="10">
        <f>E57+I57</f>
        <v>6729</v>
      </c>
      <c r="N57" s="10">
        <f>F57+J57</f>
        <v>5137</v>
      </c>
      <c r="O57" s="10">
        <f>G57+K57</f>
        <v>0</v>
      </c>
    </row>
    <row r="58" spans="1:15" ht="15" customHeight="1" x14ac:dyDescent="0.25">
      <c r="A58" s="13"/>
      <c r="C58" s="9" t="s">
        <v>22</v>
      </c>
      <c r="D58" s="257">
        <f>E58+G58</f>
        <v>25954</v>
      </c>
      <c r="E58" s="257">
        <v>25954</v>
      </c>
      <c r="F58" s="257">
        <v>19815</v>
      </c>
      <c r="G58" s="257"/>
      <c r="H58" s="287"/>
      <c r="I58" s="288"/>
      <c r="J58" s="288"/>
      <c r="K58" s="311"/>
      <c r="L58" s="10">
        <f t="shared" ref="L58:L78" si="17">M58+O58</f>
        <v>25954</v>
      </c>
      <c r="M58" s="10">
        <f t="shared" ref="M58:M78" si="18">E58+I58</f>
        <v>25954</v>
      </c>
      <c r="N58" s="10">
        <f t="shared" ref="N58:N78" si="19">F58+J58</f>
        <v>19815</v>
      </c>
      <c r="O58" s="10">
        <f t="shared" ref="O58:O78" si="20">G58+K58</f>
        <v>0</v>
      </c>
    </row>
    <row r="59" spans="1:15" ht="15" customHeight="1" x14ac:dyDescent="0.25">
      <c r="A59" s="31"/>
      <c r="B59" s="52"/>
      <c r="C59" s="54" t="s">
        <v>24</v>
      </c>
      <c r="D59" s="257">
        <f>E59+G59</f>
        <v>13511</v>
      </c>
      <c r="E59" s="257">
        <v>13511</v>
      </c>
      <c r="F59" s="257">
        <v>10094</v>
      </c>
      <c r="G59" s="257"/>
      <c r="H59" s="287"/>
      <c r="I59" s="288"/>
      <c r="J59" s="288"/>
      <c r="K59" s="311"/>
      <c r="L59" s="10">
        <f t="shared" si="17"/>
        <v>13511</v>
      </c>
      <c r="M59" s="10">
        <f t="shared" si="18"/>
        <v>13511</v>
      </c>
      <c r="N59" s="10">
        <f t="shared" si="19"/>
        <v>10094</v>
      </c>
      <c r="O59" s="10">
        <f t="shared" si="20"/>
        <v>0</v>
      </c>
    </row>
    <row r="60" spans="1:15" ht="15" customHeight="1" x14ac:dyDescent="0.25">
      <c r="A60" s="7" t="s">
        <v>87</v>
      </c>
      <c r="B60" s="8" t="s">
        <v>16</v>
      </c>
      <c r="C60" s="9"/>
      <c r="D60" s="257">
        <f>SUM(D61:D64)</f>
        <v>122847</v>
      </c>
      <c r="E60" s="257">
        <f>SUM(E61:E64)</f>
        <v>122847</v>
      </c>
      <c r="F60" s="257">
        <f>SUM(F61:F64)</f>
        <v>85670</v>
      </c>
      <c r="G60" s="257">
        <f t="shared" ref="G60:O60" si="21">SUM(G61:G64)</f>
        <v>0</v>
      </c>
      <c r="H60" s="288">
        <f t="shared" si="21"/>
        <v>0</v>
      </c>
      <c r="I60" s="288">
        <f t="shared" si="21"/>
        <v>0</v>
      </c>
      <c r="J60" s="288">
        <f t="shared" si="21"/>
        <v>0</v>
      </c>
      <c r="K60" s="311">
        <f t="shared" si="21"/>
        <v>0</v>
      </c>
      <c r="L60" s="10">
        <f t="shared" si="21"/>
        <v>122847</v>
      </c>
      <c r="M60" s="10">
        <f t="shared" si="21"/>
        <v>122847</v>
      </c>
      <c r="N60" s="10">
        <f t="shared" si="21"/>
        <v>85670</v>
      </c>
      <c r="O60" s="10">
        <f t="shared" si="21"/>
        <v>0</v>
      </c>
    </row>
    <row r="61" spans="1:15" ht="15" customHeight="1" x14ac:dyDescent="0.25">
      <c r="A61" s="13"/>
      <c r="C61" s="9" t="s">
        <v>9</v>
      </c>
      <c r="D61" s="257">
        <f>E61+G61</f>
        <v>57732</v>
      </c>
      <c r="E61" s="257">
        <v>57732</v>
      </c>
      <c r="F61" s="257">
        <v>36109</v>
      </c>
      <c r="G61" s="257"/>
      <c r="H61" s="287">
        <f>I61+K61</f>
        <v>0</v>
      </c>
      <c r="I61" s="288"/>
      <c r="J61" s="288"/>
      <c r="K61" s="311"/>
      <c r="L61" s="10">
        <f t="shared" si="17"/>
        <v>57732</v>
      </c>
      <c r="M61" s="10">
        <f t="shared" si="18"/>
        <v>57732</v>
      </c>
      <c r="N61" s="10">
        <f t="shared" si="19"/>
        <v>36109</v>
      </c>
      <c r="O61" s="10">
        <f t="shared" si="20"/>
        <v>0</v>
      </c>
    </row>
    <row r="62" spans="1:15" ht="15" customHeight="1" x14ac:dyDescent="0.25">
      <c r="A62" s="13"/>
      <c r="C62" s="9" t="s">
        <v>33</v>
      </c>
      <c r="D62" s="257">
        <f>E62+G62</f>
        <v>11102</v>
      </c>
      <c r="E62" s="257">
        <v>11102</v>
      </c>
      <c r="F62" s="257">
        <v>8476</v>
      </c>
      <c r="G62" s="257"/>
      <c r="H62" s="287"/>
      <c r="I62" s="288"/>
      <c r="J62" s="288"/>
      <c r="K62" s="311"/>
      <c r="L62" s="10">
        <f t="shared" si="17"/>
        <v>11102</v>
      </c>
      <c r="M62" s="10">
        <f t="shared" si="18"/>
        <v>11102</v>
      </c>
      <c r="N62" s="10">
        <f t="shared" si="19"/>
        <v>8476</v>
      </c>
      <c r="O62" s="10">
        <f t="shared" si="20"/>
        <v>0</v>
      </c>
    </row>
    <row r="63" spans="1:15" ht="15" customHeight="1" x14ac:dyDescent="0.25">
      <c r="A63" s="13"/>
      <c r="C63" s="9" t="s">
        <v>22</v>
      </c>
      <c r="D63" s="257">
        <f>E63+G63</f>
        <v>37758</v>
      </c>
      <c r="E63" s="257">
        <v>37758</v>
      </c>
      <c r="F63" s="257">
        <v>28827</v>
      </c>
      <c r="G63" s="257"/>
      <c r="H63" s="287"/>
      <c r="I63" s="288"/>
      <c r="J63" s="288"/>
      <c r="K63" s="311"/>
      <c r="L63" s="10">
        <f t="shared" si="17"/>
        <v>37758</v>
      </c>
      <c r="M63" s="10">
        <f t="shared" si="18"/>
        <v>37758</v>
      </c>
      <c r="N63" s="10">
        <f t="shared" si="19"/>
        <v>28827</v>
      </c>
      <c r="O63" s="10">
        <f t="shared" si="20"/>
        <v>0</v>
      </c>
    </row>
    <row r="64" spans="1:15" ht="15" customHeight="1" x14ac:dyDescent="0.25">
      <c r="A64" s="31"/>
      <c r="B64" s="52"/>
      <c r="C64" s="54" t="s">
        <v>24</v>
      </c>
      <c r="D64" s="257">
        <f>E64+G64</f>
        <v>16255</v>
      </c>
      <c r="E64" s="257">
        <v>16255</v>
      </c>
      <c r="F64" s="257">
        <v>12258</v>
      </c>
      <c r="G64" s="257"/>
      <c r="H64" s="287"/>
      <c r="I64" s="288"/>
      <c r="J64" s="288"/>
      <c r="K64" s="311"/>
      <c r="L64" s="10">
        <f t="shared" si="17"/>
        <v>16255</v>
      </c>
      <c r="M64" s="10">
        <f t="shared" si="18"/>
        <v>16255</v>
      </c>
      <c r="N64" s="10">
        <f t="shared" si="19"/>
        <v>12258</v>
      </c>
      <c r="O64" s="10">
        <f t="shared" si="20"/>
        <v>0</v>
      </c>
    </row>
    <row r="65" spans="1:15" ht="15" customHeight="1" x14ac:dyDescent="0.25">
      <c r="A65" s="7" t="s">
        <v>88</v>
      </c>
      <c r="B65" s="8" t="s">
        <v>17</v>
      </c>
      <c r="C65" s="9"/>
      <c r="D65" s="257">
        <f>SUM(D66:D69)</f>
        <v>72599</v>
      </c>
      <c r="E65" s="257">
        <f>SUM(E66:E69)</f>
        <v>72599</v>
      </c>
      <c r="F65" s="257">
        <f>SUM(F66:F69)</f>
        <v>50445</v>
      </c>
      <c r="G65" s="257">
        <f t="shared" ref="G65:O65" si="22">SUM(G66:G69)</f>
        <v>0</v>
      </c>
      <c r="H65" s="288">
        <f t="shared" si="22"/>
        <v>0</v>
      </c>
      <c r="I65" s="288">
        <f t="shared" si="22"/>
        <v>0</v>
      </c>
      <c r="J65" s="288">
        <f t="shared" si="22"/>
        <v>0</v>
      </c>
      <c r="K65" s="311">
        <f t="shared" si="22"/>
        <v>0</v>
      </c>
      <c r="L65" s="10">
        <f t="shared" si="22"/>
        <v>72599</v>
      </c>
      <c r="M65" s="10">
        <f t="shared" si="22"/>
        <v>72599</v>
      </c>
      <c r="N65" s="10">
        <f t="shared" si="22"/>
        <v>50445</v>
      </c>
      <c r="O65" s="10">
        <f t="shared" si="22"/>
        <v>0</v>
      </c>
    </row>
    <row r="66" spans="1:15" ht="15" customHeight="1" x14ac:dyDescent="0.25">
      <c r="A66" s="13"/>
      <c r="C66" s="9" t="s">
        <v>9</v>
      </c>
      <c r="D66" s="257">
        <f>E66+G66</f>
        <v>35817</v>
      </c>
      <c r="E66" s="257">
        <v>35817</v>
      </c>
      <c r="F66" s="257">
        <v>22585</v>
      </c>
      <c r="G66" s="257"/>
      <c r="H66" s="287">
        <f>I66+K66</f>
        <v>0</v>
      </c>
      <c r="I66" s="288"/>
      <c r="J66" s="288"/>
      <c r="K66" s="311"/>
      <c r="L66" s="10">
        <f t="shared" si="17"/>
        <v>35817</v>
      </c>
      <c r="M66" s="10">
        <f t="shared" si="18"/>
        <v>35817</v>
      </c>
      <c r="N66" s="10">
        <f t="shared" si="19"/>
        <v>22585</v>
      </c>
      <c r="O66" s="10">
        <f t="shared" si="20"/>
        <v>0</v>
      </c>
    </row>
    <row r="67" spans="1:15" ht="15" customHeight="1" x14ac:dyDescent="0.25">
      <c r="A67" s="13"/>
      <c r="C67" s="9" t="s">
        <v>33</v>
      </c>
      <c r="D67" s="257">
        <f>E67+G67</f>
        <v>2148</v>
      </c>
      <c r="E67" s="257">
        <v>2148</v>
      </c>
      <c r="F67" s="257">
        <v>1640</v>
      </c>
      <c r="G67" s="257"/>
      <c r="H67" s="287"/>
      <c r="I67" s="288"/>
      <c r="J67" s="288"/>
      <c r="K67" s="311"/>
      <c r="L67" s="10">
        <f t="shared" si="17"/>
        <v>2148</v>
      </c>
      <c r="M67" s="10">
        <f t="shared" si="18"/>
        <v>2148</v>
      </c>
      <c r="N67" s="10">
        <f t="shared" si="19"/>
        <v>1640</v>
      </c>
      <c r="O67" s="10">
        <f t="shared" si="20"/>
        <v>0</v>
      </c>
    </row>
    <row r="68" spans="1:15" ht="15" customHeight="1" x14ac:dyDescent="0.25">
      <c r="A68" s="13"/>
      <c r="C68" s="9" t="s">
        <v>22</v>
      </c>
      <c r="D68" s="257">
        <f>E68+G68</f>
        <v>21149</v>
      </c>
      <c r="E68" s="257">
        <v>21149</v>
      </c>
      <c r="F68" s="257">
        <v>16146</v>
      </c>
      <c r="G68" s="257"/>
      <c r="H68" s="287"/>
      <c r="I68" s="288"/>
      <c r="J68" s="288"/>
      <c r="K68" s="311"/>
      <c r="L68" s="10">
        <f t="shared" si="17"/>
        <v>21149</v>
      </c>
      <c r="M68" s="10">
        <f t="shared" si="18"/>
        <v>21149</v>
      </c>
      <c r="N68" s="10">
        <f t="shared" si="19"/>
        <v>16146</v>
      </c>
      <c r="O68" s="10">
        <f t="shared" si="20"/>
        <v>0</v>
      </c>
    </row>
    <row r="69" spans="1:15" ht="15" customHeight="1" x14ac:dyDescent="0.25">
      <c r="A69" s="31"/>
      <c r="B69" s="52"/>
      <c r="C69" s="54" t="s">
        <v>24</v>
      </c>
      <c r="D69" s="257">
        <f>E69+G69</f>
        <v>13485</v>
      </c>
      <c r="E69" s="257">
        <v>13485</v>
      </c>
      <c r="F69" s="257">
        <v>10074</v>
      </c>
      <c r="G69" s="257"/>
      <c r="H69" s="287"/>
      <c r="I69" s="288"/>
      <c r="J69" s="288"/>
      <c r="K69" s="311"/>
      <c r="L69" s="10">
        <f t="shared" si="17"/>
        <v>13485</v>
      </c>
      <c r="M69" s="10">
        <f t="shared" si="18"/>
        <v>13485</v>
      </c>
      <c r="N69" s="10">
        <f t="shared" si="19"/>
        <v>10074</v>
      </c>
      <c r="O69" s="10">
        <f t="shared" si="20"/>
        <v>0</v>
      </c>
    </row>
    <row r="70" spans="1:15" ht="15" customHeight="1" x14ac:dyDescent="0.25">
      <c r="A70" s="7" t="s">
        <v>89</v>
      </c>
      <c r="B70" s="8" t="s">
        <v>18</v>
      </c>
      <c r="C70" s="9"/>
      <c r="D70" s="257">
        <f>SUM(D71:D74)</f>
        <v>58861</v>
      </c>
      <c r="E70" s="257">
        <f>SUM(E71:E74)</f>
        <v>58861</v>
      </c>
      <c r="F70" s="257">
        <f>SUM(F71:F74)</f>
        <v>42366</v>
      </c>
      <c r="G70" s="257">
        <f t="shared" ref="G70:O70" si="23">SUM(G71:G74)</f>
        <v>0</v>
      </c>
      <c r="H70" s="288">
        <f t="shared" si="23"/>
        <v>0</v>
      </c>
      <c r="I70" s="288">
        <f t="shared" si="23"/>
        <v>0</v>
      </c>
      <c r="J70" s="288">
        <f t="shared" si="23"/>
        <v>0</v>
      </c>
      <c r="K70" s="311">
        <f t="shared" si="23"/>
        <v>0</v>
      </c>
      <c r="L70" s="10">
        <f t="shared" si="23"/>
        <v>58861</v>
      </c>
      <c r="M70" s="10">
        <f t="shared" si="23"/>
        <v>58861</v>
      </c>
      <c r="N70" s="10">
        <f t="shared" si="23"/>
        <v>42366</v>
      </c>
      <c r="O70" s="10">
        <f t="shared" si="23"/>
        <v>0</v>
      </c>
    </row>
    <row r="71" spans="1:15" ht="15" customHeight="1" x14ac:dyDescent="0.25">
      <c r="A71" s="13"/>
      <c r="C71" s="9" t="s">
        <v>9</v>
      </c>
      <c r="D71" s="257">
        <f>E71+G71</f>
        <v>25492</v>
      </c>
      <c r="E71" s="257">
        <v>25492</v>
      </c>
      <c r="F71" s="257">
        <v>16935</v>
      </c>
      <c r="G71" s="257"/>
      <c r="H71" s="287">
        <f>I71+K71</f>
        <v>0</v>
      </c>
      <c r="I71" s="288"/>
      <c r="J71" s="288"/>
      <c r="K71" s="311"/>
      <c r="L71" s="10">
        <f t="shared" si="17"/>
        <v>25492</v>
      </c>
      <c r="M71" s="10">
        <f t="shared" si="18"/>
        <v>25492</v>
      </c>
      <c r="N71" s="10">
        <f t="shared" si="19"/>
        <v>16935</v>
      </c>
      <c r="O71" s="10">
        <f t="shared" si="20"/>
        <v>0</v>
      </c>
    </row>
    <row r="72" spans="1:15" ht="15" customHeight="1" x14ac:dyDescent="0.25">
      <c r="A72" s="13"/>
      <c r="C72" s="9" t="s">
        <v>33</v>
      </c>
      <c r="D72" s="257">
        <f>E72+G72</f>
        <v>2265</v>
      </c>
      <c r="E72" s="257">
        <v>2265</v>
      </c>
      <c r="F72" s="257">
        <v>1729</v>
      </c>
      <c r="G72" s="257"/>
      <c r="H72" s="287"/>
      <c r="I72" s="288"/>
      <c r="J72" s="288"/>
      <c r="K72" s="311"/>
      <c r="L72" s="10">
        <f t="shared" si="17"/>
        <v>2265</v>
      </c>
      <c r="M72" s="10">
        <f t="shared" si="18"/>
        <v>2265</v>
      </c>
      <c r="N72" s="10">
        <f t="shared" si="19"/>
        <v>1729</v>
      </c>
      <c r="O72" s="10">
        <f t="shared" si="20"/>
        <v>0</v>
      </c>
    </row>
    <row r="73" spans="1:15" ht="15" customHeight="1" x14ac:dyDescent="0.25">
      <c r="A73" s="13"/>
      <c r="C73" s="9" t="s">
        <v>22</v>
      </c>
      <c r="D73" s="257">
        <f>E73+G73</f>
        <v>21140</v>
      </c>
      <c r="E73" s="257">
        <v>21140</v>
      </c>
      <c r="F73" s="257">
        <v>16139</v>
      </c>
      <c r="G73" s="257"/>
      <c r="H73" s="287"/>
      <c r="I73" s="288"/>
      <c r="J73" s="288"/>
      <c r="K73" s="311"/>
      <c r="L73" s="10">
        <f t="shared" si="17"/>
        <v>21140</v>
      </c>
      <c r="M73" s="10">
        <f t="shared" si="18"/>
        <v>21140</v>
      </c>
      <c r="N73" s="10">
        <f t="shared" si="19"/>
        <v>16139</v>
      </c>
      <c r="O73" s="10">
        <f t="shared" si="20"/>
        <v>0</v>
      </c>
    </row>
    <row r="74" spans="1:15" ht="15" customHeight="1" x14ac:dyDescent="0.25">
      <c r="A74" s="31"/>
      <c r="B74" s="52"/>
      <c r="C74" s="54" t="s">
        <v>24</v>
      </c>
      <c r="D74" s="257">
        <f>E74+G74</f>
        <v>9964</v>
      </c>
      <c r="E74" s="257">
        <v>9964</v>
      </c>
      <c r="F74" s="257">
        <v>7563</v>
      </c>
      <c r="G74" s="257"/>
      <c r="H74" s="287"/>
      <c r="I74" s="288"/>
      <c r="J74" s="288"/>
      <c r="K74" s="311"/>
      <c r="L74" s="10">
        <f t="shared" si="17"/>
        <v>9964</v>
      </c>
      <c r="M74" s="10">
        <f t="shared" si="18"/>
        <v>9964</v>
      </c>
      <c r="N74" s="10">
        <f t="shared" si="19"/>
        <v>7563</v>
      </c>
      <c r="O74" s="10">
        <f t="shared" si="20"/>
        <v>0</v>
      </c>
    </row>
    <row r="75" spans="1:15" ht="15" customHeight="1" x14ac:dyDescent="0.25">
      <c r="A75" s="7" t="s">
        <v>90</v>
      </c>
      <c r="B75" s="8" t="s">
        <v>19</v>
      </c>
      <c r="C75" s="9"/>
      <c r="D75" s="257">
        <f>SUM(D76:D78)</f>
        <v>136793</v>
      </c>
      <c r="E75" s="257">
        <f>SUM(E76:E78)</f>
        <v>136793</v>
      </c>
      <c r="F75" s="257">
        <f>SUM(F76:F78)</f>
        <v>88500</v>
      </c>
      <c r="G75" s="257">
        <f t="shared" ref="G75:O75" si="24">SUM(G76:G78)</f>
        <v>0</v>
      </c>
      <c r="H75" s="288">
        <f t="shared" si="24"/>
        <v>0</v>
      </c>
      <c r="I75" s="288">
        <f t="shared" si="24"/>
        <v>0</v>
      </c>
      <c r="J75" s="288">
        <f t="shared" si="24"/>
        <v>0</v>
      </c>
      <c r="K75" s="311">
        <f t="shared" si="24"/>
        <v>0</v>
      </c>
      <c r="L75" s="10">
        <f t="shared" si="24"/>
        <v>136793</v>
      </c>
      <c r="M75" s="10">
        <f t="shared" si="24"/>
        <v>136793</v>
      </c>
      <c r="N75" s="10">
        <f t="shared" si="24"/>
        <v>88500</v>
      </c>
      <c r="O75" s="10">
        <f t="shared" si="24"/>
        <v>0</v>
      </c>
    </row>
    <row r="76" spans="1:15" ht="15" customHeight="1" x14ac:dyDescent="0.25">
      <c r="A76" s="13"/>
      <c r="C76" s="9" t="s">
        <v>9</v>
      </c>
      <c r="D76" s="257">
        <f>E76+G76</f>
        <v>94367</v>
      </c>
      <c r="E76" s="257">
        <v>94367</v>
      </c>
      <c r="F76" s="257">
        <v>56109</v>
      </c>
      <c r="G76" s="257"/>
      <c r="H76" s="287">
        <f>I76+K76</f>
        <v>0</v>
      </c>
      <c r="I76" s="288"/>
      <c r="J76" s="288"/>
      <c r="K76" s="311"/>
      <c r="L76" s="10">
        <f t="shared" si="17"/>
        <v>94367</v>
      </c>
      <c r="M76" s="10">
        <f t="shared" si="18"/>
        <v>94367</v>
      </c>
      <c r="N76" s="10">
        <f t="shared" si="19"/>
        <v>56109</v>
      </c>
      <c r="O76" s="10">
        <f t="shared" si="20"/>
        <v>0</v>
      </c>
    </row>
    <row r="77" spans="1:15" ht="15" customHeight="1" x14ac:dyDescent="0.25">
      <c r="A77" s="13"/>
      <c r="C77" s="9" t="s">
        <v>33</v>
      </c>
      <c r="D77" s="257">
        <f>E77+G77</f>
        <v>13258</v>
      </c>
      <c r="E77" s="257">
        <v>13258</v>
      </c>
      <c r="F77" s="257">
        <v>10122</v>
      </c>
      <c r="G77" s="257"/>
      <c r="H77" s="287"/>
      <c r="I77" s="288"/>
      <c r="J77" s="288"/>
      <c r="K77" s="311"/>
      <c r="L77" s="10">
        <f t="shared" si="17"/>
        <v>13258</v>
      </c>
      <c r="M77" s="10">
        <f t="shared" si="18"/>
        <v>13258</v>
      </c>
      <c r="N77" s="10">
        <f t="shared" si="19"/>
        <v>10122</v>
      </c>
      <c r="O77" s="10">
        <f t="shared" si="20"/>
        <v>0</v>
      </c>
    </row>
    <row r="78" spans="1:15" ht="15" customHeight="1" x14ac:dyDescent="0.25">
      <c r="A78" s="13"/>
      <c r="C78" s="9" t="s">
        <v>22</v>
      </c>
      <c r="D78" s="257">
        <f>E78+G78</f>
        <v>29168</v>
      </c>
      <c r="E78" s="257">
        <v>29168</v>
      </c>
      <c r="F78" s="257">
        <v>22269</v>
      </c>
      <c r="G78" s="257"/>
      <c r="H78" s="287"/>
      <c r="I78" s="288"/>
      <c r="J78" s="288"/>
      <c r="K78" s="311"/>
      <c r="L78" s="10">
        <f t="shared" si="17"/>
        <v>29168</v>
      </c>
      <c r="M78" s="10">
        <f t="shared" si="18"/>
        <v>29168</v>
      </c>
      <c r="N78" s="10">
        <f t="shared" si="19"/>
        <v>22269</v>
      </c>
      <c r="O78" s="10">
        <f t="shared" si="20"/>
        <v>0</v>
      </c>
    </row>
    <row r="79" spans="1:15" ht="30" x14ac:dyDescent="0.25">
      <c r="A79" s="11" t="s">
        <v>91</v>
      </c>
      <c r="B79" s="278" t="s">
        <v>26</v>
      </c>
      <c r="C79" s="9" t="s">
        <v>9</v>
      </c>
      <c r="D79" s="257">
        <f>E79+G79</f>
        <v>1370899</v>
      </c>
      <c r="E79" s="257">
        <v>345504</v>
      </c>
      <c r="F79" s="257"/>
      <c r="G79" s="257">
        <v>1025395</v>
      </c>
      <c r="H79" s="287">
        <f>I79+K79</f>
        <v>532</v>
      </c>
      <c r="I79" s="288"/>
      <c r="J79" s="288"/>
      <c r="K79" s="311">
        <v>532</v>
      </c>
      <c r="L79" s="10">
        <f>M79+O79</f>
        <v>1371431</v>
      </c>
      <c r="M79" s="10">
        <f t="shared" ref="M79:O80" si="25">E79+I79</f>
        <v>345504</v>
      </c>
      <c r="N79" s="10">
        <f t="shared" si="25"/>
        <v>0</v>
      </c>
      <c r="O79" s="10">
        <f t="shared" si="25"/>
        <v>1025927</v>
      </c>
    </row>
    <row r="80" spans="1:15" ht="15" customHeight="1" x14ac:dyDescent="0.25">
      <c r="A80" s="13" t="s">
        <v>92</v>
      </c>
      <c r="B80" s="18" t="s">
        <v>187</v>
      </c>
      <c r="C80" s="54" t="s">
        <v>21</v>
      </c>
      <c r="D80" s="257">
        <f>E80+G80</f>
        <v>11585</v>
      </c>
      <c r="E80" s="257"/>
      <c r="F80" s="257"/>
      <c r="G80" s="257">
        <v>11585</v>
      </c>
      <c r="H80" s="287">
        <f>I80+K80</f>
        <v>0</v>
      </c>
      <c r="I80" s="288"/>
      <c r="J80" s="288"/>
      <c r="K80" s="311"/>
      <c r="L80" s="10">
        <f>M80+O80</f>
        <v>11585</v>
      </c>
      <c r="M80" s="10">
        <f t="shared" si="25"/>
        <v>0</v>
      </c>
      <c r="N80" s="10">
        <f t="shared" si="25"/>
        <v>0</v>
      </c>
      <c r="O80" s="10">
        <f t="shared" si="25"/>
        <v>11585</v>
      </c>
    </row>
    <row r="81" spans="1:15" ht="15.95" customHeight="1" x14ac:dyDescent="0.25">
      <c r="A81" s="15" t="s">
        <v>93</v>
      </c>
      <c r="B81" s="35" t="s">
        <v>191</v>
      </c>
      <c r="C81" s="220"/>
      <c r="D81" s="271">
        <f t="shared" ref="D81:O81" si="26">D18+D19+D23+D29+D34+D40+D45+D50+D55+D60+D65+D70+D75+D79+D80</f>
        <v>4900104</v>
      </c>
      <c r="E81" s="271">
        <f t="shared" si="26"/>
        <v>3779583</v>
      </c>
      <c r="F81" s="271">
        <f t="shared" si="26"/>
        <v>1931886</v>
      </c>
      <c r="G81" s="271">
        <f t="shared" si="26"/>
        <v>1120521</v>
      </c>
      <c r="H81" s="312">
        <f t="shared" si="26"/>
        <v>215260</v>
      </c>
      <c r="I81" s="312">
        <f t="shared" si="26"/>
        <v>166423</v>
      </c>
      <c r="J81" s="312">
        <f t="shared" si="26"/>
        <v>0</v>
      </c>
      <c r="K81" s="313">
        <f t="shared" si="26"/>
        <v>48837</v>
      </c>
      <c r="L81" s="35">
        <f t="shared" si="26"/>
        <v>5115364</v>
      </c>
      <c r="M81" s="35">
        <f t="shared" si="26"/>
        <v>3946006</v>
      </c>
      <c r="N81" s="35">
        <f t="shared" si="26"/>
        <v>1931886</v>
      </c>
      <c r="O81" s="35">
        <f t="shared" si="26"/>
        <v>1169358</v>
      </c>
    </row>
    <row r="82" spans="1:15" ht="15.95" customHeight="1" x14ac:dyDescent="0.25">
      <c r="A82" s="74" t="s">
        <v>94</v>
      </c>
      <c r="B82" s="432" t="s">
        <v>65</v>
      </c>
      <c r="C82" s="432"/>
      <c r="D82" s="432"/>
      <c r="E82" s="432"/>
      <c r="F82" s="432"/>
      <c r="G82" s="432"/>
      <c r="H82" s="432"/>
      <c r="I82" s="432"/>
      <c r="J82" s="432"/>
      <c r="K82" s="432"/>
      <c r="L82" s="432"/>
      <c r="M82" s="432"/>
      <c r="N82" s="432"/>
      <c r="O82" s="432"/>
    </row>
    <row r="83" spans="1:15" ht="15" customHeight="1" x14ac:dyDescent="0.25">
      <c r="A83" s="7" t="s">
        <v>95</v>
      </c>
      <c r="B83" s="49" t="s">
        <v>20</v>
      </c>
      <c r="C83" s="173"/>
      <c r="D83" s="256">
        <f>D84+D85+D86+D89+D90</f>
        <v>1515171</v>
      </c>
      <c r="E83" s="256">
        <f t="shared" ref="E83:O83" si="27">E84+E85+E86+E89+E90</f>
        <v>1297720</v>
      </c>
      <c r="F83" s="256">
        <f t="shared" si="27"/>
        <v>0</v>
      </c>
      <c r="G83" s="256">
        <f t="shared" si="27"/>
        <v>217451</v>
      </c>
      <c r="H83" s="287">
        <f t="shared" ref="H83:H90" si="28">I83+K83</f>
        <v>31</v>
      </c>
      <c r="I83" s="287">
        <f t="shared" si="27"/>
        <v>31</v>
      </c>
      <c r="J83" s="287">
        <f t="shared" si="27"/>
        <v>0</v>
      </c>
      <c r="K83" s="367">
        <f t="shared" si="27"/>
        <v>0</v>
      </c>
      <c r="L83" s="85">
        <f t="shared" si="27"/>
        <v>1515202</v>
      </c>
      <c r="M83" s="85">
        <f t="shared" si="27"/>
        <v>1297751</v>
      </c>
      <c r="N83" s="85">
        <f t="shared" si="27"/>
        <v>0</v>
      </c>
      <c r="O83" s="85">
        <f t="shared" si="27"/>
        <v>217451</v>
      </c>
    </row>
    <row r="84" spans="1:15" ht="15" customHeight="1" x14ac:dyDescent="0.25">
      <c r="A84" s="13"/>
      <c r="B84" s="49"/>
      <c r="C84" s="22" t="s">
        <v>21</v>
      </c>
      <c r="D84" s="257">
        <f t="shared" ref="D84:D90" si="29">E84+G84</f>
        <v>60820</v>
      </c>
      <c r="E84" s="257">
        <v>60820</v>
      </c>
      <c r="F84" s="257"/>
      <c r="G84" s="257"/>
      <c r="H84" s="287">
        <f t="shared" si="28"/>
        <v>0</v>
      </c>
      <c r="I84" s="288"/>
      <c r="J84" s="288"/>
      <c r="K84" s="311"/>
      <c r="L84" s="10">
        <f t="shared" ref="L84:L133" si="30">M84+O84</f>
        <v>60820</v>
      </c>
      <c r="M84" s="10">
        <f t="shared" ref="M84:M133" si="31">E84+I84</f>
        <v>60820</v>
      </c>
      <c r="N84" s="10">
        <f t="shared" ref="N84:N133" si="32">F84+J84</f>
        <v>0</v>
      </c>
      <c r="O84" s="10">
        <f t="shared" ref="O84:O133" si="33">G84+K84</f>
        <v>0</v>
      </c>
    </row>
    <row r="85" spans="1:15" x14ac:dyDescent="0.25">
      <c r="A85" s="13"/>
      <c r="B85" s="49"/>
      <c r="C85" s="22" t="s">
        <v>25</v>
      </c>
      <c r="D85" s="257">
        <f t="shared" si="29"/>
        <v>19495</v>
      </c>
      <c r="E85" s="257"/>
      <c r="F85" s="257"/>
      <c r="G85" s="257">
        <v>19495</v>
      </c>
      <c r="H85" s="287">
        <f t="shared" si="28"/>
        <v>0</v>
      </c>
      <c r="I85" s="288"/>
      <c r="J85" s="288"/>
      <c r="K85" s="311"/>
      <c r="L85" s="10">
        <f>M85+O85</f>
        <v>19495</v>
      </c>
      <c r="M85" s="10">
        <f>E85+I85</f>
        <v>0</v>
      </c>
      <c r="N85" s="10">
        <f>F85+J85</f>
        <v>0</v>
      </c>
      <c r="O85" s="10">
        <f>G85+K85</f>
        <v>19495</v>
      </c>
    </row>
    <row r="86" spans="1:15" ht="15" customHeight="1" x14ac:dyDescent="0.25">
      <c r="A86" s="31"/>
      <c r="B86" s="32"/>
      <c r="C86" s="59" t="s">
        <v>33</v>
      </c>
      <c r="D86" s="257">
        <f t="shared" ref="D86:O86" si="34">D87+D88</f>
        <v>1279214</v>
      </c>
      <c r="E86" s="257">
        <f t="shared" si="34"/>
        <v>1124701</v>
      </c>
      <c r="F86" s="257">
        <f t="shared" si="34"/>
        <v>0</v>
      </c>
      <c r="G86" s="257">
        <f t="shared" si="34"/>
        <v>154513</v>
      </c>
      <c r="H86" s="287">
        <f t="shared" si="28"/>
        <v>31</v>
      </c>
      <c r="I86" s="288">
        <f t="shared" si="34"/>
        <v>31</v>
      </c>
      <c r="J86" s="288">
        <f t="shared" si="34"/>
        <v>0</v>
      </c>
      <c r="K86" s="311">
        <f t="shared" si="34"/>
        <v>0</v>
      </c>
      <c r="L86" s="10">
        <f t="shared" si="34"/>
        <v>1279245</v>
      </c>
      <c r="M86" s="10">
        <f t="shared" si="34"/>
        <v>1124732</v>
      </c>
      <c r="N86" s="10">
        <f t="shared" si="34"/>
        <v>0</v>
      </c>
      <c r="O86" s="10">
        <f t="shared" si="34"/>
        <v>154513</v>
      </c>
    </row>
    <row r="87" spans="1:15" ht="15" hidden="1" customHeight="1" x14ac:dyDescent="0.25">
      <c r="A87" s="60"/>
      <c r="B87" s="61" t="s">
        <v>8</v>
      </c>
      <c r="C87" s="62"/>
      <c r="D87" s="63">
        <f t="shared" si="29"/>
        <v>265544</v>
      </c>
      <c r="E87" s="63">
        <v>111031</v>
      </c>
      <c r="F87" s="63"/>
      <c r="G87" s="63">
        <v>154513</v>
      </c>
      <c r="H87" s="287">
        <f t="shared" si="28"/>
        <v>31</v>
      </c>
      <c r="I87" s="288">
        <v>31</v>
      </c>
      <c r="J87" s="288"/>
      <c r="K87" s="311"/>
      <c r="L87" s="63">
        <f t="shared" si="30"/>
        <v>265575</v>
      </c>
      <c r="M87" s="63">
        <f t="shared" si="31"/>
        <v>111062</v>
      </c>
      <c r="N87" s="63">
        <f t="shared" si="32"/>
        <v>0</v>
      </c>
      <c r="O87" s="63">
        <f t="shared" si="33"/>
        <v>154513</v>
      </c>
    </row>
    <row r="88" spans="1:15" ht="27.95" customHeight="1" x14ac:dyDescent="0.25">
      <c r="A88" s="31"/>
      <c r="B88" s="64" t="s">
        <v>185</v>
      </c>
      <c r="C88" s="59" t="s">
        <v>33</v>
      </c>
      <c r="D88" s="257">
        <f t="shared" si="29"/>
        <v>1013670</v>
      </c>
      <c r="E88" s="257">
        <v>1013670</v>
      </c>
      <c r="F88" s="272"/>
      <c r="G88" s="272"/>
      <c r="H88" s="287">
        <f t="shared" si="28"/>
        <v>0</v>
      </c>
      <c r="I88" s="288"/>
      <c r="J88" s="288"/>
      <c r="K88" s="311"/>
      <c r="L88" s="10">
        <f t="shared" si="30"/>
        <v>1013670</v>
      </c>
      <c r="M88" s="10">
        <f t="shared" si="31"/>
        <v>1013670</v>
      </c>
      <c r="N88" s="10">
        <f t="shared" si="32"/>
        <v>0</v>
      </c>
      <c r="O88" s="10">
        <f t="shared" si="33"/>
        <v>0</v>
      </c>
    </row>
    <row r="89" spans="1:15" ht="15" customHeight="1" x14ac:dyDescent="0.25">
      <c r="A89" s="31"/>
      <c r="B89" s="32"/>
      <c r="C89" s="59" t="s">
        <v>22</v>
      </c>
      <c r="D89" s="257">
        <f t="shared" si="29"/>
        <v>102485</v>
      </c>
      <c r="E89" s="257">
        <v>59042</v>
      </c>
      <c r="F89" s="257"/>
      <c r="G89" s="257">
        <v>43443</v>
      </c>
      <c r="H89" s="287">
        <f t="shared" si="28"/>
        <v>0</v>
      </c>
      <c r="I89" s="288"/>
      <c r="J89" s="288"/>
      <c r="K89" s="311"/>
      <c r="L89" s="10">
        <f t="shared" si="30"/>
        <v>102485</v>
      </c>
      <c r="M89" s="10">
        <f t="shared" si="31"/>
        <v>59042</v>
      </c>
      <c r="N89" s="10">
        <f t="shared" si="32"/>
        <v>0</v>
      </c>
      <c r="O89" s="10">
        <f t="shared" si="33"/>
        <v>43443</v>
      </c>
    </row>
    <row r="90" spans="1:15" ht="15" customHeight="1" x14ac:dyDescent="0.25">
      <c r="A90" s="31"/>
      <c r="B90" s="32"/>
      <c r="C90" s="59" t="s">
        <v>32</v>
      </c>
      <c r="D90" s="257">
        <f t="shared" si="29"/>
        <v>53157</v>
      </c>
      <c r="E90" s="257">
        <v>53157</v>
      </c>
      <c r="F90" s="257"/>
      <c r="G90" s="257"/>
      <c r="H90" s="287">
        <f t="shared" si="28"/>
        <v>0</v>
      </c>
      <c r="I90" s="288"/>
      <c r="J90" s="288"/>
      <c r="K90" s="311"/>
      <c r="L90" s="10">
        <f t="shared" si="30"/>
        <v>53157</v>
      </c>
      <c r="M90" s="10">
        <f t="shared" si="31"/>
        <v>53157</v>
      </c>
      <c r="N90" s="10">
        <f t="shared" si="32"/>
        <v>0</v>
      </c>
      <c r="O90" s="10">
        <f t="shared" si="33"/>
        <v>0</v>
      </c>
    </row>
    <row r="91" spans="1:15" ht="15" customHeight="1" x14ac:dyDescent="0.25">
      <c r="A91" s="27" t="s">
        <v>96</v>
      </c>
      <c r="B91" s="55" t="s">
        <v>7</v>
      </c>
      <c r="C91" s="54"/>
      <c r="D91" s="257">
        <f>SUM(D92:D94)</f>
        <v>20111</v>
      </c>
      <c r="E91" s="257">
        <f>SUM(E92:E94)</f>
        <v>15767</v>
      </c>
      <c r="F91" s="257">
        <f>SUM(F92:F94)</f>
        <v>0</v>
      </c>
      <c r="G91" s="257">
        <f t="shared" ref="G91:O91" si="35">SUM(G92:G94)</f>
        <v>4344</v>
      </c>
      <c r="H91" s="288">
        <f t="shared" si="35"/>
        <v>0</v>
      </c>
      <c r="I91" s="288">
        <f t="shared" si="35"/>
        <v>0</v>
      </c>
      <c r="J91" s="288">
        <f t="shared" si="35"/>
        <v>0</v>
      </c>
      <c r="K91" s="311">
        <f t="shared" si="35"/>
        <v>0</v>
      </c>
      <c r="L91" s="10">
        <f t="shared" si="35"/>
        <v>20111</v>
      </c>
      <c r="M91" s="10">
        <f t="shared" si="35"/>
        <v>15767</v>
      </c>
      <c r="N91" s="10">
        <f t="shared" si="35"/>
        <v>0</v>
      </c>
      <c r="O91" s="10">
        <f t="shared" si="35"/>
        <v>4344</v>
      </c>
    </row>
    <row r="92" spans="1:15" ht="15" customHeight="1" x14ac:dyDescent="0.25">
      <c r="A92" s="31"/>
      <c r="B92" s="65"/>
      <c r="C92" s="54" t="s">
        <v>25</v>
      </c>
      <c r="D92" s="257">
        <f>E92+G92</f>
        <v>7989</v>
      </c>
      <c r="E92" s="257">
        <v>7989</v>
      </c>
      <c r="F92" s="257"/>
      <c r="G92" s="257"/>
      <c r="H92" s="287">
        <f>I92+K92</f>
        <v>0</v>
      </c>
      <c r="I92" s="288"/>
      <c r="J92" s="288"/>
      <c r="K92" s="311"/>
      <c r="L92" s="10">
        <f t="shared" si="30"/>
        <v>7989</v>
      </c>
      <c r="M92" s="10">
        <f t="shared" si="31"/>
        <v>7989</v>
      </c>
      <c r="N92" s="10">
        <f t="shared" si="32"/>
        <v>0</v>
      </c>
      <c r="O92" s="10">
        <f t="shared" si="33"/>
        <v>0</v>
      </c>
    </row>
    <row r="93" spans="1:15" ht="15" customHeight="1" x14ac:dyDescent="0.25">
      <c r="A93" s="31"/>
      <c r="B93" s="56"/>
      <c r="C93" s="54" t="s">
        <v>33</v>
      </c>
      <c r="D93" s="257">
        <f>E93+G93</f>
        <v>1738</v>
      </c>
      <c r="E93" s="257">
        <v>1738</v>
      </c>
      <c r="F93" s="257"/>
      <c r="G93" s="257"/>
      <c r="H93" s="287">
        <f t="shared" ref="H93:H133" si="36">I93+K93</f>
        <v>0</v>
      </c>
      <c r="I93" s="288"/>
      <c r="J93" s="288"/>
      <c r="K93" s="311"/>
      <c r="L93" s="10">
        <f t="shared" si="30"/>
        <v>1738</v>
      </c>
      <c r="M93" s="10">
        <f t="shared" si="31"/>
        <v>1738</v>
      </c>
      <c r="N93" s="10">
        <f t="shared" si="32"/>
        <v>0</v>
      </c>
      <c r="O93" s="10">
        <f t="shared" si="33"/>
        <v>0</v>
      </c>
    </row>
    <row r="94" spans="1:15" ht="15" customHeight="1" x14ac:dyDescent="0.25">
      <c r="A94" s="31"/>
      <c r="B94" s="56"/>
      <c r="C94" s="54" t="s">
        <v>22</v>
      </c>
      <c r="D94" s="257">
        <f>E94+G94</f>
        <v>10384</v>
      </c>
      <c r="E94" s="257">
        <v>6040</v>
      </c>
      <c r="F94" s="257"/>
      <c r="G94" s="257">
        <v>4344</v>
      </c>
      <c r="H94" s="287">
        <f t="shared" si="36"/>
        <v>0</v>
      </c>
      <c r="I94" s="288"/>
      <c r="J94" s="288"/>
      <c r="K94" s="311"/>
      <c r="L94" s="10">
        <f t="shared" si="30"/>
        <v>10384</v>
      </c>
      <c r="M94" s="10">
        <f t="shared" si="31"/>
        <v>6040</v>
      </c>
      <c r="N94" s="10">
        <f t="shared" si="32"/>
        <v>0</v>
      </c>
      <c r="O94" s="10">
        <f t="shared" si="33"/>
        <v>4344</v>
      </c>
    </row>
    <row r="95" spans="1:15" ht="15" customHeight="1" x14ac:dyDescent="0.25">
      <c r="A95" s="27" t="s">
        <v>97</v>
      </c>
      <c r="B95" s="8" t="s">
        <v>10</v>
      </c>
      <c r="C95" s="54"/>
      <c r="D95" s="257">
        <f>SUM(D96:D98)</f>
        <v>16284</v>
      </c>
      <c r="E95" s="257">
        <f>SUM(E96:E98)</f>
        <v>16284</v>
      </c>
      <c r="F95" s="257">
        <f t="shared" ref="F95:O95" si="37">SUM(F96:F98)</f>
        <v>0</v>
      </c>
      <c r="G95" s="257">
        <f t="shared" si="37"/>
        <v>0</v>
      </c>
      <c r="H95" s="288">
        <f t="shared" si="37"/>
        <v>0</v>
      </c>
      <c r="I95" s="288">
        <f t="shared" si="37"/>
        <v>0</v>
      </c>
      <c r="J95" s="288">
        <f t="shared" si="37"/>
        <v>0</v>
      </c>
      <c r="K95" s="311">
        <f t="shared" si="37"/>
        <v>0</v>
      </c>
      <c r="L95" s="10">
        <f t="shared" si="37"/>
        <v>16284</v>
      </c>
      <c r="M95" s="10">
        <f t="shared" si="37"/>
        <v>16284</v>
      </c>
      <c r="N95" s="10">
        <f t="shared" si="37"/>
        <v>0</v>
      </c>
      <c r="O95" s="10">
        <f t="shared" si="37"/>
        <v>0</v>
      </c>
    </row>
    <row r="96" spans="1:15" ht="15" customHeight="1" x14ac:dyDescent="0.25">
      <c r="A96" s="31"/>
      <c r="B96" s="52"/>
      <c r="C96" s="54" t="s">
        <v>25</v>
      </c>
      <c r="D96" s="257">
        <f>E96+G96</f>
        <v>6543</v>
      </c>
      <c r="E96" s="257">
        <v>6543</v>
      </c>
      <c r="F96" s="257"/>
      <c r="G96" s="257"/>
      <c r="H96" s="287">
        <f t="shared" si="36"/>
        <v>0</v>
      </c>
      <c r="I96" s="288"/>
      <c r="J96" s="288"/>
      <c r="K96" s="311"/>
      <c r="L96" s="10">
        <f t="shared" si="30"/>
        <v>6543</v>
      </c>
      <c r="M96" s="10">
        <f t="shared" si="31"/>
        <v>6543</v>
      </c>
      <c r="N96" s="10">
        <f t="shared" si="32"/>
        <v>0</v>
      </c>
      <c r="O96" s="10">
        <f t="shared" si="33"/>
        <v>0</v>
      </c>
    </row>
    <row r="97" spans="1:15" ht="15" customHeight="1" x14ac:dyDescent="0.25">
      <c r="A97" s="31"/>
      <c r="B97" s="14"/>
      <c r="C97" s="54" t="s">
        <v>33</v>
      </c>
      <c r="D97" s="257">
        <f>E97+G97</f>
        <v>855</v>
      </c>
      <c r="E97" s="257">
        <v>855</v>
      </c>
      <c r="F97" s="257"/>
      <c r="G97" s="257"/>
      <c r="H97" s="287">
        <f t="shared" si="36"/>
        <v>0</v>
      </c>
      <c r="I97" s="288"/>
      <c r="J97" s="288"/>
      <c r="K97" s="311"/>
      <c r="L97" s="10">
        <f t="shared" si="30"/>
        <v>855</v>
      </c>
      <c r="M97" s="10">
        <f t="shared" si="31"/>
        <v>855</v>
      </c>
      <c r="N97" s="10">
        <f t="shared" si="32"/>
        <v>0</v>
      </c>
      <c r="O97" s="10">
        <f t="shared" si="33"/>
        <v>0</v>
      </c>
    </row>
    <row r="98" spans="1:15" ht="15" customHeight="1" x14ac:dyDescent="0.25">
      <c r="A98" s="31"/>
      <c r="B98" s="14"/>
      <c r="C98" s="54" t="s">
        <v>22</v>
      </c>
      <c r="D98" s="257">
        <f>E98+G98</f>
        <v>8886</v>
      </c>
      <c r="E98" s="257">
        <v>8886</v>
      </c>
      <c r="F98" s="257"/>
      <c r="G98" s="257"/>
      <c r="H98" s="287">
        <f t="shared" si="36"/>
        <v>0</v>
      </c>
      <c r="I98" s="288"/>
      <c r="J98" s="288"/>
      <c r="K98" s="311"/>
      <c r="L98" s="10">
        <f t="shared" si="30"/>
        <v>8886</v>
      </c>
      <c r="M98" s="10">
        <f t="shared" si="31"/>
        <v>8886</v>
      </c>
      <c r="N98" s="10">
        <f t="shared" si="32"/>
        <v>0</v>
      </c>
      <c r="O98" s="10">
        <f t="shared" si="33"/>
        <v>0</v>
      </c>
    </row>
    <row r="99" spans="1:15" ht="15" customHeight="1" x14ac:dyDescent="0.25">
      <c r="A99" s="27" t="s">
        <v>98</v>
      </c>
      <c r="B99" s="18" t="s">
        <v>11</v>
      </c>
      <c r="C99" s="54"/>
      <c r="D99" s="257">
        <f>SUM(D100:D102)</f>
        <v>26200</v>
      </c>
      <c r="E99" s="257">
        <f>SUM(E100:E102)</f>
        <v>26200</v>
      </c>
      <c r="F99" s="257">
        <f t="shared" ref="F99:O99" si="38">SUM(F100:F102)</f>
        <v>0</v>
      </c>
      <c r="G99" s="257">
        <f t="shared" si="38"/>
        <v>0</v>
      </c>
      <c r="H99" s="288">
        <f t="shared" si="38"/>
        <v>0</v>
      </c>
      <c r="I99" s="288">
        <f t="shared" si="38"/>
        <v>0</v>
      </c>
      <c r="J99" s="288">
        <f t="shared" si="38"/>
        <v>0</v>
      </c>
      <c r="K99" s="311">
        <f t="shared" si="38"/>
        <v>0</v>
      </c>
      <c r="L99" s="10">
        <f t="shared" si="38"/>
        <v>26200</v>
      </c>
      <c r="M99" s="10">
        <f t="shared" si="38"/>
        <v>26200</v>
      </c>
      <c r="N99" s="10">
        <f t="shared" si="38"/>
        <v>0</v>
      </c>
      <c r="O99" s="10">
        <f t="shared" si="38"/>
        <v>0</v>
      </c>
    </row>
    <row r="100" spans="1:15" ht="15" customHeight="1" x14ac:dyDescent="0.25">
      <c r="A100" s="31"/>
      <c r="B100" s="52"/>
      <c r="C100" s="54" t="s">
        <v>25</v>
      </c>
      <c r="D100" s="257">
        <f>E100+G100</f>
        <v>9638</v>
      </c>
      <c r="E100" s="257">
        <v>9638</v>
      </c>
      <c r="F100" s="257"/>
      <c r="G100" s="257"/>
      <c r="H100" s="287">
        <f>I100+K100</f>
        <v>0</v>
      </c>
      <c r="I100" s="288"/>
      <c r="J100" s="288"/>
      <c r="K100" s="311"/>
      <c r="L100" s="10">
        <f t="shared" si="30"/>
        <v>9638</v>
      </c>
      <c r="M100" s="10">
        <f t="shared" si="31"/>
        <v>9638</v>
      </c>
      <c r="N100" s="10">
        <f t="shared" si="32"/>
        <v>0</v>
      </c>
      <c r="O100" s="10">
        <f t="shared" si="33"/>
        <v>0</v>
      </c>
    </row>
    <row r="101" spans="1:15" ht="15" customHeight="1" x14ac:dyDescent="0.25">
      <c r="A101" s="31"/>
      <c r="B101" s="66"/>
      <c r="C101" s="54" t="s">
        <v>33</v>
      </c>
      <c r="D101" s="257">
        <f>E101+G101</f>
        <v>3494</v>
      </c>
      <c r="E101" s="257">
        <v>3494</v>
      </c>
      <c r="F101" s="257"/>
      <c r="G101" s="257"/>
      <c r="H101" s="287">
        <f t="shared" si="36"/>
        <v>0</v>
      </c>
      <c r="I101" s="288"/>
      <c r="J101" s="288"/>
      <c r="K101" s="311"/>
      <c r="L101" s="10">
        <f t="shared" si="30"/>
        <v>3494</v>
      </c>
      <c r="M101" s="10">
        <f t="shared" si="31"/>
        <v>3494</v>
      </c>
      <c r="N101" s="10">
        <f t="shared" si="32"/>
        <v>0</v>
      </c>
      <c r="O101" s="10">
        <f t="shared" si="33"/>
        <v>0</v>
      </c>
    </row>
    <row r="102" spans="1:15" ht="15" customHeight="1" x14ac:dyDescent="0.25">
      <c r="A102" s="31"/>
      <c r="B102" s="66"/>
      <c r="C102" s="54" t="s">
        <v>22</v>
      </c>
      <c r="D102" s="257">
        <f>E102+G102</f>
        <v>13068</v>
      </c>
      <c r="E102" s="257">
        <v>13068</v>
      </c>
      <c r="F102" s="257"/>
      <c r="G102" s="257"/>
      <c r="H102" s="287">
        <f t="shared" si="36"/>
        <v>0</v>
      </c>
      <c r="I102" s="288"/>
      <c r="J102" s="288"/>
      <c r="K102" s="311"/>
      <c r="L102" s="10">
        <f t="shared" si="30"/>
        <v>13068</v>
      </c>
      <c r="M102" s="10">
        <f t="shared" si="31"/>
        <v>13068</v>
      </c>
      <c r="N102" s="10">
        <f t="shared" si="32"/>
        <v>0</v>
      </c>
      <c r="O102" s="10">
        <f t="shared" si="33"/>
        <v>0</v>
      </c>
    </row>
    <row r="103" spans="1:15" ht="15" customHeight="1" x14ac:dyDescent="0.25">
      <c r="A103" s="27" t="s">
        <v>99</v>
      </c>
      <c r="B103" s="18" t="s">
        <v>67</v>
      </c>
      <c r="C103" s="54"/>
      <c r="D103" s="257">
        <f>SUM(D104:D106)</f>
        <v>17939</v>
      </c>
      <c r="E103" s="257">
        <f>SUM(E104:E106)</f>
        <v>17939</v>
      </c>
      <c r="F103" s="257">
        <f t="shared" ref="F103:O103" si="39">SUM(F104:F106)</f>
        <v>0</v>
      </c>
      <c r="G103" s="257">
        <f t="shared" si="39"/>
        <v>0</v>
      </c>
      <c r="H103" s="288">
        <f t="shared" si="39"/>
        <v>1800</v>
      </c>
      <c r="I103" s="288">
        <f t="shared" si="39"/>
        <v>1279</v>
      </c>
      <c r="J103" s="288">
        <f t="shared" si="39"/>
        <v>0</v>
      </c>
      <c r="K103" s="311">
        <f t="shared" si="39"/>
        <v>521</v>
      </c>
      <c r="L103" s="10">
        <f t="shared" si="39"/>
        <v>19739</v>
      </c>
      <c r="M103" s="10">
        <f t="shared" si="39"/>
        <v>19218</v>
      </c>
      <c r="N103" s="10">
        <f t="shared" si="39"/>
        <v>0</v>
      </c>
      <c r="O103" s="10">
        <f t="shared" si="39"/>
        <v>521</v>
      </c>
    </row>
    <row r="104" spans="1:15" ht="15" customHeight="1" x14ac:dyDescent="0.25">
      <c r="A104" s="31"/>
      <c r="B104" s="52"/>
      <c r="C104" s="54" t="s">
        <v>25</v>
      </c>
      <c r="D104" s="257">
        <f>E104+G104</f>
        <v>8095</v>
      </c>
      <c r="E104" s="257">
        <v>8095</v>
      </c>
      <c r="F104" s="257"/>
      <c r="G104" s="257"/>
      <c r="H104" s="287">
        <f>I104+K104</f>
        <v>0</v>
      </c>
      <c r="I104" s="288"/>
      <c r="J104" s="288"/>
      <c r="K104" s="311"/>
      <c r="L104" s="10">
        <f t="shared" si="30"/>
        <v>8095</v>
      </c>
      <c r="M104" s="10">
        <f t="shared" si="31"/>
        <v>8095</v>
      </c>
      <c r="N104" s="10">
        <f t="shared" si="32"/>
        <v>0</v>
      </c>
      <c r="O104" s="10">
        <f t="shared" si="33"/>
        <v>0</v>
      </c>
    </row>
    <row r="105" spans="1:15" ht="15" customHeight="1" x14ac:dyDescent="0.25">
      <c r="A105" s="31"/>
      <c r="B105" s="66"/>
      <c r="C105" s="54" t="s">
        <v>33</v>
      </c>
      <c r="D105" s="257">
        <f>E105+G105</f>
        <v>1867</v>
      </c>
      <c r="E105" s="257">
        <v>1867</v>
      </c>
      <c r="F105" s="257"/>
      <c r="G105" s="257"/>
      <c r="H105" s="287">
        <f t="shared" si="36"/>
        <v>0</v>
      </c>
      <c r="I105" s="288"/>
      <c r="J105" s="288"/>
      <c r="K105" s="311"/>
      <c r="L105" s="10">
        <f t="shared" si="30"/>
        <v>1867</v>
      </c>
      <c r="M105" s="10">
        <f t="shared" si="31"/>
        <v>1867</v>
      </c>
      <c r="N105" s="10">
        <f t="shared" si="32"/>
        <v>0</v>
      </c>
      <c r="O105" s="10">
        <f t="shared" si="33"/>
        <v>0</v>
      </c>
    </row>
    <row r="106" spans="1:15" ht="15" customHeight="1" x14ac:dyDescent="0.25">
      <c r="A106" s="31"/>
      <c r="B106" s="66"/>
      <c r="C106" s="54" t="s">
        <v>22</v>
      </c>
      <c r="D106" s="257">
        <f>E106+G106</f>
        <v>7977</v>
      </c>
      <c r="E106" s="257">
        <v>7977</v>
      </c>
      <c r="F106" s="257"/>
      <c r="G106" s="257"/>
      <c r="H106" s="287">
        <f t="shared" si="36"/>
        <v>1800</v>
      </c>
      <c r="I106" s="288">
        <v>1279</v>
      </c>
      <c r="J106" s="288"/>
      <c r="K106" s="311">
        <v>521</v>
      </c>
      <c r="L106" s="10">
        <f t="shared" si="30"/>
        <v>9777</v>
      </c>
      <c r="M106" s="10">
        <f t="shared" si="31"/>
        <v>9256</v>
      </c>
      <c r="N106" s="10">
        <f t="shared" si="32"/>
        <v>0</v>
      </c>
      <c r="O106" s="10">
        <f t="shared" si="33"/>
        <v>521</v>
      </c>
    </row>
    <row r="107" spans="1:15" ht="15" customHeight="1" x14ac:dyDescent="0.25">
      <c r="A107" s="27" t="s">
        <v>100</v>
      </c>
      <c r="B107" s="18" t="s">
        <v>68</v>
      </c>
      <c r="C107" s="54"/>
      <c r="D107" s="257">
        <f>SUM(D108:D110)</f>
        <v>14777</v>
      </c>
      <c r="E107" s="257">
        <f>SUM(E108:E110)</f>
        <v>14777</v>
      </c>
      <c r="F107" s="257">
        <f t="shared" ref="F107:O107" si="40">SUM(F108:F110)</f>
        <v>0</v>
      </c>
      <c r="G107" s="257">
        <f t="shared" si="40"/>
        <v>0</v>
      </c>
      <c r="H107" s="288">
        <f t="shared" si="40"/>
        <v>0</v>
      </c>
      <c r="I107" s="288">
        <f t="shared" si="40"/>
        <v>0</v>
      </c>
      <c r="J107" s="288">
        <f t="shared" si="40"/>
        <v>0</v>
      </c>
      <c r="K107" s="311">
        <f t="shared" si="40"/>
        <v>0</v>
      </c>
      <c r="L107" s="10">
        <f t="shared" si="40"/>
        <v>14777</v>
      </c>
      <c r="M107" s="10">
        <f t="shared" si="40"/>
        <v>14777</v>
      </c>
      <c r="N107" s="10">
        <f t="shared" si="40"/>
        <v>0</v>
      </c>
      <c r="O107" s="10">
        <f t="shared" si="40"/>
        <v>0</v>
      </c>
    </row>
    <row r="108" spans="1:15" ht="15" customHeight="1" x14ac:dyDescent="0.25">
      <c r="A108" s="31"/>
      <c r="B108" s="52"/>
      <c r="C108" s="54" t="s">
        <v>25</v>
      </c>
      <c r="D108" s="257">
        <f>E108+G108</f>
        <v>5636</v>
      </c>
      <c r="E108" s="257">
        <v>5636</v>
      </c>
      <c r="F108" s="257"/>
      <c r="G108" s="257"/>
      <c r="H108" s="287">
        <f t="shared" si="36"/>
        <v>0</v>
      </c>
      <c r="I108" s="288"/>
      <c r="J108" s="288"/>
      <c r="K108" s="311"/>
      <c r="L108" s="10">
        <f t="shared" si="30"/>
        <v>5636</v>
      </c>
      <c r="M108" s="10">
        <f t="shared" si="31"/>
        <v>5636</v>
      </c>
      <c r="N108" s="10">
        <f t="shared" si="32"/>
        <v>0</v>
      </c>
      <c r="O108" s="10">
        <f t="shared" si="33"/>
        <v>0</v>
      </c>
    </row>
    <row r="109" spans="1:15" ht="15" customHeight="1" x14ac:dyDescent="0.25">
      <c r="A109" s="31"/>
      <c r="B109" s="66"/>
      <c r="C109" s="54" t="s">
        <v>33</v>
      </c>
      <c r="D109" s="257">
        <f>E109+G109</f>
        <v>1810</v>
      </c>
      <c r="E109" s="257">
        <v>1810</v>
      </c>
      <c r="F109" s="257"/>
      <c r="G109" s="257"/>
      <c r="H109" s="287">
        <f t="shared" si="36"/>
        <v>0</v>
      </c>
      <c r="I109" s="288"/>
      <c r="J109" s="288"/>
      <c r="K109" s="311"/>
      <c r="L109" s="10">
        <f t="shared" si="30"/>
        <v>1810</v>
      </c>
      <c r="M109" s="10">
        <f t="shared" si="31"/>
        <v>1810</v>
      </c>
      <c r="N109" s="10">
        <f t="shared" si="32"/>
        <v>0</v>
      </c>
      <c r="O109" s="10">
        <f t="shared" si="33"/>
        <v>0</v>
      </c>
    </row>
    <row r="110" spans="1:15" ht="15" customHeight="1" x14ac:dyDescent="0.25">
      <c r="A110" s="31"/>
      <c r="B110" s="66"/>
      <c r="C110" s="54" t="s">
        <v>22</v>
      </c>
      <c r="D110" s="257">
        <f>E110+G110</f>
        <v>7331</v>
      </c>
      <c r="E110" s="257">
        <v>7331</v>
      </c>
      <c r="F110" s="257"/>
      <c r="G110" s="257"/>
      <c r="H110" s="287">
        <f t="shared" si="36"/>
        <v>0</v>
      </c>
      <c r="I110" s="288"/>
      <c r="J110" s="288"/>
      <c r="K110" s="311"/>
      <c r="L110" s="10">
        <f t="shared" si="30"/>
        <v>7331</v>
      </c>
      <c r="M110" s="10">
        <f t="shared" si="31"/>
        <v>7331</v>
      </c>
      <c r="N110" s="10">
        <f t="shared" si="32"/>
        <v>0</v>
      </c>
      <c r="O110" s="10">
        <f t="shared" si="33"/>
        <v>0</v>
      </c>
    </row>
    <row r="111" spans="1:15" ht="15" customHeight="1" x14ac:dyDescent="0.25">
      <c r="A111" s="27" t="s">
        <v>101</v>
      </c>
      <c r="B111" s="18" t="s">
        <v>14</v>
      </c>
      <c r="C111" s="54"/>
      <c r="D111" s="257">
        <f>SUM(D112:D114)</f>
        <v>25490</v>
      </c>
      <c r="E111" s="257">
        <f>SUM(E112:E114)</f>
        <v>25490</v>
      </c>
      <c r="F111" s="257">
        <f t="shared" ref="F111:O111" si="41">SUM(F112:F114)</f>
        <v>0</v>
      </c>
      <c r="G111" s="257">
        <f t="shared" si="41"/>
        <v>0</v>
      </c>
      <c r="H111" s="288">
        <f t="shared" si="41"/>
        <v>0</v>
      </c>
      <c r="I111" s="288">
        <f t="shared" si="41"/>
        <v>0</v>
      </c>
      <c r="J111" s="288">
        <f t="shared" si="41"/>
        <v>0</v>
      </c>
      <c r="K111" s="311">
        <f t="shared" si="41"/>
        <v>0</v>
      </c>
      <c r="L111" s="10">
        <f t="shared" si="41"/>
        <v>25490</v>
      </c>
      <c r="M111" s="10">
        <f t="shared" si="41"/>
        <v>25490</v>
      </c>
      <c r="N111" s="10">
        <f t="shared" si="41"/>
        <v>0</v>
      </c>
      <c r="O111" s="10">
        <f t="shared" si="41"/>
        <v>0</v>
      </c>
    </row>
    <row r="112" spans="1:15" ht="15" customHeight="1" x14ac:dyDescent="0.25">
      <c r="A112" s="31"/>
      <c r="B112" s="52"/>
      <c r="C112" s="54" t="s">
        <v>25</v>
      </c>
      <c r="D112" s="257">
        <f>E112+G112</f>
        <v>10763</v>
      </c>
      <c r="E112" s="257">
        <v>10763</v>
      </c>
      <c r="F112" s="257"/>
      <c r="G112" s="257"/>
      <c r="H112" s="287">
        <f t="shared" si="36"/>
        <v>0</v>
      </c>
      <c r="I112" s="288"/>
      <c r="J112" s="288"/>
      <c r="K112" s="311"/>
      <c r="L112" s="10">
        <f t="shared" si="30"/>
        <v>10763</v>
      </c>
      <c r="M112" s="10">
        <f t="shared" si="31"/>
        <v>10763</v>
      </c>
      <c r="N112" s="10">
        <f t="shared" si="32"/>
        <v>0</v>
      </c>
      <c r="O112" s="10">
        <f t="shared" si="33"/>
        <v>0</v>
      </c>
    </row>
    <row r="113" spans="1:15" ht="15" customHeight="1" x14ac:dyDescent="0.25">
      <c r="A113" s="31"/>
      <c r="B113" s="66"/>
      <c r="C113" s="54" t="s">
        <v>33</v>
      </c>
      <c r="D113" s="257">
        <f>E113+G113</f>
        <v>2409</v>
      </c>
      <c r="E113" s="257">
        <v>2409</v>
      </c>
      <c r="F113" s="257"/>
      <c r="G113" s="257"/>
      <c r="H113" s="287">
        <f t="shared" si="36"/>
        <v>0</v>
      </c>
      <c r="I113" s="288"/>
      <c r="J113" s="288"/>
      <c r="K113" s="311"/>
      <c r="L113" s="10">
        <f t="shared" si="30"/>
        <v>2409</v>
      </c>
      <c r="M113" s="10">
        <f t="shared" si="31"/>
        <v>2409</v>
      </c>
      <c r="N113" s="10">
        <f t="shared" si="32"/>
        <v>0</v>
      </c>
      <c r="O113" s="10">
        <f t="shared" si="33"/>
        <v>0</v>
      </c>
    </row>
    <row r="114" spans="1:15" ht="15" customHeight="1" x14ac:dyDescent="0.25">
      <c r="A114" s="31"/>
      <c r="B114" s="66"/>
      <c r="C114" s="54" t="s">
        <v>22</v>
      </c>
      <c r="D114" s="257">
        <f>E114+G114</f>
        <v>12318</v>
      </c>
      <c r="E114" s="257">
        <v>12318</v>
      </c>
      <c r="F114" s="257"/>
      <c r="G114" s="257"/>
      <c r="H114" s="287">
        <f t="shared" si="36"/>
        <v>0</v>
      </c>
      <c r="I114" s="288"/>
      <c r="J114" s="288"/>
      <c r="K114" s="311"/>
      <c r="L114" s="10">
        <f t="shared" si="30"/>
        <v>12318</v>
      </c>
      <c r="M114" s="10">
        <f t="shared" si="31"/>
        <v>12318</v>
      </c>
      <c r="N114" s="10">
        <f t="shared" si="32"/>
        <v>0</v>
      </c>
      <c r="O114" s="10">
        <f t="shared" si="33"/>
        <v>0</v>
      </c>
    </row>
    <row r="115" spans="1:15" ht="15" customHeight="1" x14ac:dyDescent="0.25">
      <c r="A115" s="27" t="s">
        <v>102</v>
      </c>
      <c r="B115" s="18" t="s">
        <v>15</v>
      </c>
      <c r="C115" s="54"/>
      <c r="D115" s="257">
        <f t="shared" ref="D115:O115" si="42">SUM(D116:D118)</f>
        <v>19235</v>
      </c>
      <c r="E115" s="257">
        <f t="shared" si="42"/>
        <v>19235</v>
      </c>
      <c r="F115" s="257">
        <f t="shared" si="42"/>
        <v>0</v>
      </c>
      <c r="G115" s="257">
        <f t="shared" si="42"/>
        <v>0</v>
      </c>
      <c r="H115" s="288">
        <f t="shared" si="42"/>
        <v>0</v>
      </c>
      <c r="I115" s="288">
        <f t="shared" si="42"/>
        <v>0</v>
      </c>
      <c r="J115" s="288">
        <f t="shared" si="42"/>
        <v>0</v>
      </c>
      <c r="K115" s="311">
        <f t="shared" si="42"/>
        <v>0</v>
      </c>
      <c r="L115" s="10">
        <f t="shared" si="42"/>
        <v>19235</v>
      </c>
      <c r="M115" s="10">
        <f t="shared" si="42"/>
        <v>19235</v>
      </c>
      <c r="N115" s="10">
        <f t="shared" si="42"/>
        <v>0</v>
      </c>
      <c r="O115" s="10">
        <f t="shared" si="42"/>
        <v>0</v>
      </c>
    </row>
    <row r="116" spans="1:15" ht="15" customHeight="1" x14ac:dyDescent="0.25">
      <c r="A116" s="31"/>
      <c r="B116" s="52"/>
      <c r="C116" s="54" t="s">
        <v>25</v>
      </c>
      <c r="D116" s="257">
        <f>E116+G116</f>
        <v>8859</v>
      </c>
      <c r="E116" s="257">
        <v>8859</v>
      </c>
      <c r="F116" s="257"/>
      <c r="G116" s="257"/>
      <c r="H116" s="287">
        <f t="shared" si="36"/>
        <v>0</v>
      </c>
      <c r="I116" s="288"/>
      <c r="J116" s="288"/>
      <c r="K116" s="311"/>
      <c r="L116" s="10">
        <f t="shared" si="30"/>
        <v>8859</v>
      </c>
      <c r="M116" s="10">
        <f t="shared" si="31"/>
        <v>8859</v>
      </c>
      <c r="N116" s="10">
        <f t="shared" si="32"/>
        <v>0</v>
      </c>
      <c r="O116" s="10">
        <f t="shared" si="33"/>
        <v>0</v>
      </c>
    </row>
    <row r="117" spans="1:15" ht="15" customHeight="1" x14ac:dyDescent="0.25">
      <c r="A117" s="31"/>
      <c r="B117" s="66"/>
      <c r="C117" s="54" t="s">
        <v>33</v>
      </c>
      <c r="D117" s="257">
        <f>E117+G117</f>
        <v>1338</v>
      </c>
      <c r="E117" s="257">
        <v>1338</v>
      </c>
      <c r="F117" s="257"/>
      <c r="G117" s="257"/>
      <c r="H117" s="287">
        <f t="shared" si="36"/>
        <v>0</v>
      </c>
      <c r="I117" s="288"/>
      <c r="J117" s="288"/>
      <c r="K117" s="311"/>
      <c r="L117" s="10">
        <f t="shared" si="30"/>
        <v>1338</v>
      </c>
      <c r="M117" s="10">
        <f t="shared" si="31"/>
        <v>1338</v>
      </c>
      <c r="N117" s="10">
        <f t="shared" si="32"/>
        <v>0</v>
      </c>
      <c r="O117" s="10">
        <f t="shared" si="33"/>
        <v>0</v>
      </c>
    </row>
    <row r="118" spans="1:15" ht="15" customHeight="1" x14ac:dyDescent="0.25">
      <c r="A118" s="31"/>
      <c r="B118" s="66"/>
      <c r="C118" s="54" t="s">
        <v>22</v>
      </c>
      <c r="D118" s="257">
        <f>E118+G118</f>
        <v>9038</v>
      </c>
      <c r="E118" s="257">
        <v>9038</v>
      </c>
      <c r="F118" s="257"/>
      <c r="G118" s="257"/>
      <c r="H118" s="287">
        <f t="shared" si="36"/>
        <v>0</v>
      </c>
      <c r="I118" s="288"/>
      <c r="J118" s="288"/>
      <c r="K118" s="311"/>
      <c r="L118" s="10">
        <f t="shared" si="30"/>
        <v>9038</v>
      </c>
      <c r="M118" s="10">
        <f t="shared" si="31"/>
        <v>9038</v>
      </c>
      <c r="N118" s="10">
        <f t="shared" si="32"/>
        <v>0</v>
      </c>
      <c r="O118" s="10">
        <f t="shared" si="33"/>
        <v>0</v>
      </c>
    </row>
    <row r="119" spans="1:15" ht="15" customHeight="1" x14ac:dyDescent="0.25">
      <c r="A119" s="27" t="s">
        <v>103</v>
      </c>
      <c r="B119" s="55" t="s">
        <v>16</v>
      </c>
      <c r="C119" s="54"/>
      <c r="D119" s="257">
        <f>SUM(D120:D122)</f>
        <v>42339</v>
      </c>
      <c r="E119" s="257">
        <f>SUM(E120:E122)</f>
        <v>42339</v>
      </c>
      <c r="F119" s="257">
        <f>SUM(F120:F122)</f>
        <v>0</v>
      </c>
      <c r="G119" s="257">
        <f>SUM(G120:G122)</f>
        <v>0</v>
      </c>
      <c r="H119" s="288">
        <f t="shared" ref="H119:O119" si="43">SUM(H120:H122)</f>
        <v>0</v>
      </c>
      <c r="I119" s="288">
        <f t="shared" si="43"/>
        <v>0</v>
      </c>
      <c r="J119" s="288">
        <f t="shared" si="43"/>
        <v>0</v>
      </c>
      <c r="K119" s="311">
        <f t="shared" si="43"/>
        <v>0</v>
      </c>
      <c r="L119" s="10">
        <f t="shared" si="43"/>
        <v>42339</v>
      </c>
      <c r="M119" s="10">
        <f t="shared" si="43"/>
        <v>42339</v>
      </c>
      <c r="N119" s="10">
        <f t="shared" si="43"/>
        <v>0</v>
      </c>
      <c r="O119" s="10">
        <f t="shared" si="43"/>
        <v>0</v>
      </c>
    </row>
    <row r="120" spans="1:15" ht="15" customHeight="1" x14ac:dyDescent="0.25">
      <c r="A120" s="31"/>
      <c r="B120" s="52"/>
      <c r="C120" s="54" t="s">
        <v>25</v>
      </c>
      <c r="D120" s="257">
        <f>E120+G120</f>
        <v>16232</v>
      </c>
      <c r="E120" s="257">
        <v>16232</v>
      </c>
      <c r="F120" s="257"/>
      <c r="G120" s="257"/>
      <c r="H120" s="287">
        <f t="shared" si="36"/>
        <v>0</v>
      </c>
      <c r="I120" s="288"/>
      <c r="J120" s="288"/>
      <c r="K120" s="311"/>
      <c r="L120" s="10">
        <f t="shared" si="30"/>
        <v>16232</v>
      </c>
      <c r="M120" s="10">
        <f t="shared" si="31"/>
        <v>16232</v>
      </c>
      <c r="N120" s="10">
        <f t="shared" si="32"/>
        <v>0</v>
      </c>
      <c r="O120" s="10">
        <f t="shared" si="33"/>
        <v>0</v>
      </c>
    </row>
    <row r="121" spans="1:15" ht="15" customHeight="1" x14ac:dyDescent="0.25">
      <c r="A121" s="31"/>
      <c r="B121" s="56"/>
      <c r="C121" s="54" t="s">
        <v>33</v>
      </c>
      <c r="D121" s="257">
        <f>E121+G121</f>
        <v>5432</v>
      </c>
      <c r="E121" s="257">
        <v>5432</v>
      </c>
      <c r="F121" s="257"/>
      <c r="G121" s="257"/>
      <c r="H121" s="287">
        <f t="shared" si="36"/>
        <v>0</v>
      </c>
      <c r="I121" s="288"/>
      <c r="J121" s="288"/>
      <c r="K121" s="311"/>
      <c r="L121" s="10">
        <f t="shared" si="30"/>
        <v>5432</v>
      </c>
      <c r="M121" s="10">
        <f t="shared" si="31"/>
        <v>5432</v>
      </c>
      <c r="N121" s="10">
        <f t="shared" si="32"/>
        <v>0</v>
      </c>
      <c r="O121" s="10">
        <f t="shared" si="33"/>
        <v>0</v>
      </c>
    </row>
    <row r="122" spans="1:15" ht="15" customHeight="1" x14ac:dyDescent="0.25">
      <c r="A122" s="31"/>
      <c r="B122" s="56"/>
      <c r="C122" s="54" t="s">
        <v>22</v>
      </c>
      <c r="D122" s="257">
        <f>E122+G122</f>
        <v>20675</v>
      </c>
      <c r="E122" s="257">
        <v>20675</v>
      </c>
      <c r="F122" s="257"/>
      <c r="G122" s="257"/>
      <c r="H122" s="287">
        <f t="shared" si="36"/>
        <v>0</v>
      </c>
      <c r="I122" s="288"/>
      <c r="J122" s="288"/>
      <c r="K122" s="311"/>
      <c r="L122" s="10">
        <f t="shared" si="30"/>
        <v>20675</v>
      </c>
      <c r="M122" s="10">
        <f t="shared" si="31"/>
        <v>20675</v>
      </c>
      <c r="N122" s="10">
        <f t="shared" si="32"/>
        <v>0</v>
      </c>
      <c r="O122" s="10">
        <f t="shared" si="33"/>
        <v>0</v>
      </c>
    </row>
    <row r="123" spans="1:15" ht="15" customHeight="1" x14ac:dyDescent="0.25">
      <c r="A123" s="27" t="s">
        <v>104</v>
      </c>
      <c r="B123" s="18" t="s">
        <v>17</v>
      </c>
      <c r="C123" s="54"/>
      <c r="D123" s="257">
        <f>SUM(D124:D126)</f>
        <v>19240</v>
      </c>
      <c r="E123" s="257">
        <f>SUM(E124:E126)</f>
        <v>19240</v>
      </c>
      <c r="F123" s="257">
        <f>SUM(F124:F126)</f>
        <v>0</v>
      </c>
      <c r="G123" s="257">
        <f>SUM(G124:G126)</f>
        <v>0</v>
      </c>
      <c r="H123" s="288">
        <f t="shared" ref="H123:O123" si="44">SUM(H124:H126)</f>
        <v>0</v>
      </c>
      <c r="I123" s="288">
        <f t="shared" si="44"/>
        <v>0</v>
      </c>
      <c r="J123" s="288">
        <f t="shared" si="44"/>
        <v>0</v>
      </c>
      <c r="K123" s="311">
        <f t="shared" si="44"/>
        <v>0</v>
      </c>
      <c r="L123" s="10">
        <f t="shared" si="44"/>
        <v>19240</v>
      </c>
      <c r="M123" s="10">
        <f t="shared" si="44"/>
        <v>19240</v>
      </c>
      <c r="N123" s="10">
        <f t="shared" si="44"/>
        <v>0</v>
      </c>
      <c r="O123" s="10">
        <f t="shared" si="44"/>
        <v>0</v>
      </c>
    </row>
    <row r="124" spans="1:15" ht="15" customHeight="1" x14ac:dyDescent="0.25">
      <c r="A124" s="31"/>
      <c r="B124" s="52"/>
      <c r="C124" s="54" t="s">
        <v>25</v>
      </c>
      <c r="D124" s="257">
        <f>E124+G124</f>
        <v>8176</v>
      </c>
      <c r="E124" s="257">
        <v>8176</v>
      </c>
      <c r="F124" s="257"/>
      <c r="G124" s="257"/>
      <c r="H124" s="287">
        <f t="shared" si="36"/>
        <v>0</v>
      </c>
      <c r="I124" s="288"/>
      <c r="J124" s="288"/>
      <c r="K124" s="311"/>
      <c r="L124" s="10">
        <f t="shared" si="30"/>
        <v>8176</v>
      </c>
      <c r="M124" s="10">
        <f t="shared" si="31"/>
        <v>8176</v>
      </c>
      <c r="N124" s="10">
        <f t="shared" si="32"/>
        <v>0</v>
      </c>
      <c r="O124" s="10">
        <f t="shared" si="33"/>
        <v>0</v>
      </c>
    </row>
    <row r="125" spans="1:15" ht="15" customHeight="1" x14ac:dyDescent="0.25">
      <c r="A125" s="31"/>
      <c r="B125" s="66"/>
      <c r="C125" s="54" t="s">
        <v>33</v>
      </c>
      <c r="D125" s="257">
        <f>E125+G125</f>
        <v>1461</v>
      </c>
      <c r="E125" s="257">
        <v>1461</v>
      </c>
      <c r="F125" s="257"/>
      <c r="G125" s="257"/>
      <c r="H125" s="287">
        <f t="shared" si="36"/>
        <v>0</v>
      </c>
      <c r="I125" s="288"/>
      <c r="J125" s="288"/>
      <c r="K125" s="311"/>
      <c r="L125" s="10">
        <f t="shared" si="30"/>
        <v>1461</v>
      </c>
      <c r="M125" s="10">
        <f t="shared" si="31"/>
        <v>1461</v>
      </c>
      <c r="N125" s="10">
        <f t="shared" si="32"/>
        <v>0</v>
      </c>
      <c r="O125" s="10">
        <f t="shared" si="33"/>
        <v>0</v>
      </c>
    </row>
    <row r="126" spans="1:15" ht="15" customHeight="1" x14ac:dyDescent="0.25">
      <c r="A126" s="31"/>
      <c r="B126" s="66"/>
      <c r="C126" s="54" t="s">
        <v>22</v>
      </c>
      <c r="D126" s="257">
        <f>E126+G126</f>
        <v>9603</v>
      </c>
      <c r="E126" s="257">
        <v>9603</v>
      </c>
      <c r="F126" s="257"/>
      <c r="G126" s="257"/>
      <c r="H126" s="287">
        <f t="shared" si="36"/>
        <v>0</v>
      </c>
      <c r="I126" s="288"/>
      <c r="J126" s="288"/>
      <c r="K126" s="311"/>
      <c r="L126" s="10">
        <f t="shared" si="30"/>
        <v>9603</v>
      </c>
      <c r="M126" s="10">
        <f t="shared" si="31"/>
        <v>9603</v>
      </c>
      <c r="N126" s="10">
        <f t="shared" si="32"/>
        <v>0</v>
      </c>
      <c r="O126" s="10">
        <f t="shared" si="33"/>
        <v>0</v>
      </c>
    </row>
    <row r="127" spans="1:15" ht="15" customHeight="1" x14ac:dyDescent="0.25">
      <c r="A127" s="27" t="s">
        <v>105</v>
      </c>
      <c r="B127" s="18" t="s">
        <v>18</v>
      </c>
      <c r="C127" s="54"/>
      <c r="D127" s="257">
        <f>SUM(D128:D130)</f>
        <v>16352</v>
      </c>
      <c r="E127" s="257">
        <f>SUM(E128:E130)</f>
        <v>12008</v>
      </c>
      <c r="F127" s="257">
        <f>SUM(F128:F130)</f>
        <v>0</v>
      </c>
      <c r="G127" s="257">
        <f>SUM(G128:G130)</f>
        <v>4344</v>
      </c>
      <c r="H127" s="288">
        <f t="shared" ref="H127:O127" si="45">SUM(H128:H130)</f>
        <v>0</v>
      </c>
      <c r="I127" s="288">
        <f t="shared" si="45"/>
        <v>0</v>
      </c>
      <c r="J127" s="288">
        <f t="shared" si="45"/>
        <v>0</v>
      </c>
      <c r="K127" s="311">
        <f t="shared" si="45"/>
        <v>0</v>
      </c>
      <c r="L127" s="10">
        <f t="shared" si="45"/>
        <v>16352</v>
      </c>
      <c r="M127" s="10">
        <f t="shared" si="45"/>
        <v>12008</v>
      </c>
      <c r="N127" s="10">
        <f t="shared" si="45"/>
        <v>0</v>
      </c>
      <c r="O127" s="10">
        <f t="shared" si="45"/>
        <v>4344</v>
      </c>
    </row>
    <row r="128" spans="1:15" ht="15" customHeight="1" x14ac:dyDescent="0.25">
      <c r="A128" s="31"/>
      <c r="B128" s="52"/>
      <c r="C128" s="54" t="s">
        <v>25</v>
      </c>
      <c r="D128" s="257">
        <f>E128+G128</f>
        <v>5007</v>
      </c>
      <c r="E128" s="257">
        <v>5007</v>
      </c>
      <c r="F128" s="257"/>
      <c r="G128" s="257"/>
      <c r="H128" s="287">
        <f t="shared" si="36"/>
        <v>0</v>
      </c>
      <c r="I128" s="288"/>
      <c r="J128" s="288"/>
      <c r="K128" s="311"/>
      <c r="L128" s="10">
        <f t="shared" si="30"/>
        <v>5007</v>
      </c>
      <c r="M128" s="10">
        <f t="shared" si="31"/>
        <v>5007</v>
      </c>
      <c r="N128" s="10">
        <f t="shared" si="32"/>
        <v>0</v>
      </c>
      <c r="O128" s="10">
        <f t="shared" si="33"/>
        <v>0</v>
      </c>
    </row>
    <row r="129" spans="1:15" ht="15" customHeight="1" x14ac:dyDescent="0.25">
      <c r="A129" s="31"/>
      <c r="B129" s="66"/>
      <c r="C129" s="54" t="s">
        <v>33</v>
      </c>
      <c r="D129" s="257">
        <f>E129+G129</f>
        <v>1725</v>
      </c>
      <c r="E129" s="257">
        <v>1725</v>
      </c>
      <c r="F129" s="257"/>
      <c r="G129" s="257"/>
      <c r="H129" s="287">
        <f t="shared" si="36"/>
        <v>0</v>
      </c>
      <c r="I129" s="288"/>
      <c r="J129" s="288"/>
      <c r="K129" s="311"/>
      <c r="L129" s="10">
        <f t="shared" si="30"/>
        <v>1725</v>
      </c>
      <c r="M129" s="10">
        <f t="shared" si="31"/>
        <v>1725</v>
      </c>
      <c r="N129" s="10">
        <f t="shared" si="32"/>
        <v>0</v>
      </c>
      <c r="O129" s="10">
        <f t="shared" si="33"/>
        <v>0</v>
      </c>
    </row>
    <row r="130" spans="1:15" ht="15" customHeight="1" x14ac:dyDescent="0.25">
      <c r="A130" s="31"/>
      <c r="B130" s="66"/>
      <c r="C130" s="54" t="s">
        <v>22</v>
      </c>
      <c r="D130" s="257">
        <f>E130+G130</f>
        <v>9620</v>
      </c>
      <c r="E130" s="257">
        <v>5276</v>
      </c>
      <c r="F130" s="257"/>
      <c r="G130" s="257">
        <v>4344</v>
      </c>
      <c r="H130" s="287">
        <f t="shared" si="36"/>
        <v>0</v>
      </c>
      <c r="I130" s="288"/>
      <c r="J130" s="288"/>
      <c r="K130" s="311"/>
      <c r="L130" s="10">
        <f t="shared" si="30"/>
        <v>9620</v>
      </c>
      <c r="M130" s="10">
        <f t="shared" si="31"/>
        <v>5276</v>
      </c>
      <c r="N130" s="10">
        <f t="shared" si="32"/>
        <v>0</v>
      </c>
      <c r="O130" s="10">
        <f t="shared" si="33"/>
        <v>4344</v>
      </c>
    </row>
    <row r="131" spans="1:15" ht="15" customHeight="1" x14ac:dyDescent="0.25">
      <c r="A131" s="27" t="s">
        <v>106</v>
      </c>
      <c r="B131" s="21" t="s">
        <v>19</v>
      </c>
      <c r="C131" s="59"/>
      <c r="D131" s="257">
        <f>SUM(D132:D133)</f>
        <v>515123</v>
      </c>
      <c r="E131" s="257">
        <f>SUM(E132:E133)</f>
        <v>515123</v>
      </c>
      <c r="F131" s="257">
        <f>SUM(F132:F133)</f>
        <v>0</v>
      </c>
      <c r="G131" s="257">
        <f>SUM(G132:G133)</f>
        <v>0</v>
      </c>
      <c r="H131" s="288">
        <f t="shared" ref="H131:O131" si="46">SUM(H132:H133)</f>
        <v>0</v>
      </c>
      <c r="I131" s="288">
        <f t="shared" si="46"/>
        <v>0</v>
      </c>
      <c r="J131" s="288">
        <f t="shared" si="46"/>
        <v>0</v>
      </c>
      <c r="K131" s="311">
        <f t="shared" si="46"/>
        <v>0</v>
      </c>
      <c r="L131" s="10">
        <f t="shared" si="46"/>
        <v>515123</v>
      </c>
      <c r="M131" s="10">
        <f t="shared" si="46"/>
        <v>515123</v>
      </c>
      <c r="N131" s="10">
        <f t="shared" si="46"/>
        <v>0</v>
      </c>
      <c r="O131" s="10">
        <f t="shared" si="46"/>
        <v>0</v>
      </c>
    </row>
    <row r="132" spans="1:15" ht="15" customHeight="1" x14ac:dyDescent="0.25">
      <c r="A132" s="31"/>
      <c r="B132" s="49"/>
      <c r="C132" s="59" t="s">
        <v>33</v>
      </c>
      <c r="D132" s="257">
        <f>E132+G132</f>
        <v>137727</v>
      </c>
      <c r="E132" s="257">
        <v>137727</v>
      </c>
      <c r="F132" s="257"/>
      <c r="G132" s="257"/>
      <c r="H132" s="287">
        <f t="shared" si="36"/>
        <v>0</v>
      </c>
      <c r="I132" s="288"/>
      <c r="J132" s="288"/>
      <c r="K132" s="311"/>
      <c r="L132" s="10">
        <f t="shared" si="30"/>
        <v>137727</v>
      </c>
      <c r="M132" s="10">
        <f t="shared" si="31"/>
        <v>137727</v>
      </c>
      <c r="N132" s="10">
        <f t="shared" si="32"/>
        <v>0</v>
      </c>
      <c r="O132" s="10">
        <f t="shared" si="33"/>
        <v>0</v>
      </c>
    </row>
    <row r="133" spans="1:15" ht="15" customHeight="1" x14ac:dyDescent="0.25">
      <c r="A133" s="31"/>
      <c r="B133" s="49"/>
      <c r="C133" s="59" t="s">
        <v>22</v>
      </c>
      <c r="D133" s="257">
        <f>E133+G133</f>
        <v>377396</v>
      </c>
      <c r="E133" s="257">
        <v>377396</v>
      </c>
      <c r="F133" s="257"/>
      <c r="G133" s="257"/>
      <c r="H133" s="287">
        <f t="shared" si="36"/>
        <v>0</v>
      </c>
      <c r="I133" s="288"/>
      <c r="J133" s="288"/>
      <c r="K133" s="311"/>
      <c r="L133" s="10">
        <f t="shared" si="30"/>
        <v>377396</v>
      </c>
      <c r="M133" s="10">
        <f t="shared" si="31"/>
        <v>377396</v>
      </c>
      <c r="N133" s="10">
        <f t="shared" si="32"/>
        <v>0</v>
      </c>
      <c r="O133" s="10">
        <f t="shared" si="33"/>
        <v>0</v>
      </c>
    </row>
    <row r="134" spans="1:15" ht="15.95" customHeight="1" x14ac:dyDescent="0.25">
      <c r="A134" s="67" t="s">
        <v>107</v>
      </c>
      <c r="B134" s="35" t="s">
        <v>192</v>
      </c>
      <c r="C134" s="17"/>
      <c r="D134" s="258">
        <f t="shared" ref="D134:O134" si="47">D83+D91+D95+D99+D103+D107+D111+D115+D119+D123+D127+D131</f>
        <v>2248261</v>
      </c>
      <c r="E134" s="258">
        <f t="shared" si="47"/>
        <v>2022122</v>
      </c>
      <c r="F134" s="258">
        <f t="shared" si="47"/>
        <v>0</v>
      </c>
      <c r="G134" s="258">
        <f t="shared" si="47"/>
        <v>226139</v>
      </c>
      <c r="H134" s="289">
        <f t="shared" si="47"/>
        <v>1831</v>
      </c>
      <c r="I134" s="289">
        <f t="shared" si="47"/>
        <v>1310</v>
      </c>
      <c r="J134" s="289">
        <f t="shared" si="47"/>
        <v>0</v>
      </c>
      <c r="K134" s="310">
        <f t="shared" si="47"/>
        <v>521</v>
      </c>
      <c r="L134" s="1">
        <f t="shared" si="47"/>
        <v>2250092</v>
      </c>
      <c r="M134" s="1">
        <f t="shared" si="47"/>
        <v>2023432</v>
      </c>
      <c r="N134" s="1">
        <f t="shared" si="47"/>
        <v>0</v>
      </c>
      <c r="O134" s="1">
        <f t="shared" si="47"/>
        <v>226660</v>
      </c>
    </row>
    <row r="135" spans="1:15" ht="27.95" customHeight="1" x14ac:dyDescent="0.25">
      <c r="A135" s="68"/>
      <c r="B135" s="221" t="s">
        <v>185</v>
      </c>
      <c r="C135" s="102"/>
      <c r="D135" s="340">
        <f t="shared" ref="D135:O135" si="48">D88</f>
        <v>1013670</v>
      </c>
      <c r="E135" s="340">
        <f t="shared" si="48"/>
        <v>1013670</v>
      </c>
      <c r="F135" s="340">
        <f t="shared" si="48"/>
        <v>0</v>
      </c>
      <c r="G135" s="340">
        <f t="shared" si="48"/>
        <v>0</v>
      </c>
      <c r="H135" s="349">
        <f t="shared" si="48"/>
        <v>0</v>
      </c>
      <c r="I135" s="349">
        <f t="shared" si="48"/>
        <v>0</v>
      </c>
      <c r="J135" s="349">
        <f t="shared" si="48"/>
        <v>0</v>
      </c>
      <c r="K135" s="368">
        <f t="shared" si="48"/>
        <v>0</v>
      </c>
      <c r="L135" s="77">
        <f t="shared" si="48"/>
        <v>1013670</v>
      </c>
      <c r="M135" s="77">
        <f t="shared" si="48"/>
        <v>1013670</v>
      </c>
      <c r="N135" s="77">
        <f t="shared" si="48"/>
        <v>0</v>
      </c>
      <c r="O135" s="77">
        <f t="shared" si="48"/>
        <v>0</v>
      </c>
    </row>
    <row r="136" spans="1:15" ht="15.95" customHeight="1" x14ac:dyDescent="0.25">
      <c r="A136" s="74" t="s">
        <v>108</v>
      </c>
      <c r="B136" s="432" t="s">
        <v>69</v>
      </c>
      <c r="C136" s="432"/>
      <c r="D136" s="432"/>
      <c r="E136" s="432"/>
      <c r="F136" s="432"/>
      <c r="G136" s="432"/>
      <c r="H136" s="432"/>
      <c r="I136" s="432"/>
      <c r="J136" s="432"/>
      <c r="K136" s="432"/>
      <c r="L136" s="432"/>
      <c r="M136" s="432"/>
      <c r="N136" s="432"/>
      <c r="O136" s="432"/>
    </row>
    <row r="137" spans="1:15" ht="15" customHeight="1" x14ac:dyDescent="0.25">
      <c r="A137" s="7" t="s">
        <v>109</v>
      </c>
      <c r="B137" s="66" t="s">
        <v>20</v>
      </c>
      <c r="C137" s="84" t="s">
        <v>34</v>
      </c>
      <c r="D137" s="256">
        <f>E137+G137</f>
        <v>10137</v>
      </c>
      <c r="E137" s="256">
        <v>10137</v>
      </c>
      <c r="F137" s="256"/>
      <c r="G137" s="256"/>
      <c r="H137" s="287">
        <f>I137+K137</f>
        <v>0</v>
      </c>
      <c r="I137" s="287"/>
      <c r="J137" s="287"/>
      <c r="K137" s="367"/>
      <c r="L137" s="10">
        <f>M137+O137</f>
        <v>10137</v>
      </c>
      <c r="M137" s="10">
        <f t="shared" ref="M137:O138" si="49">E137+I137</f>
        <v>10137</v>
      </c>
      <c r="N137" s="10">
        <f t="shared" si="49"/>
        <v>0</v>
      </c>
      <c r="O137" s="10">
        <f t="shared" si="49"/>
        <v>0</v>
      </c>
    </row>
    <row r="138" spans="1:15" ht="15" customHeight="1" x14ac:dyDescent="0.25">
      <c r="A138" s="7" t="s">
        <v>110</v>
      </c>
      <c r="B138" s="21" t="s">
        <v>77</v>
      </c>
      <c r="C138" s="22" t="s">
        <v>34</v>
      </c>
      <c r="D138" s="257">
        <f>E138+G138</f>
        <v>29296</v>
      </c>
      <c r="E138" s="257">
        <v>29296</v>
      </c>
      <c r="F138" s="257">
        <v>22367</v>
      </c>
      <c r="G138" s="257"/>
      <c r="H138" s="287">
        <f>I138+K138</f>
        <v>0</v>
      </c>
      <c r="I138" s="288"/>
      <c r="J138" s="288"/>
      <c r="K138" s="311"/>
      <c r="L138" s="10">
        <f>M138+O138</f>
        <v>29296</v>
      </c>
      <c r="M138" s="10">
        <f t="shared" si="49"/>
        <v>29296</v>
      </c>
      <c r="N138" s="10">
        <f t="shared" si="49"/>
        <v>22367</v>
      </c>
      <c r="O138" s="10">
        <f t="shared" si="49"/>
        <v>0</v>
      </c>
    </row>
    <row r="139" spans="1:15" ht="15.95" customHeight="1" x14ac:dyDescent="0.25">
      <c r="A139" s="15" t="s">
        <v>111</v>
      </c>
      <c r="B139" s="184" t="s">
        <v>193</v>
      </c>
      <c r="C139" s="102"/>
      <c r="D139" s="271">
        <f>D137+D138</f>
        <v>39433</v>
      </c>
      <c r="E139" s="271">
        <f>E137+E138</f>
        <v>39433</v>
      </c>
      <c r="F139" s="271">
        <f>F137+F138</f>
        <v>22367</v>
      </c>
      <c r="G139" s="271">
        <f>G137+G138</f>
        <v>0</v>
      </c>
      <c r="H139" s="312">
        <f t="shared" ref="H139:O139" si="50">H137+H138</f>
        <v>0</v>
      </c>
      <c r="I139" s="312">
        <f t="shared" si="50"/>
        <v>0</v>
      </c>
      <c r="J139" s="312">
        <f t="shared" si="50"/>
        <v>0</v>
      </c>
      <c r="K139" s="313">
        <f t="shared" si="50"/>
        <v>0</v>
      </c>
      <c r="L139" s="35">
        <f t="shared" si="50"/>
        <v>39433</v>
      </c>
      <c r="M139" s="35">
        <f t="shared" si="50"/>
        <v>39433</v>
      </c>
      <c r="N139" s="35">
        <f t="shared" si="50"/>
        <v>22367</v>
      </c>
      <c r="O139" s="35">
        <f t="shared" si="50"/>
        <v>0</v>
      </c>
    </row>
    <row r="140" spans="1:15" ht="15.95" customHeight="1" x14ac:dyDescent="0.25">
      <c r="A140" s="11" t="s">
        <v>112</v>
      </c>
      <c r="B140" s="432" t="s">
        <v>188</v>
      </c>
      <c r="C140" s="432"/>
      <c r="D140" s="432"/>
      <c r="E140" s="432"/>
      <c r="F140" s="432"/>
      <c r="G140" s="432"/>
      <c r="H140" s="432"/>
      <c r="I140" s="432"/>
      <c r="J140" s="432"/>
      <c r="K140" s="432"/>
      <c r="L140" s="432"/>
      <c r="M140" s="432"/>
      <c r="N140" s="432"/>
      <c r="O140" s="432"/>
    </row>
    <row r="141" spans="1:15" ht="15" customHeight="1" x14ac:dyDescent="0.25">
      <c r="A141" s="7" t="s">
        <v>113</v>
      </c>
      <c r="B141" s="69" t="s">
        <v>20</v>
      </c>
      <c r="C141" s="173"/>
      <c r="D141" s="257">
        <f>SUM(D142:D143)</f>
        <v>440467</v>
      </c>
      <c r="E141" s="257">
        <f>SUM(E142:E143)</f>
        <v>359374</v>
      </c>
      <c r="F141" s="257">
        <f>SUM(F142:F143)</f>
        <v>68635</v>
      </c>
      <c r="G141" s="257">
        <f>SUM(G142:G143)</f>
        <v>81093</v>
      </c>
      <c r="H141" s="288">
        <f t="shared" ref="H141:O141" si="51">SUM(H142:H143)</f>
        <v>305700</v>
      </c>
      <c r="I141" s="288">
        <f t="shared" si="51"/>
        <v>150666</v>
      </c>
      <c r="J141" s="288">
        <f t="shared" si="51"/>
        <v>0</v>
      </c>
      <c r="K141" s="311">
        <f t="shared" si="51"/>
        <v>155034</v>
      </c>
      <c r="L141" s="85">
        <f t="shared" si="51"/>
        <v>746167</v>
      </c>
      <c r="M141" s="85">
        <f t="shared" si="51"/>
        <v>510040</v>
      </c>
      <c r="N141" s="85">
        <f t="shared" si="51"/>
        <v>68635</v>
      </c>
      <c r="O141" s="85">
        <f t="shared" si="51"/>
        <v>236127</v>
      </c>
    </row>
    <row r="142" spans="1:15" ht="15" customHeight="1" x14ac:dyDescent="0.25">
      <c r="A142" s="13"/>
      <c r="B142" s="69"/>
      <c r="C142" s="22" t="s">
        <v>32</v>
      </c>
      <c r="D142" s="257">
        <f>E142+G142</f>
        <v>4344</v>
      </c>
      <c r="E142" s="257">
        <v>4344</v>
      </c>
      <c r="F142" s="257"/>
      <c r="G142" s="257"/>
      <c r="H142" s="287">
        <f t="shared" ref="H142:H180" si="52">I142+K142</f>
        <v>0</v>
      </c>
      <c r="I142" s="288"/>
      <c r="J142" s="288"/>
      <c r="K142" s="311"/>
      <c r="L142" s="10">
        <f t="shared" ref="L142:L180" si="53">M142+O142</f>
        <v>4344</v>
      </c>
      <c r="M142" s="10">
        <f t="shared" ref="M142:M180" si="54">E142+I142</f>
        <v>4344</v>
      </c>
      <c r="N142" s="10">
        <f t="shared" ref="N142:N180" si="55">F142+J142</f>
        <v>0</v>
      </c>
      <c r="O142" s="10">
        <f t="shared" ref="O142:O180" si="56">G142+K142</f>
        <v>0</v>
      </c>
    </row>
    <row r="143" spans="1:15" ht="15" customHeight="1" x14ac:dyDescent="0.25">
      <c r="A143" s="13"/>
      <c r="B143" s="69"/>
      <c r="C143" s="22" t="s">
        <v>57</v>
      </c>
      <c r="D143" s="257">
        <f>E143+G143</f>
        <v>436123</v>
      </c>
      <c r="E143" s="257">
        <v>355030</v>
      </c>
      <c r="F143" s="257">
        <v>68635</v>
      </c>
      <c r="G143" s="257">
        <v>81093</v>
      </c>
      <c r="H143" s="287">
        <f t="shared" si="52"/>
        <v>305700</v>
      </c>
      <c r="I143" s="288">
        <v>150666</v>
      </c>
      <c r="J143" s="288"/>
      <c r="K143" s="311">
        <v>155034</v>
      </c>
      <c r="L143" s="10">
        <f t="shared" si="53"/>
        <v>741823</v>
      </c>
      <c r="M143" s="10">
        <f t="shared" si="54"/>
        <v>505696</v>
      </c>
      <c r="N143" s="10">
        <f t="shared" si="55"/>
        <v>68635</v>
      </c>
      <c r="O143" s="10">
        <f t="shared" si="56"/>
        <v>236127</v>
      </c>
    </row>
    <row r="144" spans="1:15" x14ac:dyDescent="0.25">
      <c r="A144" s="11" t="s">
        <v>114</v>
      </c>
      <c r="B144" s="168" t="s">
        <v>61</v>
      </c>
      <c r="C144" s="22" t="s">
        <v>57</v>
      </c>
      <c r="D144" s="257">
        <f>E144+G144</f>
        <v>131788</v>
      </c>
      <c r="E144" s="257">
        <v>131788</v>
      </c>
      <c r="F144" s="257">
        <v>81361</v>
      </c>
      <c r="G144" s="257"/>
      <c r="H144" s="287">
        <f t="shared" si="52"/>
        <v>0</v>
      </c>
      <c r="I144" s="288"/>
      <c r="J144" s="288"/>
      <c r="K144" s="311"/>
      <c r="L144" s="10">
        <f t="shared" si="53"/>
        <v>131788</v>
      </c>
      <c r="M144" s="10">
        <f t="shared" si="54"/>
        <v>131788</v>
      </c>
      <c r="N144" s="10">
        <f t="shared" si="55"/>
        <v>81361</v>
      </c>
      <c r="O144" s="10">
        <f t="shared" si="56"/>
        <v>0</v>
      </c>
    </row>
    <row r="145" spans="1:15" ht="15" customHeight="1" x14ac:dyDescent="0.25">
      <c r="A145" s="13" t="s">
        <v>115</v>
      </c>
      <c r="B145" s="49" t="s">
        <v>35</v>
      </c>
      <c r="C145" s="22" t="s">
        <v>57</v>
      </c>
      <c r="D145" s="257">
        <f t="shared" ref="D145:D180" si="57">E145+G145</f>
        <v>106635</v>
      </c>
      <c r="E145" s="257">
        <v>106635</v>
      </c>
      <c r="F145" s="257">
        <v>58586</v>
      </c>
      <c r="G145" s="257"/>
      <c r="H145" s="288">
        <f t="shared" si="52"/>
        <v>0</v>
      </c>
      <c r="I145" s="288"/>
      <c r="J145" s="288"/>
      <c r="K145" s="311"/>
      <c r="L145" s="10">
        <f t="shared" si="53"/>
        <v>106635</v>
      </c>
      <c r="M145" s="10">
        <f t="shared" si="54"/>
        <v>106635</v>
      </c>
      <c r="N145" s="10">
        <f t="shared" si="55"/>
        <v>58586</v>
      </c>
      <c r="O145" s="10">
        <f t="shared" si="56"/>
        <v>0</v>
      </c>
    </row>
    <row r="146" spans="1:15" ht="15" customHeight="1" x14ac:dyDescent="0.25">
      <c r="A146" s="7" t="s">
        <v>116</v>
      </c>
      <c r="B146" s="21" t="s">
        <v>174</v>
      </c>
      <c r="C146" s="22" t="s">
        <v>57</v>
      </c>
      <c r="D146" s="257">
        <f t="shared" si="57"/>
        <v>151493</v>
      </c>
      <c r="E146" s="257">
        <v>151493</v>
      </c>
      <c r="F146" s="257">
        <v>73611</v>
      </c>
      <c r="G146" s="257"/>
      <c r="H146" s="288">
        <f t="shared" si="52"/>
        <v>5038</v>
      </c>
      <c r="I146" s="288">
        <v>5038</v>
      </c>
      <c r="J146" s="288"/>
      <c r="K146" s="311"/>
      <c r="L146" s="10">
        <f t="shared" si="53"/>
        <v>156531</v>
      </c>
      <c r="M146" s="10">
        <f t="shared" si="54"/>
        <v>156531</v>
      </c>
      <c r="N146" s="10">
        <f t="shared" si="55"/>
        <v>73611</v>
      </c>
      <c r="O146" s="10">
        <f t="shared" si="56"/>
        <v>0</v>
      </c>
    </row>
    <row r="147" spans="1:15" ht="15" customHeight="1" x14ac:dyDescent="0.25">
      <c r="A147" s="7" t="s">
        <v>169</v>
      </c>
      <c r="B147" s="21" t="s">
        <v>182</v>
      </c>
      <c r="C147" s="22" t="s">
        <v>57</v>
      </c>
      <c r="D147" s="257">
        <f t="shared" si="57"/>
        <v>145844</v>
      </c>
      <c r="E147" s="257">
        <v>145844</v>
      </c>
      <c r="F147" s="257">
        <v>84645</v>
      </c>
      <c r="G147" s="257"/>
      <c r="H147" s="287">
        <f t="shared" si="52"/>
        <v>0</v>
      </c>
      <c r="I147" s="288"/>
      <c r="J147" s="288"/>
      <c r="K147" s="311"/>
      <c r="L147" s="10">
        <f t="shared" si="53"/>
        <v>145844</v>
      </c>
      <c r="M147" s="10">
        <f t="shared" si="54"/>
        <v>145844</v>
      </c>
      <c r="N147" s="10">
        <f t="shared" si="55"/>
        <v>84645</v>
      </c>
      <c r="O147" s="10">
        <f t="shared" si="56"/>
        <v>0</v>
      </c>
    </row>
    <row r="148" spans="1:15" ht="15" customHeight="1" x14ac:dyDescent="0.25">
      <c r="A148" s="11" t="s">
        <v>170</v>
      </c>
      <c r="B148" s="12" t="s">
        <v>162</v>
      </c>
      <c r="C148" s="22" t="s">
        <v>57</v>
      </c>
      <c r="D148" s="257">
        <f t="shared" si="57"/>
        <v>90158</v>
      </c>
      <c r="E148" s="257">
        <v>90158</v>
      </c>
      <c r="F148" s="257">
        <v>47376</v>
      </c>
      <c r="G148" s="257"/>
      <c r="H148" s="287">
        <f t="shared" si="52"/>
        <v>4252</v>
      </c>
      <c r="I148" s="288">
        <v>4252</v>
      </c>
      <c r="J148" s="288"/>
      <c r="K148" s="311"/>
      <c r="L148" s="10">
        <f t="shared" si="53"/>
        <v>94410</v>
      </c>
      <c r="M148" s="10">
        <f t="shared" si="54"/>
        <v>94410</v>
      </c>
      <c r="N148" s="10">
        <f t="shared" si="55"/>
        <v>47376</v>
      </c>
      <c r="O148" s="10">
        <f t="shared" si="56"/>
        <v>0</v>
      </c>
    </row>
    <row r="149" spans="1:15" ht="15" customHeight="1" x14ac:dyDescent="0.25">
      <c r="A149" s="13" t="s">
        <v>117</v>
      </c>
      <c r="B149" s="23" t="s">
        <v>454</v>
      </c>
      <c r="C149" s="22" t="s">
        <v>57</v>
      </c>
      <c r="D149" s="257">
        <f t="shared" si="57"/>
        <v>139784</v>
      </c>
      <c r="E149" s="257">
        <v>139784</v>
      </c>
      <c r="F149" s="257">
        <v>87329</v>
      </c>
      <c r="G149" s="257"/>
      <c r="H149" s="287">
        <f t="shared" si="52"/>
        <v>0</v>
      </c>
      <c r="I149" s="288"/>
      <c r="J149" s="288"/>
      <c r="K149" s="311"/>
      <c r="L149" s="10">
        <f t="shared" si="53"/>
        <v>139784</v>
      </c>
      <c r="M149" s="10">
        <f t="shared" si="54"/>
        <v>139784</v>
      </c>
      <c r="N149" s="10">
        <f t="shared" si="55"/>
        <v>87329</v>
      </c>
      <c r="O149" s="10">
        <f t="shared" si="56"/>
        <v>0</v>
      </c>
    </row>
    <row r="150" spans="1:15" ht="15" customHeight="1" x14ac:dyDescent="0.25">
      <c r="A150" s="11" t="s">
        <v>171</v>
      </c>
      <c r="B150" s="10" t="s">
        <v>45</v>
      </c>
      <c r="C150" s="22" t="s">
        <v>57</v>
      </c>
      <c r="D150" s="257">
        <f t="shared" si="57"/>
        <v>103673</v>
      </c>
      <c r="E150" s="257">
        <v>102973</v>
      </c>
      <c r="F150" s="257">
        <v>68568</v>
      </c>
      <c r="G150" s="257">
        <v>700</v>
      </c>
      <c r="H150" s="288">
        <f t="shared" si="52"/>
        <v>0</v>
      </c>
      <c r="I150" s="288"/>
      <c r="J150" s="288"/>
      <c r="K150" s="311"/>
      <c r="L150" s="10">
        <f t="shared" si="53"/>
        <v>103673</v>
      </c>
      <c r="M150" s="10">
        <f t="shared" si="54"/>
        <v>102973</v>
      </c>
      <c r="N150" s="10">
        <f t="shared" si="55"/>
        <v>68568</v>
      </c>
      <c r="O150" s="10">
        <f t="shared" si="56"/>
        <v>700</v>
      </c>
    </row>
    <row r="151" spans="1:15" ht="16.5" customHeight="1" x14ac:dyDescent="0.25">
      <c r="A151" s="11" t="s">
        <v>172</v>
      </c>
      <c r="B151" s="10" t="s">
        <v>166</v>
      </c>
      <c r="C151" s="9" t="s">
        <v>57</v>
      </c>
      <c r="D151" s="257">
        <f t="shared" si="57"/>
        <v>217851</v>
      </c>
      <c r="E151" s="257">
        <v>217431</v>
      </c>
      <c r="F151" s="257">
        <v>96444</v>
      </c>
      <c r="G151" s="257">
        <v>420</v>
      </c>
      <c r="H151" s="288">
        <f t="shared" si="52"/>
        <v>36115</v>
      </c>
      <c r="I151" s="288">
        <v>36115</v>
      </c>
      <c r="J151" s="288"/>
      <c r="K151" s="311"/>
      <c r="L151" s="10">
        <f t="shared" si="53"/>
        <v>253966</v>
      </c>
      <c r="M151" s="10">
        <f t="shared" si="54"/>
        <v>253546</v>
      </c>
      <c r="N151" s="10">
        <f t="shared" si="55"/>
        <v>96444</v>
      </c>
      <c r="O151" s="10">
        <f t="shared" si="56"/>
        <v>420</v>
      </c>
    </row>
    <row r="152" spans="1:15" ht="15" customHeight="1" x14ac:dyDescent="0.25">
      <c r="A152" s="7" t="s">
        <v>118</v>
      </c>
      <c r="B152" s="21" t="s">
        <v>164</v>
      </c>
      <c r="C152" s="9" t="s">
        <v>57</v>
      </c>
      <c r="D152" s="257">
        <f t="shared" si="57"/>
        <v>147388</v>
      </c>
      <c r="E152" s="257">
        <v>147388</v>
      </c>
      <c r="F152" s="257">
        <v>80112</v>
      </c>
      <c r="G152" s="257"/>
      <c r="H152" s="287">
        <f t="shared" si="52"/>
        <v>21608</v>
      </c>
      <c r="I152" s="288">
        <v>21608</v>
      </c>
      <c r="J152" s="288"/>
      <c r="K152" s="311"/>
      <c r="L152" s="10">
        <f t="shared" si="53"/>
        <v>168996</v>
      </c>
      <c r="M152" s="10">
        <f t="shared" si="54"/>
        <v>168996</v>
      </c>
      <c r="N152" s="10">
        <f t="shared" si="55"/>
        <v>80112</v>
      </c>
      <c r="O152" s="10">
        <f t="shared" si="56"/>
        <v>0</v>
      </c>
    </row>
    <row r="153" spans="1:15" ht="15" customHeight="1" x14ac:dyDescent="0.25">
      <c r="A153" s="7" t="s">
        <v>119</v>
      </c>
      <c r="B153" s="21" t="s">
        <v>163</v>
      </c>
      <c r="C153" s="9" t="s">
        <v>57</v>
      </c>
      <c r="D153" s="257">
        <f t="shared" si="57"/>
        <v>125912</v>
      </c>
      <c r="E153" s="257">
        <v>125912</v>
      </c>
      <c r="F153" s="257">
        <v>71545</v>
      </c>
      <c r="G153" s="257"/>
      <c r="H153" s="287">
        <f t="shared" si="52"/>
        <v>19350</v>
      </c>
      <c r="I153" s="288">
        <v>19350</v>
      </c>
      <c r="J153" s="288"/>
      <c r="K153" s="311"/>
      <c r="L153" s="10">
        <f t="shared" si="53"/>
        <v>145262</v>
      </c>
      <c r="M153" s="10">
        <f t="shared" si="54"/>
        <v>145262</v>
      </c>
      <c r="N153" s="10">
        <f t="shared" si="55"/>
        <v>71545</v>
      </c>
      <c r="O153" s="10">
        <f t="shared" si="56"/>
        <v>0</v>
      </c>
    </row>
    <row r="154" spans="1:15" ht="15" customHeight="1" x14ac:dyDescent="0.25">
      <c r="A154" s="7" t="s">
        <v>120</v>
      </c>
      <c r="B154" s="21" t="s">
        <v>165</v>
      </c>
      <c r="C154" s="9" t="s">
        <v>57</v>
      </c>
      <c r="D154" s="257">
        <f t="shared" si="57"/>
        <v>136836</v>
      </c>
      <c r="E154" s="257">
        <v>136836</v>
      </c>
      <c r="F154" s="257">
        <v>75883</v>
      </c>
      <c r="G154" s="257"/>
      <c r="H154" s="287">
        <f t="shared" si="52"/>
        <v>10599</v>
      </c>
      <c r="I154" s="288">
        <v>10599</v>
      </c>
      <c r="J154" s="288"/>
      <c r="K154" s="311"/>
      <c r="L154" s="10">
        <f t="shared" si="53"/>
        <v>147435</v>
      </c>
      <c r="M154" s="10">
        <f t="shared" si="54"/>
        <v>147435</v>
      </c>
      <c r="N154" s="10">
        <f t="shared" si="55"/>
        <v>75883</v>
      </c>
      <c r="O154" s="10">
        <f t="shared" si="56"/>
        <v>0</v>
      </c>
    </row>
    <row r="155" spans="1:15" ht="15" customHeight="1" x14ac:dyDescent="0.25">
      <c r="A155" s="7" t="s">
        <v>121</v>
      </c>
      <c r="B155" s="24" t="s">
        <v>52</v>
      </c>
      <c r="C155" s="22" t="s">
        <v>57</v>
      </c>
      <c r="D155" s="257">
        <f t="shared" si="57"/>
        <v>165779</v>
      </c>
      <c r="E155" s="257">
        <v>99166</v>
      </c>
      <c r="F155" s="257">
        <v>53883</v>
      </c>
      <c r="G155" s="257">
        <v>66613</v>
      </c>
      <c r="H155" s="288">
        <f t="shared" si="52"/>
        <v>0</v>
      </c>
      <c r="I155" s="288"/>
      <c r="J155" s="288"/>
      <c r="K155" s="311"/>
      <c r="L155" s="10">
        <f t="shared" si="53"/>
        <v>165779</v>
      </c>
      <c r="M155" s="10">
        <f t="shared" si="54"/>
        <v>99166</v>
      </c>
      <c r="N155" s="10">
        <f t="shared" si="55"/>
        <v>53883</v>
      </c>
      <c r="O155" s="10">
        <f t="shared" si="56"/>
        <v>66613</v>
      </c>
    </row>
    <row r="156" spans="1:15" ht="15" customHeight="1" x14ac:dyDescent="0.25">
      <c r="A156" s="11" t="s">
        <v>122</v>
      </c>
      <c r="B156" s="227" t="s">
        <v>51</v>
      </c>
      <c r="C156" s="22" t="s">
        <v>57</v>
      </c>
      <c r="D156" s="257">
        <f t="shared" si="57"/>
        <v>89244</v>
      </c>
      <c r="E156" s="257">
        <v>88594</v>
      </c>
      <c r="F156" s="257">
        <v>58633</v>
      </c>
      <c r="G156" s="257">
        <v>650</v>
      </c>
      <c r="H156" s="288">
        <f t="shared" si="52"/>
        <v>8000</v>
      </c>
      <c r="I156" s="288">
        <v>8000</v>
      </c>
      <c r="J156" s="288"/>
      <c r="K156" s="311"/>
      <c r="L156" s="10">
        <f t="shared" si="53"/>
        <v>97244</v>
      </c>
      <c r="M156" s="10">
        <f t="shared" si="54"/>
        <v>96594</v>
      </c>
      <c r="N156" s="10">
        <f t="shared" si="55"/>
        <v>58633</v>
      </c>
      <c r="O156" s="10">
        <f t="shared" si="56"/>
        <v>650</v>
      </c>
    </row>
    <row r="157" spans="1:15" ht="15" customHeight="1" x14ac:dyDescent="0.25">
      <c r="A157" s="13" t="s">
        <v>181</v>
      </c>
      <c r="B157" s="49" t="s">
        <v>47</v>
      </c>
      <c r="C157" s="22" t="s">
        <v>57</v>
      </c>
      <c r="D157" s="257">
        <f t="shared" si="57"/>
        <v>93010</v>
      </c>
      <c r="E157" s="257">
        <v>93010</v>
      </c>
      <c r="F157" s="257">
        <v>59256</v>
      </c>
      <c r="G157" s="257"/>
      <c r="H157" s="287">
        <f t="shared" si="52"/>
        <v>0</v>
      </c>
      <c r="I157" s="288"/>
      <c r="J157" s="288"/>
      <c r="K157" s="311"/>
      <c r="L157" s="10">
        <f t="shared" si="53"/>
        <v>93010</v>
      </c>
      <c r="M157" s="10">
        <f t="shared" si="54"/>
        <v>93010</v>
      </c>
      <c r="N157" s="10">
        <f t="shared" si="55"/>
        <v>59256</v>
      </c>
      <c r="O157" s="10">
        <f t="shared" si="56"/>
        <v>0</v>
      </c>
    </row>
    <row r="158" spans="1:15" ht="15" customHeight="1" x14ac:dyDescent="0.25">
      <c r="A158" s="7" t="s">
        <v>123</v>
      </c>
      <c r="B158" s="21" t="s">
        <v>50</v>
      </c>
      <c r="C158" s="22" t="s">
        <v>57</v>
      </c>
      <c r="D158" s="257">
        <f t="shared" si="57"/>
        <v>70664</v>
      </c>
      <c r="E158" s="257">
        <v>70664</v>
      </c>
      <c r="F158" s="257">
        <v>46736</v>
      </c>
      <c r="G158" s="257"/>
      <c r="H158" s="287">
        <f t="shared" si="52"/>
        <v>0</v>
      </c>
      <c r="I158" s="288"/>
      <c r="J158" s="288"/>
      <c r="K158" s="311"/>
      <c r="L158" s="10">
        <f t="shared" si="53"/>
        <v>70664</v>
      </c>
      <c r="M158" s="10">
        <f t="shared" si="54"/>
        <v>70664</v>
      </c>
      <c r="N158" s="10">
        <f t="shared" si="55"/>
        <v>46736</v>
      </c>
      <c r="O158" s="10">
        <f t="shared" si="56"/>
        <v>0</v>
      </c>
    </row>
    <row r="159" spans="1:15" ht="15" customHeight="1" x14ac:dyDescent="0.25">
      <c r="A159" s="7" t="s">
        <v>124</v>
      </c>
      <c r="B159" s="21" t="s">
        <v>180</v>
      </c>
      <c r="C159" s="22" t="s">
        <v>57</v>
      </c>
      <c r="D159" s="257">
        <f t="shared" si="57"/>
        <v>142154</v>
      </c>
      <c r="E159" s="257">
        <v>127673</v>
      </c>
      <c r="F159" s="257">
        <v>74102</v>
      </c>
      <c r="G159" s="257">
        <v>14481</v>
      </c>
      <c r="H159" s="287">
        <f t="shared" si="52"/>
        <v>0</v>
      </c>
      <c r="I159" s="288"/>
      <c r="J159" s="288"/>
      <c r="K159" s="311"/>
      <c r="L159" s="10">
        <f t="shared" si="53"/>
        <v>142154</v>
      </c>
      <c r="M159" s="10">
        <f t="shared" si="54"/>
        <v>127673</v>
      </c>
      <c r="N159" s="10">
        <f t="shared" si="55"/>
        <v>74102</v>
      </c>
      <c r="O159" s="10">
        <f t="shared" si="56"/>
        <v>14481</v>
      </c>
    </row>
    <row r="160" spans="1:15" ht="15" customHeight="1" x14ac:dyDescent="0.25">
      <c r="A160" s="7" t="s">
        <v>125</v>
      </c>
      <c r="B160" s="21" t="s">
        <v>49</v>
      </c>
      <c r="C160" s="22" t="s">
        <v>57</v>
      </c>
      <c r="D160" s="257">
        <f t="shared" si="57"/>
        <v>73666</v>
      </c>
      <c r="E160" s="257">
        <v>73666</v>
      </c>
      <c r="F160" s="257">
        <v>47060</v>
      </c>
      <c r="G160" s="257"/>
      <c r="H160" s="288">
        <f t="shared" si="52"/>
        <v>0</v>
      </c>
      <c r="I160" s="288"/>
      <c r="J160" s="288"/>
      <c r="K160" s="311"/>
      <c r="L160" s="10">
        <f t="shared" si="53"/>
        <v>73666</v>
      </c>
      <c r="M160" s="10">
        <f t="shared" si="54"/>
        <v>73666</v>
      </c>
      <c r="N160" s="10">
        <f t="shared" si="55"/>
        <v>47060</v>
      </c>
      <c r="O160" s="10">
        <f t="shared" si="56"/>
        <v>0</v>
      </c>
    </row>
    <row r="161" spans="1:17" ht="15" customHeight="1" x14ac:dyDescent="0.25">
      <c r="A161" s="7" t="s">
        <v>126</v>
      </c>
      <c r="B161" s="21" t="s">
        <v>48</v>
      </c>
      <c r="C161" s="22" t="s">
        <v>57</v>
      </c>
      <c r="D161" s="257">
        <f t="shared" si="57"/>
        <v>69326</v>
      </c>
      <c r="E161" s="257">
        <v>69326</v>
      </c>
      <c r="F161" s="257">
        <v>45494</v>
      </c>
      <c r="G161" s="257"/>
      <c r="H161" s="288">
        <f t="shared" si="52"/>
        <v>0</v>
      </c>
      <c r="I161" s="288"/>
      <c r="J161" s="288"/>
      <c r="K161" s="311"/>
      <c r="L161" s="10">
        <f t="shared" si="53"/>
        <v>69326</v>
      </c>
      <c r="M161" s="10">
        <f t="shared" si="54"/>
        <v>69326</v>
      </c>
      <c r="N161" s="10">
        <f t="shared" si="55"/>
        <v>45494</v>
      </c>
      <c r="O161" s="10">
        <f t="shared" si="56"/>
        <v>0</v>
      </c>
    </row>
    <row r="162" spans="1:17" ht="15" customHeight="1" x14ac:dyDescent="0.25">
      <c r="A162" s="7" t="s">
        <v>127</v>
      </c>
      <c r="B162" s="24" t="s">
        <v>53</v>
      </c>
      <c r="C162" s="22" t="s">
        <v>57</v>
      </c>
      <c r="D162" s="257">
        <f t="shared" si="57"/>
        <v>80943</v>
      </c>
      <c r="E162" s="257">
        <v>80943</v>
      </c>
      <c r="F162" s="257">
        <v>49739</v>
      </c>
      <c r="G162" s="257"/>
      <c r="H162" s="287">
        <f t="shared" si="52"/>
        <v>0</v>
      </c>
      <c r="I162" s="288"/>
      <c r="J162" s="288"/>
      <c r="K162" s="311"/>
      <c r="L162" s="10">
        <f t="shared" si="53"/>
        <v>80943</v>
      </c>
      <c r="M162" s="10">
        <f t="shared" si="54"/>
        <v>80943</v>
      </c>
      <c r="N162" s="10">
        <f t="shared" si="55"/>
        <v>49739</v>
      </c>
      <c r="O162" s="10">
        <f t="shared" si="56"/>
        <v>0</v>
      </c>
    </row>
    <row r="163" spans="1:17" ht="15" customHeight="1" x14ac:dyDescent="0.25">
      <c r="A163" s="11" t="s">
        <v>177</v>
      </c>
      <c r="B163" s="10" t="s">
        <v>70</v>
      </c>
      <c r="C163" s="22" t="s">
        <v>57</v>
      </c>
      <c r="D163" s="257">
        <f t="shared" si="57"/>
        <v>141061</v>
      </c>
      <c r="E163" s="257">
        <v>134484</v>
      </c>
      <c r="F163" s="257">
        <v>49078</v>
      </c>
      <c r="G163" s="257">
        <v>6577</v>
      </c>
      <c r="H163" s="287">
        <f t="shared" si="52"/>
        <v>0</v>
      </c>
      <c r="I163" s="288"/>
      <c r="J163" s="288"/>
      <c r="K163" s="311"/>
      <c r="L163" s="10">
        <f t="shared" si="53"/>
        <v>141061</v>
      </c>
      <c r="M163" s="10">
        <f t="shared" si="54"/>
        <v>134484</v>
      </c>
      <c r="N163" s="10">
        <f t="shared" si="55"/>
        <v>49078</v>
      </c>
      <c r="O163" s="10">
        <f t="shared" si="56"/>
        <v>6577</v>
      </c>
    </row>
    <row r="164" spans="1:17" ht="15" customHeight="1" x14ac:dyDescent="0.25">
      <c r="A164" s="7" t="s">
        <v>128</v>
      </c>
      <c r="B164" s="21" t="s">
        <v>44</v>
      </c>
      <c r="C164" s="22" t="s">
        <v>57</v>
      </c>
      <c r="D164" s="257">
        <f t="shared" si="57"/>
        <v>133415</v>
      </c>
      <c r="E164" s="257">
        <v>133415</v>
      </c>
      <c r="F164" s="257">
        <v>79446</v>
      </c>
      <c r="G164" s="257"/>
      <c r="H164" s="287">
        <f t="shared" si="52"/>
        <v>794</v>
      </c>
      <c r="I164" s="288">
        <v>794</v>
      </c>
      <c r="J164" s="288"/>
      <c r="K164" s="311"/>
      <c r="L164" s="10">
        <f t="shared" si="53"/>
        <v>134209</v>
      </c>
      <c r="M164" s="10">
        <f t="shared" si="54"/>
        <v>134209</v>
      </c>
      <c r="N164" s="10">
        <f t="shared" si="55"/>
        <v>79446</v>
      </c>
      <c r="O164" s="196">
        <f t="shared" si="56"/>
        <v>0</v>
      </c>
    </row>
    <row r="165" spans="1:17" ht="15" customHeight="1" x14ac:dyDescent="0.25">
      <c r="A165" s="7" t="s">
        <v>129</v>
      </c>
      <c r="B165" s="24" t="s">
        <v>43</v>
      </c>
      <c r="C165" s="22" t="s">
        <v>57</v>
      </c>
      <c r="D165" s="257">
        <f t="shared" si="57"/>
        <v>72153</v>
      </c>
      <c r="E165" s="257">
        <v>72153</v>
      </c>
      <c r="F165" s="257">
        <v>40472</v>
      </c>
      <c r="G165" s="257"/>
      <c r="H165" s="287">
        <f t="shared" si="52"/>
        <v>1448</v>
      </c>
      <c r="I165" s="288">
        <v>1448</v>
      </c>
      <c r="J165" s="288"/>
      <c r="K165" s="311"/>
      <c r="L165" s="10">
        <f t="shared" si="53"/>
        <v>73601</v>
      </c>
      <c r="M165" s="10">
        <f t="shared" si="54"/>
        <v>73601</v>
      </c>
      <c r="N165" s="10">
        <f t="shared" si="55"/>
        <v>40472</v>
      </c>
      <c r="O165" s="196">
        <f t="shared" si="56"/>
        <v>0</v>
      </c>
    </row>
    <row r="166" spans="1:17" ht="15" customHeight="1" x14ac:dyDescent="0.25">
      <c r="A166" s="7" t="s">
        <v>130</v>
      </c>
      <c r="B166" s="21" t="s">
        <v>175</v>
      </c>
      <c r="C166" s="22" t="s">
        <v>57</v>
      </c>
      <c r="D166" s="257">
        <f t="shared" si="57"/>
        <v>96687</v>
      </c>
      <c r="E166" s="257">
        <v>96687</v>
      </c>
      <c r="F166" s="257">
        <v>64452</v>
      </c>
      <c r="G166" s="257"/>
      <c r="H166" s="287">
        <f t="shared" si="52"/>
        <v>4100</v>
      </c>
      <c r="I166" s="288">
        <v>4100</v>
      </c>
      <c r="J166" s="288"/>
      <c r="K166" s="311"/>
      <c r="L166" s="10">
        <f t="shared" si="53"/>
        <v>100787</v>
      </c>
      <c r="M166" s="10">
        <f t="shared" si="54"/>
        <v>100787</v>
      </c>
      <c r="N166" s="10">
        <f t="shared" si="55"/>
        <v>64452</v>
      </c>
      <c r="O166" s="196">
        <f t="shared" si="56"/>
        <v>0</v>
      </c>
    </row>
    <row r="167" spans="1:17" ht="15" customHeight="1" x14ac:dyDescent="0.25">
      <c r="A167" s="7" t="s">
        <v>131</v>
      </c>
      <c r="B167" s="21" t="s">
        <v>167</v>
      </c>
      <c r="C167" s="22" t="s">
        <v>57</v>
      </c>
      <c r="D167" s="257">
        <f t="shared" si="57"/>
        <v>215628</v>
      </c>
      <c r="E167" s="257">
        <v>215628</v>
      </c>
      <c r="F167" s="257">
        <v>134510</v>
      </c>
      <c r="G167" s="257"/>
      <c r="H167" s="287">
        <f t="shared" si="52"/>
        <v>10515</v>
      </c>
      <c r="I167" s="288">
        <v>10515</v>
      </c>
      <c r="J167" s="288"/>
      <c r="K167" s="311"/>
      <c r="L167" s="10">
        <f t="shared" si="53"/>
        <v>226143</v>
      </c>
      <c r="M167" s="10">
        <f t="shared" si="54"/>
        <v>226143</v>
      </c>
      <c r="N167" s="10">
        <f t="shared" si="55"/>
        <v>134510</v>
      </c>
      <c r="O167" s="196">
        <f t="shared" si="56"/>
        <v>0</v>
      </c>
    </row>
    <row r="168" spans="1:17" ht="15" customHeight="1" x14ac:dyDescent="0.25">
      <c r="A168" s="7" t="s">
        <v>132</v>
      </c>
      <c r="B168" s="21" t="s">
        <v>36</v>
      </c>
      <c r="C168" s="22" t="s">
        <v>57</v>
      </c>
      <c r="D168" s="257">
        <f t="shared" si="57"/>
        <v>130675</v>
      </c>
      <c r="E168" s="257">
        <v>130675</v>
      </c>
      <c r="F168" s="257">
        <v>83543</v>
      </c>
      <c r="G168" s="257"/>
      <c r="H168" s="287">
        <f t="shared" si="52"/>
        <v>1226</v>
      </c>
      <c r="I168" s="288">
        <v>1226</v>
      </c>
      <c r="J168" s="288"/>
      <c r="K168" s="311"/>
      <c r="L168" s="10">
        <f t="shared" si="53"/>
        <v>131901</v>
      </c>
      <c r="M168" s="10">
        <f t="shared" si="54"/>
        <v>131901</v>
      </c>
      <c r="N168" s="10">
        <f t="shared" si="55"/>
        <v>83543</v>
      </c>
      <c r="O168" s="196">
        <f t="shared" si="56"/>
        <v>0</v>
      </c>
    </row>
    <row r="169" spans="1:17" ht="15" customHeight="1" x14ac:dyDescent="0.25">
      <c r="A169" s="7" t="s">
        <v>133</v>
      </c>
      <c r="B169" s="21" t="s">
        <v>38</v>
      </c>
      <c r="C169" s="22" t="s">
        <v>57</v>
      </c>
      <c r="D169" s="257">
        <f t="shared" si="57"/>
        <v>147269</v>
      </c>
      <c r="E169" s="257">
        <v>147269</v>
      </c>
      <c r="F169" s="257">
        <v>87540</v>
      </c>
      <c r="G169" s="257"/>
      <c r="H169" s="287">
        <f t="shared" si="52"/>
        <v>7651</v>
      </c>
      <c r="I169" s="288">
        <v>7651</v>
      </c>
      <c r="J169" s="288"/>
      <c r="K169" s="311"/>
      <c r="L169" s="10">
        <f t="shared" si="53"/>
        <v>154920</v>
      </c>
      <c r="M169" s="10">
        <f t="shared" si="54"/>
        <v>154920</v>
      </c>
      <c r="N169" s="10">
        <f t="shared" si="55"/>
        <v>87540</v>
      </c>
      <c r="O169" s="196">
        <f t="shared" si="56"/>
        <v>0</v>
      </c>
      <c r="P169" s="26"/>
      <c r="Q169" s="26"/>
    </row>
    <row r="170" spans="1:17" ht="15" customHeight="1" x14ac:dyDescent="0.25">
      <c r="A170" s="7" t="s">
        <v>134</v>
      </c>
      <c r="B170" s="21" t="s">
        <v>40</v>
      </c>
      <c r="C170" s="22" t="s">
        <v>57</v>
      </c>
      <c r="D170" s="257">
        <f t="shared" si="57"/>
        <v>241682</v>
      </c>
      <c r="E170" s="257">
        <v>241682</v>
      </c>
      <c r="F170" s="257">
        <v>148623</v>
      </c>
      <c r="G170" s="257"/>
      <c r="H170" s="287">
        <f t="shared" si="52"/>
        <v>10084</v>
      </c>
      <c r="I170" s="288">
        <v>10084</v>
      </c>
      <c r="J170" s="288"/>
      <c r="K170" s="311"/>
      <c r="L170" s="10">
        <f t="shared" si="53"/>
        <v>251766</v>
      </c>
      <c r="M170" s="10">
        <f t="shared" si="54"/>
        <v>251766</v>
      </c>
      <c r="N170" s="10">
        <f t="shared" si="55"/>
        <v>148623</v>
      </c>
      <c r="O170" s="196">
        <f t="shared" si="56"/>
        <v>0</v>
      </c>
    </row>
    <row r="171" spans="1:17" ht="15" customHeight="1" x14ac:dyDescent="0.25">
      <c r="A171" s="7" t="s">
        <v>135</v>
      </c>
      <c r="B171" s="21" t="s">
        <v>39</v>
      </c>
      <c r="C171" s="22" t="s">
        <v>57</v>
      </c>
      <c r="D171" s="257">
        <f t="shared" si="57"/>
        <v>142631</v>
      </c>
      <c r="E171" s="257">
        <v>142631</v>
      </c>
      <c r="F171" s="257">
        <v>88903</v>
      </c>
      <c r="G171" s="257"/>
      <c r="H171" s="287">
        <f t="shared" si="52"/>
        <v>0</v>
      </c>
      <c r="I171" s="288"/>
      <c r="J171" s="288"/>
      <c r="K171" s="311"/>
      <c r="L171" s="10">
        <f t="shared" si="53"/>
        <v>142631</v>
      </c>
      <c r="M171" s="10">
        <f t="shared" si="54"/>
        <v>142631</v>
      </c>
      <c r="N171" s="10">
        <f t="shared" si="55"/>
        <v>88903</v>
      </c>
      <c r="O171" s="196">
        <f t="shared" si="56"/>
        <v>0</v>
      </c>
    </row>
    <row r="172" spans="1:17" ht="15" customHeight="1" x14ac:dyDescent="0.25">
      <c r="A172" s="7" t="s">
        <v>136</v>
      </c>
      <c r="B172" s="18" t="s">
        <v>37</v>
      </c>
      <c r="C172" s="9" t="s">
        <v>57</v>
      </c>
      <c r="D172" s="257">
        <f t="shared" si="57"/>
        <v>204338</v>
      </c>
      <c r="E172" s="257">
        <v>204338</v>
      </c>
      <c r="F172" s="257">
        <v>124869</v>
      </c>
      <c r="G172" s="257"/>
      <c r="H172" s="287">
        <f t="shared" si="52"/>
        <v>5441</v>
      </c>
      <c r="I172" s="288">
        <v>5441</v>
      </c>
      <c r="J172" s="288"/>
      <c r="K172" s="311"/>
      <c r="L172" s="10">
        <f t="shared" si="53"/>
        <v>209779</v>
      </c>
      <c r="M172" s="10">
        <f t="shared" si="54"/>
        <v>209779</v>
      </c>
      <c r="N172" s="10">
        <f t="shared" si="55"/>
        <v>124869</v>
      </c>
      <c r="O172" s="196">
        <f t="shared" si="56"/>
        <v>0</v>
      </c>
    </row>
    <row r="173" spans="1:17" ht="15" customHeight="1" x14ac:dyDescent="0.25">
      <c r="A173" s="7" t="s">
        <v>137</v>
      </c>
      <c r="B173" s="25" t="s">
        <v>41</v>
      </c>
      <c r="C173" s="9" t="s">
        <v>57</v>
      </c>
      <c r="D173" s="257">
        <f t="shared" si="57"/>
        <v>58455</v>
      </c>
      <c r="E173" s="257">
        <v>58455</v>
      </c>
      <c r="F173" s="257">
        <v>36747</v>
      </c>
      <c r="G173" s="257"/>
      <c r="H173" s="287">
        <f t="shared" si="52"/>
        <v>0</v>
      </c>
      <c r="I173" s="288"/>
      <c r="J173" s="288"/>
      <c r="K173" s="311"/>
      <c r="L173" s="10">
        <f t="shared" si="53"/>
        <v>58455</v>
      </c>
      <c r="M173" s="10">
        <f t="shared" si="54"/>
        <v>58455</v>
      </c>
      <c r="N173" s="10">
        <f t="shared" si="55"/>
        <v>36747</v>
      </c>
      <c r="O173" s="196">
        <f t="shared" si="56"/>
        <v>0</v>
      </c>
    </row>
    <row r="174" spans="1:17" ht="15" customHeight="1" x14ac:dyDescent="0.25">
      <c r="A174" s="7" t="s">
        <v>138</v>
      </c>
      <c r="B174" s="25" t="s">
        <v>42</v>
      </c>
      <c r="C174" s="9" t="s">
        <v>57</v>
      </c>
      <c r="D174" s="257">
        <f t="shared" si="57"/>
        <v>80472</v>
      </c>
      <c r="E174" s="257">
        <v>80472</v>
      </c>
      <c r="F174" s="257">
        <v>51916</v>
      </c>
      <c r="G174" s="257"/>
      <c r="H174" s="287">
        <f t="shared" si="52"/>
        <v>0</v>
      </c>
      <c r="I174" s="288"/>
      <c r="J174" s="288"/>
      <c r="K174" s="311"/>
      <c r="L174" s="10">
        <f t="shared" si="53"/>
        <v>80472</v>
      </c>
      <c r="M174" s="10">
        <f t="shared" si="54"/>
        <v>80472</v>
      </c>
      <c r="N174" s="10">
        <f t="shared" si="55"/>
        <v>51916</v>
      </c>
      <c r="O174" s="196">
        <f t="shared" si="56"/>
        <v>0</v>
      </c>
    </row>
    <row r="175" spans="1:17" ht="15" customHeight="1" x14ac:dyDescent="0.25">
      <c r="A175" s="7" t="s">
        <v>139</v>
      </c>
      <c r="B175" s="18" t="s">
        <v>55</v>
      </c>
      <c r="C175" s="9" t="s">
        <v>57</v>
      </c>
      <c r="D175" s="257">
        <f t="shared" si="57"/>
        <v>58219</v>
      </c>
      <c r="E175" s="257">
        <v>58219</v>
      </c>
      <c r="F175" s="257">
        <v>44413</v>
      </c>
      <c r="G175" s="257"/>
      <c r="H175" s="287">
        <f t="shared" si="52"/>
        <v>0</v>
      </c>
      <c r="I175" s="288"/>
      <c r="J175" s="288"/>
      <c r="K175" s="311"/>
      <c r="L175" s="10">
        <f t="shared" si="53"/>
        <v>58219</v>
      </c>
      <c r="M175" s="10">
        <f t="shared" si="54"/>
        <v>58219</v>
      </c>
      <c r="N175" s="10">
        <f t="shared" si="55"/>
        <v>44413</v>
      </c>
      <c r="O175" s="196">
        <f t="shared" si="56"/>
        <v>0</v>
      </c>
    </row>
    <row r="176" spans="1:17" ht="15" customHeight="1" x14ac:dyDescent="0.25">
      <c r="A176" s="7" t="s">
        <v>178</v>
      </c>
      <c r="B176" s="18" t="s">
        <v>54</v>
      </c>
      <c r="C176" s="9" t="s">
        <v>57</v>
      </c>
      <c r="D176" s="257">
        <f t="shared" si="57"/>
        <v>480244</v>
      </c>
      <c r="E176" s="257">
        <v>480244</v>
      </c>
      <c r="F176" s="257">
        <v>359313</v>
      </c>
      <c r="G176" s="257"/>
      <c r="H176" s="287">
        <f t="shared" si="52"/>
        <v>0</v>
      </c>
      <c r="I176" s="288"/>
      <c r="J176" s="288"/>
      <c r="K176" s="311"/>
      <c r="L176" s="10">
        <f t="shared" si="53"/>
        <v>480244</v>
      </c>
      <c r="M176" s="10">
        <f t="shared" si="54"/>
        <v>480244</v>
      </c>
      <c r="N176" s="10">
        <f t="shared" si="55"/>
        <v>359313</v>
      </c>
      <c r="O176" s="196">
        <f t="shared" si="56"/>
        <v>0</v>
      </c>
    </row>
    <row r="177" spans="1:17" ht="15" customHeight="1" x14ac:dyDescent="0.25">
      <c r="A177" s="7" t="s">
        <v>140</v>
      </c>
      <c r="B177" s="18" t="s">
        <v>72</v>
      </c>
      <c r="C177" s="9" t="s">
        <v>57</v>
      </c>
      <c r="D177" s="257">
        <f t="shared" si="57"/>
        <v>56223</v>
      </c>
      <c r="E177" s="257">
        <v>56223</v>
      </c>
      <c r="F177" s="257">
        <v>40458</v>
      </c>
      <c r="G177" s="257"/>
      <c r="H177" s="287">
        <f t="shared" si="52"/>
        <v>0</v>
      </c>
      <c r="I177" s="288"/>
      <c r="J177" s="288"/>
      <c r="K177" s="311"/>
      <c r="L177" s="10">
        <f t="shared" si="53"/>
        <v>56223</v>
      </c>
      <c r="M177" s="10">
        <f t="shared" si="54"/>
        <v>56223</v>
      </c>
      <c r="N177" s="10">
        <f t="shared" si="55"/>
        <v>40458</v>
      </c>
      <c r="O177" s="196">
        <f t="shared" si="56"/>
        <v>0</v>
      </c>
    </row>
    <row r="178" spans="1:17" ht="15" customHeight="1" x14ac:dyDescent="0.25">
      <c r="A178" s="7" t="s">
        <v>141</v>
      </c>
      <c r="B178" s="18" t="s">
        <v>56</v>
      </c>
      <c r="C178" s="9" t="s">
        <v>57</v>
      </c>
      <c r="D178" s="257">
        <f t="shared" si="57"/>
        <v>55516</v>
      </c>
      <c r="E178" s="257">
        <v>55516</v>
      </c>
      <c r="F178" s="257">
        <v>40173</v>
      </c>
      <c r="G178" s="257"/>
      <c r="H178" s="287">
        <f t="shared" si="52"/>
        <v>0</v>
      </c>
      <c r="I178" s="288"/>
      <c r="J178" s="288"/>
      <c r="K178" s="311"/>
      <c r="L178" s="10">
        <f t="shared" si="53"/>
        <v>55516</v>
      </c>
      <c r="M178" s="10">
        <f t="shared" si="54"/>
        <v>55516</v>
      </c>
      <c r="N178" s="10">
        <f t="shared" si="55"/>
        <v>40173</v>
      </c>
      <c r="O178" s="196">
        <f t="shared" si="56"/>
        <v>0</v>
      </c>
    </row>
    <row r="179" spans="1:17" ht="15" customHeight="1" x14ac:dyDescent="0.25">
      <c r="A179" s="7" t="s">
        <v>142</v>
      </c>
      <c r="B179" s="18" t="s">
        <v>183</v>
      </c>
      <c r="C179" s="9" t="s">
        <v>57</v>
      </c>
      <c r="D179" s="257">
        <f t="shared" si="57"/>
        <v>135780</v>
      </c>
      <c r="E179" s="257">
        <v>135780</v>
      </c>
      <c r="F179" s="257">
        <v>75487</v>
      </c>
      <c r="G179" s="257"/>
      <c r="H179" s="287">
        <f t="shared" si="52"/>
        <v>15211</v>
      </c>
      <c r="I179" s="288">
        <v>15211</v>
      </c>
      <c r="J179" s="288"/>
      <c r="K179" s="311"/>
      <c r="L179" s="10">
        <f t="shared" si="53"/>
        <v>150991</v>
      </c>
      <c r="M179" s="10">
        <f t="shared" si="54"/>
        <v>150991</v>
      </c>
      <c r="N179" s="10">
        <f t="shared" si="55"/>
        <v>75487</v>
      </c>
      <c r="O179" s="196">
        <f t="shared" si="56"/>
        <v>0</v>
      </c>
    </row>
    <row r="180" spans="1:17" s="26" customFormat="1" ht="15" customHeight="1" x14ac:dyDescent="0.25">
      <c r="A180" s="7" t="s">
        <v>143</v>
      </c>
      <c r="B180" s="18" t="s">
        <v>184</v>
      </c>
      <c r="C180" s="9" t="s">
        <v>57</v>
      </c>
      <c r="D180" s="257">
        <f t="shared" si="57"/>
        <v>12206</v>
      </c>
      <c r="E180" s="257">
        <v>12206</v>
      </c>
      <c r="F180" s="257">
        <v>9319</v>
      </c>
      <c r="G180" s="257"/>
      <c r="H180" s="287">
        <f t="shared" si="52"/>
        <v>0</v>
      </c>
      <c r="I180" s="288"/>
      <c r="J180" s="288"/>
      <c r="K180" s="311"/>
      <c r="L180" s="10">
        <f t="shared" si="53"/>
        <v>12206</v>
      </c>
      <c r="M180" s="10">
        <f t="shared" si="54"/>
        <v>12206</v>
      </c>
      <c r="N180" s="10">
        <f t="shared" si="55"/>
        <v>9319</v>
      </c>
      <c r="O180" s="196">
        <f t="shared" si="56"/>
        <v>0</v>
      </c>
      <c r="P180" s="2"/>
      <c r="Q180" s="2"/>
    </row>
    <row r="181" spans="1:17" ht="15.95" customHeight="1" x14ac:dyDescent="0.25">
      <c r="A181" s="15" t="s">
        <v>145</v>
      </c>
      <c r="B181" s="184" t="s">
        <v>194</v>
      </c>
      <c r="C181" s="199"/>
      <c r="D181" s="258">
        <f t="shared" ref="D181:O181" si="58">D141+D144+D145+D146+D147+D148+D149+D150+D151+D152+D153+D154+D155+D156+D157+D158+D159+D160+D161+D162+D163+D164+D165+D166+D167+D168+D169+D170+D171+D172+D173+D174+D175+D176+D177+D178+D179+D180</f>
        <v>5185269</v>
      </c>
      <c r="E181" s="258">
        <f t="shared" si="58"/>
        <v>5014735</v>
      </c>
      <c r="F181" s="258">
        <f t="shared" si="58"/>
        <v>2888260</v>
      </c>
      <c r="G181" s="258">
        <f t="shared" si="58"/>
        <v>170534</v>
      </c>
      <c r="H181" s="289">
        <f t="shared" si="58"/>
        <v>467132</v>
      </c>
      <c r="I181" s="289">
        <f t="shared" si="58"/>
        <v>312098</v>
      </c>
      <c r="J181" s="289">
        <f t="shared" si="58"/>
        <v>0</v>
      </c>
      <c r="K181" s="310">
        <f t="shared" si="58"/>
        <v>155034</v>
      </c>
      <c r="L181" s="35">
        <f t="shared" si="58"/>
        <v>5652401</v>
      </c>
      <c r="M181" s="35">
        <f t="shared" si="58"/>
        <v>5326833</v>
      </c>
      <c r="N181" s="35">
        <f t="shared" si="58"/>
        <v>2888260</v>
      </c>
      <c r="O181" s="224">
        <f t="shared" si="58"/>
        <v>325568</v>
      </c>
    </row>
    <row r="182" spans="1:17" ht="15.95" customHeight="1" x14ac:dyDescent="0.25">
      <c r="A182" s="74" t="s">
        <v>146</v>
      </c>
      <c r="B182" s="403" t="s">
        <v>198</v>
      </c>
      <c r="C182" s="404"/>
      <c r="D182" s="404"/>
      <c r="E182" s="404"/>
      <c r="F182" s="404"/>
      <c r="G182" s="404"/>
      <c r="H182" s="404"/>
      <c r="I182" s="404"/>
      <c r="J182" s="404"/>
      <c r="K182" s="404"/>
      <c r="L182" s="404"/>
      <c r="M182" s="404"/>
      <c r="N182" s="404"/>
      <c r="O182" s="404"/>
    </row>
    <row r="183" spans="1:17" ht="15" customHeight="1" x14ac:dyDescent="0.25">
      <c r="A183" s="7" t="s">
        <v>179</v>
      </c>
      <c r="B183" s="56" t="s">
        <v>20</v>
      </c>
      <c r="C183" s="222"/>
      <c r="D183" s="257">
        <f>SUM(D184:D185)</f>
        <v>145924</v>
      </c>
      <c r="E183" s="257">
        <f>SUM(E184:E185)</f>
        <v>141580</v>
      </c>
      <c r="F183" s="257">
        <f>SUM(F184:F185)</f>
        <v>0</v>
      </c>
      <c r="G183" s="257">
        <f>SUM(G184:G185)</f>
        <v>4344</v>
      </c>
      <c r="H183" s="287">
        <f>I183+K183</f>
        <v>0</v>
      </c>
      <c r="I183" s="288"/>
      <c r="J183" s="288"/>
      <c r="K183" s="311"/>
      <c r="L183" s="85">
        <f>M183+O183</f>
        <v>145924</v>
      </c>
      <c r="M183" s="85">
        <f t="shared" ref="M183:O185" si="59">E183+I183</f>
        <v>141580</v>
      </c>
      <c r="N183" s="85">
        <f t="shared" si="59"/>
        <v>0</v>
      </c>
      <c r="O183" s="225">
        <f t="shared" si="59"/>
        <v>4344</v>
      </c>
    </row>
    <row r="184" spans="1:17" ht="15" customHeight="1" x14ac:dyDescent="0.25">
      <c r="A184" s="13"/>
      <c r="B184" s="70"/>
      <c r="C184" s="22" t="s">
        <v>25</v>
      </c>
      <c r="D184" s="257">
        <f>E184+G184</f>
        <v>133474</v>
      </c>
      <c r="E184" s="257">
        <v>133474</v>
      </c>
      <c r="F184" s="257"/>
      <c r="G184" s="257"/>
      <c r="H184" s="287">
        <f>I184+K184</f>
        <v>0</v>
      </c>
      <c r="I184" s="288"/>
      <c r="J184" s="288"/>
      <c r="K184" s="311"/>
      <c r="L184" s="10">
        <f>M184+O184</f>
        <v>133474</v>
      </c>
      <c r="M184" s="10">
        <f t="shared" si="59"/>
        <v>133474</v>
      </c>
      <c r="N184" s="10">
        <f t="shared" si="59"/>
        <v>0</v>
      </c>
      <c r="O184" s="196">
        <f t="shared" si="59"/>
        <v>0</v>
      </c>
    </row>
    <row r="185" spans="1:17" ht="15" customHeight="1" x14ac:dyDescent="0.25">
      <c r="A185" s="13"/>
      <c r="B185" s="71"/>
      <c r="C185" s="22" t="s">
        <v>32</v>
      </c>
      <c r="D185" s="257">
        <f>E185+G185</f>
        <v>12450</v>
      </c>
      <c r="E185" s="257">
        <v>8106</v>
      </c>
      <c r="F185" s="257"/>
      <c r="G185" s="257">
        <v>4344</v>
      </c>
      <c r="H185" s="288">
        <f>I185+K185</f>
        <v>0</v>
      </c>
      <c r="I185" s="288"/>
      <c r="J185" s="288"/>
      <c r="K185" s="311"/>
      <c r="L185" s="10">
        <f>M185+O185</f>
        <v>12450</v>
      </c>
      <c r="M185" s="10">
        <f t="shared" si="59"/>
        <v>8106</v>
      </c>
      <c r="N185" s="10">
        <f t="shared" si="59"/>
        <v>0</v>
      </c>
      <c r="O185" s="196">
        <f t="shared" si="59"/>
        <v>4344</v>
      </c>
    </row>
    <row r="186" spans="1:17" ht="15.95" customHeight="1" x14ac:dyDescent="0.25">
      <c r="A186" s="15" t="s">
        <v>147</v>
      </c>
      <c r="B186" s="184" t="s">
        <v>195</v>
      </c>
      <c r="C186" s="199"/>
      <c r="D186" s="258">
        <f>D183</f>
        <v>145924</v>
      </c>
      <c r="E186" s="258">
        <f>E183</f>
        <v>141580</v>
      </c>
      <c r="F186" s="258">
        <f>F183</f>
        <v>0</v>
      </c>
      <c r="G186" s="258">
        <f>G183</f>
        <v>4344</v>
      </c>
      <c r="H186" s="289">
        <f t="shared" ref="H186:O186" si="60">H183</f>
        <v>0</v>
      </c>
      <c r="I186" s="289">
        <f t="shared" si="60"/>
        <v>0</v>
      </c>
      <c r="J186" s="289">
        <f t="shared" si="60"/>
        <v>0</v>
      </c>
      <c r="K186" s="310">
        <f t="shared" si="60"/>
        <v>0</v>
      </c>
      <c r="L186" s="35">
        <f t="shared" si="60"/>
        <v>145924</v>
      </c>
      <c r="M186" s="35">
        <f t="shared" si="60"/>
        <v>141580</v>
      </c>
      <c r="N186" s="35">
        <f t="shared" si="60"/>
        <v>0</v>
      </c>
      <c r="O186" s="224">
        <f t="shared" si="60"/>
        <v>4344</v>
      </c>
    </row>
    <row r="187" spans="1:17" ht="15.95" customHeight="1" x14ac:dyDescent="0.25">
      <c r="A187" s="219" t="s">
        <v>200</v>
      </c>
      <c r="B187" s="403" t="s">
        <v>73</v>
      </c>
      <c r="C187" s="404"/>
      <c r="D187" s="404"/>
      <c r="E187" s="404"/>
      <c r="F187" s="404"/>
      <c r="G187" s="404"/>
      <c r="H187" s="404"/>
      <c r="I187" s="404"/>
      <c r="J187" s="404"/>
      <c r="K187" s="404"/>
      <c r="L187" s="404"/>
      <c r="M187" s="404"/>
      <c r="N187" s="404"/>
      <c r="O187" s="404"/>
    </row>
    <row r="188" spans="1:17" ht="15" customHeight="1" x14ac:dyDescent="0.25">
      <c r="A188" s="30" t="s">
        <v>201</v>
      </c>
      <c r="B188" s="56" t="s">
        <v>20</v>
      </c>
      <c r="C188" s="190" t="s">
        <v>32</v>
      </c>
      <c r="D188" s="257">
        <f t="shared" ref="D188:D203" si="61">E188+G188</f>
        <v>347721</v>
      </c>
      <c r="E188" s="257">
        <v>314352</v>
      </c>
      <c r="F188" s="257"/>
      <c r="G188" s="257">
        <v>33369</v>
      </c>
      <c r="H188" s="287">
        <f>I188+K188</f>
        <v>28300</v>
      </c>
      <c r="I188" s="288">
        <v>18521</v>
      </c>
      <c r="J188" s="288"/>
      <c r="K188" s="311">
        <v>9779</v>
      </c>
      <c r="L188" s="85">
        <f>M188+O188</f>
        <v>376021</v>
      </c>
      <c r="M188" s="85">
        <f>E188+I188</f>
        <v>332873</v>
      </c>
      <c r="N188" s="85">
        <f>F188+J188</f>
        <v>0</v>
      </c>
      <c r="O188" s="225">
        <f>G188+K188</f>
        <v>43148</v>
      </c>
    </row>
    <row r="189" spans="1:17" ht="15" customHeight="1" x14ac:dyDescent="0.25">
      <c r="A189" s="31" t="s">
        <v>202</v>
      </c>
      <c r="B189" s="21" t="s">
        <v>7</v>
      </c>
      <c r="C189" s="28" t="s">
        <v>32</v>
      </c>
      <c r="D189" s="257">
        <f t="shared" si="61"/>
        <v>22393</v>
      </c>
      <c r="E189" s="257">
        <v>22393</v>
      </c>
      <c r="F189" s="257">
        <v>11553</v>
      </c>
      <c r="G189" s="257"/>
      <c r="H189" s="287">
        <f t="shared" ref="H189:H203" si="62">I189+K189</f>
        <v>0</v>
      </c>
      <c r="I189" s="288"/>
      <c r="J189" s="288"/>
      <c r="K189" s="311"/>
      <c r="L189" s="10">
        <f t="shared" ref="L189:L203" si="63">M189+O189</f>
        <v>22393</v>
      </c>
      <c r="M189" s="10">
        <f t="shared" ref="M189:M203" si="64">E189+I189</f>
        <v>22393</v>
      </c>
      <c r="N189" s="10">
        <f t="shared" ref="N189:N203" si="65">F189+J189</f>
        <v>11553</v>
      </c>
      <c r="O189" s="196">
        <f t="shared" ref="O189:O203" si="66">G189+K189</f>
        <v>0</v>
      </c>
    </row>
    <row r="190" spans="1:17" ht="15" customHeight="1" x14ac:dyDescent="0.25">
      <c r="A190" s="27" t="s">
        <v>203</v>
      </c>
      <c r="B190" s="21" t="s">
        <v>10</v>
      </c>
      <c r="C190" s="28" t="s">
        <v>32</v>
      </c>
      <c r="D190" s="257">
        <f t="shared" si="61"/>
        <v>21800</v>
      </c>
      <c r="E190" s="257">
        <v>21399</v>
      </c>
      <c r="F190" s="257">
        <v>12892</v>
      </c>
      <c r="G190" s="257">
        <v>401</v>
      </c>
      <c r="H190" s="287">
        <f t="shared" si="62"/>
        <v>0</v>
      </c>
      <c r="I190" s="288"/>
      <c r="J190" s="288"/>
      <c r="K190" s="311"/>
      <c r="L190" s="10">
        <f t="shared" si="63"/>
        <v>21800</v>
      </c>
      <c r="M190" s="10">
        <f t="shared" si="64"/>
        <v>21399</v>
      </c>
      <c r="N190" s="10">
        <f t="shared" si="65"/>
        <v>12892</v>
      </c>
      <c r="O190" s="196">
        <f t="shared" si="66"/>
        <v>401</v>
      </c>
    </row>
    <row r="191" spans="1:17" ht="15" customHeight="1" x14ac:dyDescent="0.25">
      <c r="A191" s="27" t="s">
        <v>204</v>
      </c>
      <c r="B191" s="21" t="s">
        <v>11</v>
      </c>
      <c r="C191" s="28" t="s">
        <v>32</v>
      </c>
      <c r="D191" s="257">
        <f t="shared" si="61"/>
        <v>60720</v>
      </c>
      <c r="E191" s="257">
        <v>60720</v>
      </c>
      <c r="F191" s="257">
        <v>37190</v>
      </c>
      <c r="G191" s="257"/>
      <c r="H191" s="287">
        <f t="shared" si="62"/>
        <v>0</v>
      </c>
      <c r="I191" s="288"/>
      <c r="J191" s="288"/>
      <c r="K191" s="311"/>
      <c r="L191" s="10">
        <f t="shared" si="63"/>
        <v>60720</v>
      </c>
      <c r="M191" s="10">
        <f t="shared" si="64"/>
        <v>60720</v>
      </c>
      <c r="N191" s="10">
        <f t="shared" si="65"/>
        <v>37190</v>
      </c>
      <c r="O191" s="196">
        <f t="shared" si="66"/>
        <v>0</v>
      </c>
    </row>
    <row r="192" spans="1:17" ht="15" customHeight="1" x14ac:dyDescent="0.25">
      <c r="A192" s="30" t="s">
        <v>205</v>
      </c>
      <c r="B192" s="21" t="s">
        <v>15</v>
      </c>
      <c r="C192" s="28" t="s">
        <v>32</v>
      </c>
      <c r="D192" s="257">
        <f t="shared" si="61"/>
        <v>23791</v>
      </c>
      <c r="E192" s="257">
        <v>23791</v>
      </c>
      <c r="F192" s="257">
        <v>14173</v>
      </c>
      <c r="G192" s="257"/>
      <c r="H192" s="287">
        <f t="shared" si="62"/>
        <v>0</v>
      </c>
      <c r="I192" s="288"/>
      <c r="J192" s="288"/>
      <c r="K192" s="311"/>
      <c r="L192" s="10">
        <f t="shared" si="63"/>
        <v>23791</v>
      </c>
      <c r="M192" s="10">
        <f t="shared" si="64"/>
        <v>23791</v>
      </c>
      <c r="N192" s="10">
        <f t="shared" si="65"/>
        <v>14173</v>
      </c>
      <c r="O192" s="196">
        <f t="shared" si="66"/>
        <v>0</v>
      </c>
    </row>
    <row r="193" spans="1:17" ht="15" customHeight="1" x14ac:dyDescent="0.25">
      <c r="A193" s="31" t="s">
        <v>206</v>
      </c>
      <c r="B193" s="21" t="s">
        <v>27</v>
      </c>
      <c r="C193" s="28" t="s">
        <v>32</v>
      </c>
      <c r="D193" s="257">
        <f t="shared" si="61"/>
        <v>187402</v>
      </c>
      <c r="E193" s="257">
        <v>187402</v>
      </c>
      <c r="F193" s="257">
        <v>121428</v>
      </c>
      <c r="G193" s="257"/>
      <c r="H193" s="287">
        <f t="shared" si="62"/>
        <v>0</v>
      </c>
      <c r="I193" s="288"/>
      <c r="J193" s="288"/>
      <c r="K193" s="311"/>
      <c r="L193" s="10">
        <f t="shared" si="63"/>
        <v>187402</v>
      </c>
      <c r="M193" s="10">
        <f t="shared" si="64"/>
        <v>187402</v>
      </c>
      <c r="N193" s="10">
        <f t="shared" si="65"/>
        <v>121428</v>
      </c>
      <c r="O193" s="196">
        <f t="shared" si="66"/>
        <v>0</v>
      </c>
    </row>
    <row r="194" spans="1:17" ht="15" customHeight="1" x14ac:dyDescent="0.25">
      <c r="A194" s="27" t="s">
        <v>207</v>
      </c>
      <c r="B194" s="21" t="s">
        <v>176</v>
      </c>
      <c r="C194" s="28" t="s">
        <v>32</v>
      </c>
      <c r="D194" s="257">
        <f t="shared" si="61"/>
        <v>14637</v>
      </c>
      <c r="E194" s="257">
        <v>14637</v>
      </c>
      <c r="F194" s="257">
        <v>11175</v>
      </c>
      <c r="G194" s="257"/>
      <c r="H194" s="287">
        <f t="shared" si="62"/>
        <v>0</v>
      </c>
      <c r="I194" s="288"/>
      <c r="J194" s="288"/>
      <c r="K194" s="311"/>
      <c r="L194" s="10">
        <f t="shared" si="63"/>
        <v>14637</v>
      </c>
      <c r="M194" s="10">
        <f t="shared" si="64"/>
        <v>14637</v>
      </c>
      <c r="N194" s="10">
        <f t="shared" si="65"/>
        <v>11175</v>
      </c>
      <c r="O194" s="196">
        <f t="shared" si="66"/>
        <v>0</v>
      </c>
    </row>
    <row r="195" spans="1:17" ht="15" customHeight="1" x14ac:dyDescent="0.25">
      <c r="A195" s="27" t="s">
        <v>208</v>
      </c>
      <c r="B195" s="21" t="s">
        <v>63</v>
      </c>
      <c r="C195" s="28" t="s">
        <v>32</v>
      </c>
      <c r="D195" s="257">
        <f t="shared" si="61"/>
        <v>51743</v>
      </c>
      <c r="E195" s="257">
        <v>51743</v>
      </c>
      <c r="F195" s="257">
        <v>36719</v>
      </c>
      <c r="G195" s="257"/>
      <c r="H195" s="287">
        <f t="shared" si="62"/>
        <v>0</v>
      </c>
      <c r="I195" s="288"/>
      <c r="J195" s="288"/>
      <c r="K195" s="311"/>
      <c r="L195" s="10">
        <f t="shared" si="63"/>
        <v>51743</v>
      </c>
      <c r="M195" s="10">
        <f t="shared" si="64"/>
        <v>51743</v>
      </c>
      <c r="N195" s="10">
        <f t="shared" si="65"/>
        <v>36719</v>
      </c>
      <c r="O195" s="196">
        <f t="shared" si="66"/>
        <v>0</v>
      </c>
    </row>
    <row r="196" spans="1:17" ht="15" customHeight="1" x14ac:dyDescent="0.25">
      <c r="A196" s="27" t="s">
        <v>209</v>
      </c>
      <c r="B196" s="21" t="s">
        <v>64</v>
      </c>
      <c r="C196" s="28" t="s">
        <v>32</v>
      </c>
      <c r="D196" s="257">
        <f t="shared" si="61"/>
        <v>41300</v>
      </c>
      <c r="E196" s="257">
        <v>41300</v>
      </c>
      <c r="F196" s="257">
        <v>26269</v>
      </c>
      <c r="G196" s="257"/>
      <c r="H196" s="287">
        <f t="shared" si="62"/>
        <v>0</v>
      </c>
      <c r="I196" s="288"/>
      <c r="J196" s="288"/>
      <c r="K196" s="311"/>
      <c r="L196" s="10">
        <f t="shared" si="63"/>
        <v>41300</v>
      </c>
      <c r="M196" s="10">
        <f t="shared" si="64"/>
        <v>41300</v>
      </c>
      <c r="N196" s="10">
        <f t="shared" si="65"/>
        <v>26269</v>
      </c>
      <c r="O196" s="196">
        <f t="shared" si="66"/>
        <v>0</v>
      </c>
    </row>
    <row r="197" spans="1:17" ht="15" customHeight="1" x14ac:dyDescent="0.25">
      <c r="A197" s="27" t="s">
        <v>210</v>
      </c>
      <c r="B197" s="21" t="s">
        <v>28</v>
      </c>
      <c r="C197" s="28" t="s">
        <v>32</v>
      </c>
      <c r="D197" s="257">
        <f t="shared" si="61"/>
        <v>25375</v>
      </c>
      <c r="E197" s="257">
        <v>25375</v>
      </c>
      <c r="F197" s="257">
        <v>18754</v>
      </c>
      <c r="G197" s="257"/>
      <c r="H197" s="287">
        <f t="shared" si="62"/>
        <v>0</v>
      </c>
      <c r="I197" s="288"/>
      <c r="J197" s="288"/>
      <c r="K197" s="311"/>
      <c r="L197" s="10">
        <f t="shared" si="63"/>
        <v>25375</v>
      </c>
      <c r="M197" s="10">
        <f t="shared" si="64"/>
        <v>25375</v>
      </c>
      <c r="N197" s="10">
        <f t="shared" si="65"/>
        <v>18754</v>
      </c>
      <c r="O197" s="196">
        <f t="shared" si="66"/>
        <v>0</v>
      </c>
    </row>
    <row r="198" spans="1:17" ht="15" customHeight="1" x14ac:dyDescent="0.25">
      <c r="A198" s="27" t="s">
        <v>148</v>
      </c>
      <c r="B198" s="21" t="s">
        <v>29</v>
      </c>
      <c r="C198" s="28" t="s">
        <v>32</v>
      </c>
      <c r="D198" s="257">
        <f t="shared" si="61"/>
        <v>63409</v>
      </c>
      <c r="E198" s="257">
        <v>63409</v>
      </c>
      <c r="F198" s="257">
        <v>43678</v>
      </c>
      <c r="G198" s="257"/>
      <c r="H198" s="287">
        <f t="shared" si="62"/>
        <v>0</v>
      </c>
      <c r="I198" s="288"/>
      <c r="J198" s="288"/>
      <c r="K198" s="311"/>
      <c r="L198" s="10">
        <f t="shared" si="63"/>
        <v>63409</v>
      </c>
      <c r="M198" s="10">
        <f t="shared" si="64"/>
        <v>63409</v>
      </c>
      <c r="N198" s="10">
        <f t="shared" si="65"/>
        <v>43678</v>
      </c>
      <c r="O198" s="196">
        <f t="shared" si="66"/>
        <v>0</v>
      </c>
    </row>
    <row r="199" spans="1:17" x14ac:dyDescent="0.25">
      <c r="A199" s="27" t="s">
        <v>149</v>
      </c>
      <c r="B199" s="21" t="s">
        <v>74</v>
      </c>
      <c r="C199" s="28" t="s">
        <v>32</v>
      </c>
      <c r="D199" s="257">
        <f t="shared" si="61"/>
        <v>30829</v>
      </c>
      <c r="E199" s="257">
        <v>30829</v>
      </c>
      <c r="F199" s="257">
        <v>21636</v>
      </c>
      <c r="G199" s="257"/>
      <c r="H199" s="287">
        <f t="shared" si="62"/>
        <v>0</v>
      </c>
      <c r="I199" s="288"/>
      <c r="J199" s="288"/>
      <c r="K199" s="311"/>
      <c r="L199" s="10">
        <f t="shared" si="63"/>
        <v>30829</v>
      </c>
      <c r="M199" s="10">
        <f t="shared" si="64"/>
        <v>30829</v>
      </c>
      <c r="N199" s="10">
        <f t="shared" si="65"/>
        <v>21636</v>
      </c>
      <c r="O199" s="196">
        <f t="shared" si="66"/>
        <v>0</v>
      </c>
      <c r="P199" s="26"/>
      <c r="Q199" s="26"/>
    </row>
    <row r="200" spans="1:17" x14ac:dyDescent="0.25">
      <c r="A200" s="27" t="s">
        <v>150</v>
      </c>
      <c r="B200" s="21" t="s">
        <v>168</v>
      </c>
      <c r="C200" s="28" t="s">
        <v>32</v>
      </c>
      <c r="D200" s="257">
        <f t="shared" si="61"/>
        <v>25336</v>
      </c>
      <c r="E200" s="257">
        <v>25336</v>
      </c>
      <c r="F200" s="257">
        <v>16403</v>
      </c>
      <c r="G200" s="257"/>
      <c r="H200" s="287">
        <f t="shared" si="62"/>
        <v>0</v>
      </c>
      <c r="I200" s="288"/>
      <c r="J200" s="288"/>
      <c r="K200" s="311"/>
      <c r="L200" s="10">
        <f t="shared" si="63"/>
        <v>25336</v>
      </c>
      <c r="M200" s="10">
        <f t="shared" si="64"/>
        <v>25336</v>
      </c>
      <c r="N200" s="10">
        <f t="shared" si="65"/>
        <v>16403</v>
      </c>
      <c r="O200" s="196">
        <f t="shared" si="66"/>
        <v>0</v>
      </c>
    </row>
    <row r="201" spans="1:17" x14ac:dyDescent="0.25">
      <c r="A201" s="27" t="s">
        <v>151</v>
      </c>
      <c r="B201" s="21" t="s">
        <v>30</v>
      </c>
      <c r="C201" s="28" t="s">
        <v>32</v>
      </c>
      <c r="D201" s="257">
        <f t="shared" si="61"/>
        <v>361499</v>
      </c>
      <c r="E201" s="257">
        <v>361499</v>
      </c>
      <c r="F201" s="257">
        <v>244039</v>
      </c>
      <c r="G201" s="257"/>
      <c r="H201" s="287">
        <f t="shared" si="62"/>
        <v>4454</v>
      </c>
      <c r="I201" s="288">
        <v>4454</v>
      </c>
      <c r="J201" s="288"/>
      <c r="K201" s="311"/>
      <c r="L201" s="10">
        <f t="shared" si="63"/>
        <v>365953</v>
      </c>
      <c r="M201" s="10">
        <f t="shared" si="64"/>
        <v>365953</v>
      </c>
      <c r="N201" s="10">
        <f t="shared" si="65"/>
        <v>244039</v>
      </c>
      <c r="O201" s="196">
        <f t="shared" si="66"/>
        <v>0</v>
      </c>
      <c r="P201" s="26"/>
      <c r="Q201" s="26"/>
    </row>
    <row r="202" spans="1:17" ht="15" customHeight="1" x14ac:dyDescent="0.25">
      <c r="A202" s="27" t="s">
        <v>152</v>
      </c>
      <c r="B202" s="10" t="s">
        <v>31</v>
      </c>
      <c r="C202" s="28" t="s">
        <v>32</v>
      </c>
      <c r="D202" s="257">
        <f t="shared" si="61"/>
        <v>113756</v>
      </c>
      <c r="E202" s="257">
        <v>113756</v>
      </c>
      <c r="F202" s="257">
        <v>74600</v>
      </c>
      <c r="G202" s="257"/>
      <c r="H202" s="287">
        <f t="shared" si="62"/>
        <v>2247</v>
      </c>
      <c r="I202" s="288">
        <v>2247</v>
      </c>
      <c r="J202" s="288"/>
      <c r="K202" s="311"/>
      <c r="L202" s="10">
        <f t="shared" si="63"/>
        <v>116003</v>
      </c>
      <c r="M202" s="10">
        <f t="shared" si="64"/>
        <v>116003</v>
      </c>
      <c r="N202" s="10">
        <f t="shared" si="65"/>
        <v>74600</v>
      </c>
      <c r="O202" s="196">
        <f t="shared" si="66"/>
        <v>0</v>
      </c>
      <c r="P202" s="26"/>
      <c r="Q202" s="26"/>
    </row>
    <row r="203" spans="1:17" x14ac:dyDescent="0.25">
      <c r="A203" s="27" t="s">
        <v>153</v>
      </c>
      <c r="B203" s="32" t="s">
        <v>71</v>
      </c>
      <c r="C203" s="28" t="s">
        <v>32</v>
      </c>
      <c r="D203" s="257">
        <f t="shared" si="61"/>
        <v>324424</v>
      </c>
      <c r="E203" s="257">
        <v>324424</v>
      </c>
      <c r="F203" s="257">
        <v>215716</v>
      </c>
      <c r="G203" s="257"/>
      <c r="H203" s="287">
        <f t="shared" si="62"/>
        <v>0</v>
      </c>
      <c r="I203" s="288"/>
      <c r="J203" s="288"/>
      <c r="K203" s="311"/>
      <c r="L203" s="10">
        <f t="shared" si="63"/>
        <v>324424</v>
      </c>
      <c r="M203" s="10">
        <f t="shared" si="64"/>
        <v>324424</v>
      </c>
      <c r="N203" s="10">
        <f t="shared" si="65"/>
        <v>215716</v>
      </c>
      <c r="O203" s="196">
        <f t="shared" si="66"/>
        <v>0</v>
      </c>
    </row>
    <row r="204" spans="1:17" ht="15.95" customHeight="1" x14ac:dyDescent="0.25">
      <c r="A204" s="15" t="s">
        <v>154</v>
      </c>
      <c r="B204" s="184" t="s">
        <v>196</v>
      </c>
      <c r="C204" s="199"/>
      <c r="D204" s="258">
        <f t="shared" ref="D204:O204" si="67">D188+D189+D190+D191+D192+D193+D194+D195+D196+D197+D198+D199+D200+D201+D202+D203</f>
        <v>1716135</v>
      </c>
      <c r="E204" s="258">
        <f t="shared" si="67"/>
        <v>1682365</v>
      </c>
      <c r="F204" s="258">
        <f t="shared" si="67"/>
        <v>906225</v>
      </c>
      <c r="G204" s="258">
        <f t="shared" si="67"/>
        <v>33770</v>
      </c>
      <c r="H204" s="287">
        <f t="shared" si="67"/>
        <v>35001</v>
      </c>
      <c r="I204" s="288">
        <f t="shared" si="67"/>
        <v>25222</v>
      </c>
      <c r="J204" s="288">
        <f t="shared" si="67"/>
        <v>0</v>
      </c>
      <c r="K204" s="311">
        <f t="shared" si="67"/>
        <v>9779</v>
      </c>
      <c r="L204" s="35">
        <f t="shared" si="67"/>
        <v>1751136</v>
      </c>
      <c r="M204" s="35">
        <f t="shared" si="67"/>
        <v>1707587</v>
      </c>
      <c r="N204" s="35">
        <f t="shared" si="67"/>
        <v>906225</v>
      </c>
      <c r="O204" s="224">
        <f t="shared" si="67"/>
        <v>43549</v>
      </c>
    </row>
    <row r="205" spans="1:17" ht="15.95" customHeight="1" x14ac:dyDescent="0.25">
      <c r="A205" s="50" t="s">
        <v>155</v>
      </c>
      <c r="B205" s="403" t="s">
        <v>75</v>
      </c>
      <c r="C205" s="404"/>
      <c r="D205" s="404"/>
      <c r="E205" s="404"/>
      <c r="F205" s="404"/>
      <c r="G205" s="404"/>
      <c r="H205" s="404"/>
      <c r="I205" s="404"/>
      <c r="J205" s="404"/>
      <c r="K205" s="404"/>
      <c r="L205" s="404"/>
      <c r="M205" s="404"/>
      <c r="N205" s="404"/>
      <c r="O205" s="404"/>
    </row>
    <row r="206" spans="1:17" ht="15" customHeight="1" x14ac:dyDescent="0.25">
      <c r="A206" s="216" t="s">
        <v>156</v>
      </c>
      <c r="B206" s="49" t="s">
        <v>20</v>
      </c>
      <c r="C206" s="190" t="s">
        <v>24</v>
      </c>
      <c r="D206" s="257">
        <f>D207+D208</f>
        <v>3518806</v>
      </c>
      <c r="E206" s="257">
        <f>E207+E208</f>
        <v>3518806</v>
      </c>
      <c r="F206" s="257">
        <f>F207+F208</f>
        <v>0</v>
      </c>
      <c r="G206" s="257">
        <f t="shared" ref="G206:O206" si="68">G207+G208</f>
        <v>0</v>
      </c>
      <c r="H206" s="287">
        <f>I206+K206</f>
        <v>-488924</v>
      </c>
      <c r="I206" s="288">
        <f t="shared" si="68"/>
        <v>-488924</v>
      </c>
      <c r="J206" s="288">
        <f t="shared" si="68"/>
        <v>0</v>
      </c>
      <c r="K206" s="311">
        <f t="shared" si="68"/>
        <v>0</v>
      </c>
      <c r="L206" s="85">
        <f t="shared" si="68"/>
        <v>3029882</v>
      </c>
      <c r="M206" s="85">
        <f t="shared" si="68"/>
        <v>3029882</v>
      </c>
      <c r="N206" s="85">
        <f t="shared" si="68"/>
        <v>0</v>
      </c>
      <c r="O206" s="225">
        <f t="shared" si="68"/>
        <v>0</v>
      </c>
    </row>
    <row r="207" spans="1:17" ht="15.95" customHeight="1" x14ac:dyDescent="0.25">
      <c r="A207" s="217"/>
      <c r="B207" s="61" t="s">
        <v>8</v>
      </c>
      <c r="C207" s="72"/>
      <c r="D207" s="257">
        <f t="shared" ref="D207:D212" si="69">E207+G207</f>
        <v>1511854</v>
      </c>
      <c r="E207" s="257">
        <v>1511854</v>
      </c>
      <c r="F207" s="257"/>
      <c r="G207" s="257"/>
      <c r="H207" s="287">
        <f t="shared" ref="H207:H212" si="70">I207+K207</f>
        <v>-488924</v>
      </c>
      <c r="I207" s="288">
        <v>-488924</v>
      </c>
      <c r="J207" s="288"/>
      <c r="K207" s="311"/>
      <c r="L207" s="63">
        <f t="shared" ref="L207:L212" si="71">M207+O207</f>
        <v>1022930</v>
      </c>
      <c r="M207" s="63">
        <f t="shared" ref="M207:M212" si="72">E207+I207</f>
        <v>1022930</v>
      </c>
      <c r="N207" s="63">
        <f t="shared" ref="N207:N212" si="73">F207+J207</f>
        <v>0</v>
      </c>
      <c r="O207" s="292">
        <f t="shared" ref="O207:O212" si="74">G207+K207</f>
        <v>0</v>
      </c>
    </row>
    <row r="208" spans="1:17" ht="15" customHeight="1" x14ac:dyDescent="0.25">
      <c r="A208" s="218"/>
      <c r="B208" s="73" t="s">
        <v>173</v>
      </c>
      <c r="C208" s="28" t="s">
        <v>24</v>
      </c>
      <c r="D208" s="257">
        <f t="shared" si="69"/>
        <v>2006952</v>
      </c>
      <c r="E208" s="257">
        <v>2006952</v>
      </c>
      <c r="F208" s="257"/>
      <c r="G208" s="257"/>
      <c r="H208" s="287">
        <f t="shared" si="70"/>
        <v>0</v>
      </c>
      <c r="I208" s="288"/>
      <c r="J208" s="288"/>
      <c r="K208" s="311"/>
      <c r="L208" s="10">
        <f t="shared" si="71"/>
        <v>2006952</v>
      </c>
      <c r="M208" s="10">
        <f t="shared" si="72"/>
        <v>2006952</v>
      </c>
      <c r="N208" s="10">
        <f t="shared" si="73"/>
        <v>0</v>
      </c>
      <c r="O208" s="196">
        <f t="shared" si="74"/>
        <v>0</v>
      </c>
    </row>
    <row r="209" spans="1:17" ht="15" customHeight="1" x14ac:dyDescent="0.25">
      <c r="A209" s="13" t="s">
        <v>157</v>
      </c>
      <c r="B209" s="49" t="s">
        <v>58</v>
      </c>
      <c r="C209" s="22" t="s">
        <v>24</v>
      </c>
      <c r="D209" s="257">
        <f t="shared" si="69"/>
        <v>211679</v>
      </c>
      <c r="E209" s="257">
        <v>211679</v>
      </c>
      <c r="F209" s="257">
        <v>130699</v>
      </c>
      <c r="G209" s="257"/>
      <c r="H209" s="287">
        <f t="shared" si="70"/>
        <v>0</v>
      </c>
      <c r="I209" s="288"/>
      <c r="J209" s="288"/>
      <c r="K209" s="311"/>
      <c r="L209" s="10">
        <f t="shared" si="71"/>
        <v>211679</v>
      </c>
      <c r="M209" s="10">
        <f t="shared" si="72"/>
        <v>211679</v>
      </c>
      <c r="N209" s="10">
        <f t="shared" si="73"/>
        <v>130699</v>
      </c>
      <c r="O209" s="196">
        <f t="shared" si="74"/>
        <v>0</v>
      </c>
    </row>
    <row r="210" spans="1:17" ht="15" customHeight="1" x14ac:dyDescent="0.25">
      <c r="A210" s="50" t="s">
        <v>158</v>
      </c>
      <c r="B210" s="21" t="s">
        <v>59</v>
      </c>
      <c r="C210" s="22" t="s">
        <v>24</v>
      </c>
      <c r="D210" s="257">
        <f t="shared" si="69"/>
        <v>355295</v>
      </c>
      <c r="E210" s="257">
        <v>355295</v>
      </c>
      <c r="F210" s="257">
        <v>254831</v>
      </c>
      <c r="G210" s="257"/>
      <c r="H210" s="287">
        <f t="shared" si="70"/>
        <v>0</v>
      </c>
      <c r="I210" s="288"/>
      <c r="J210" s="288"/>
      <c r="K210" s="311"/>
      <c r="L210" s="10">
        <f t="shared" si="71"/>
        <v>355295</v>
      </c>
      <c r="M210" s="10">
        <f t="shared" si="72"/>
        <v>355295</v>
      </c>
      <c r="N210" s="10">
        <f t="shared" si="73"/>
        <v>254831</v>
      </c>
      <c r="O210" s="196">
        <f t="shared" si="74"/>
        <v>0</v>
      </c>
    </row>
    <row r="211" spans="1:17" ht="15" customHeight="1" x14ac:dyDescent="0.25">
      <c r="A211" s="74" t="s">
        <v>211</v>
      </c>
      <c r="B211" s="21" t="s">
        <v>183</v>
      </c>
      <c r="C211" s="22" t="s">
        <v>24</v>
      </c>
      <c r="D211" s="257">
        <f t="shared" si="69"/>
        <v>43385</v>
      </c>
      <c r="E211" s="257">
        <v>43385</v>
      </c>
      <c r="F211" s="257">
        <v>33123</v>
      </c>
      <c r="G211" s="257"/>
      <c r="H211" s="287">
        <f t="shared" si="70"/>
        <v>0</v>
      </c>
      <c r="I211" s="288"/>
      <c r="J211" s="288"/>
      <c r="K211" s="311"/>
      <c r="L211" s="10">
        <f t="shared" si="71"/>
        <v>43385</v>
      </c>
      <c r="M211" s="10">
        <f t="shared" si="72"/>
        <v>43385</v>
      </c>
      <c r="N211" s="10">
        <f t="shared" si="73"/>
        <v>33123</v>
      </c>
      <c r="O211" s="196">
        <f t="shared" si="74"/>
        <v>0</v>
      </c>
    </row>
    <row r="212" spans="1:17" s="26" customFormat="1" ht="15" customHeight="1" x14ac:dyDescent="0.25">
      <c r="A212" s="11" t="s">
        <v>159</v>
      </c>
      <c r="B212" s="10" t="s">
        <v>76</v>
      </c>
      <c r="C212" s="22" t="s">
        <v>24</v>
      </c>
      <c r="D212" s="257">
        <f t="shared" si="69"/>
        <v>424738</v>
      </c>
      <c r="E212" s="257">
        <v>424738</v>
      </c>
      <c r="F212" s="257">
        <v>226764</v>
      </c>
      <c r="G212" s="257"/>
      <c r="H212" s="287">
        <f t="shared" si="70"/>
        <v>0</v>
      </c>
      <c r="I212" s="288"/>
      <c r="J212" s="288"/>
      <c r="K212" s="311"/>
      <c r="L212" s="10">
        <f t="shared" si="71"/>
        <v>424738</v>
      </c>
      <c r="M212" s="10">
        <f t="shared" si="72"/>
        <v>424738</v>
      </c>
      <c r="N212" s="10">
        <f t="shared" si="73"/>
        <v>226764</v>
      </c>
      <c r="O212" s="196">
        <f t="shared" si="74"/>
        <v>0</v>
      </c>
      <c r="P212" s="2"/>
      <c r="Q212" s="2"/>
    </row>
    <row r="213" spans="1:17" ht="15.95" customHeight="1" x14ac:dyDescent="0.25">
      <c r="A213" s="34" t="s">
        <v>160</v>
      </c>
      <c r="B213" s="35" t="s">
        <v>197</v>
      </c>
      <c r="C213" s="17"/>
      <c r="D213" s="258">
        <f t="shared" ref="D213:O213" si="75">D206+D209+D210+D211+D212</f>
        <v>4553903</v>
      </c>
      <c r="E213" s="258">
        <f t="shared" si="75"/>
        <v>4553903</v>
      </c>
      <c r="F213" s="258">
        <f t="shared" si="75"/>
        <v>645417</v>
      </c>
      <c r="G213" s="258">
        <f t="shared" si="75"/>
        <v>0</v>
      </c>
      <c r="H213" s="287">
        <f t="shared" si="75"/>
        <v>-488924</v>
      </c>
      <c r="I213" s="288">
        <f t="shared" si="75"/>
        <v>-488924</v>
      </c>
      <c r="J213" s="288">
        <f t="shared" si="75"/>
        <v>0</v>
      </c>
      <c r="K213" s="311">
        <f t="shared" si="75"/>
        <v>0</v>
      </c>
      <c r="L213" s="1">
        <f t="shared" si="75"/>
        <v>4064979</v>
      </c>
      <c r="M213" s="1">
        <f t="shared" si="75"/>
        <v>4064979</v>
      </c>
      <c r="N213" s="1">
        <f t="shared" si="75"/>
        <v>645417</v>
      </c>
      <c r="O213" s="197">
        <f t="shared" si="75"/>
        <v>0</v>
      </c>
    </row>
    <row r="214" spans="1:17" s="26" customFormat="1" ht="15.95" customHeight="1" x14ac:dyDescent="0.25">
      <c r="A214" s="75"/>
      <c r="B214" s="76" t="s">
        <v>173</v>
      </c>
      <c r="C214" s="17"/>
      <c r="D214" s="272">
        <f>D208</f>
        <v>2006952</v>
      </c>
      <c r="E214" s="272">
        <f>E208</f>
        <v>2006952</v>
      </c>
      <c r="F214" s="272">
        <f>F208</f>
        <v>0</v>
      </c>
      <c r="G214" s="272">
        <f>G208</f>
        <v>0</v>
      </c>
      <c r="H214" s="344">
        <f t="shared" ref="H214:O214" si="76">H208</f>
        <v>0</v>
      </c>
      <c r="I214" s="342">
        <f t="shared" si="76"/>
        <v>0</v>
      </c>
      <c r="J214" s="342">
        <f t="shared" si="76"/>
        <v>0</v>
      </c>
      <c r="K214" s="343">
        <f t="shared" si="76"/>
        <v>0</v>
      </c>
      <c r="L214" s="77">
        <f t="shared" si="76"/>
        <v>2006952</v>
      </c>
      <c r="M214" s="77">
        <f t="shared" si="76"/>
        <v>2006952</v>
      </c>
      <c r="N214" s="77">
        <f t="shared" si="76"/>
        <v>0</v>
      </c>
      <c r="O214" s="334">
        <f t="shared" si="76"/>
        <v>0</v>
      </c>
      <c r="P214" s="2"/>
      <c r="Q214" s="2"/>
    </row>
    <row r="215" spans="1:17" ht="15.95" customHeight="1" x14ac:dyDescent="0.25">
      <c r="A215" s="78" t="s">
        <v>161</v>
      </c>
      <c r="B215" s="79" t="s">
        <v>189</v>
      </c>
      <c r="C215" s="38"/>
      <c r="D215" s="258">
        <f t="shared" ref="D215:O215" si="77">D81+D134+D139+D181+D186+D204+D213</f>
        <v>18789029</v>
      </c>
      <c r="E215" s="258">
        <f t="shared" si="77"/>
        <v>17233721</v>
      </c>
      <c r="F215" s="258">
        <f t="shared" si="77"/>
        <v>6394155</v>
      </c>
      <c r="G215" s="258">
        <f t="shared" si="77"/>
        <v>1555308</v>
      </c>
      <c r="H215" s="289">
        <f t="shared" si="77"/>
        <v>230300</v>
      </c>
      <c r="I215" s="289">
        <f t="shared" si="77"/>
        <v>16129</v>
      </c>
      <c r="J215" s="289">
        <f t="shared" si="77"/>
        <v>0</v>
      </c>
      <c r="K215" s="310">
        <f t="shared" si="77"/>
        <v>214171</v>
      </c>
      <c r="L215" s="39">
        <f t="shared" si="77"/>
        <v>19019329</v>
      </c>
      <c r="M215" s="39">
        <f t="shared" si="77"/>
        <v>17249850</v>
      </c>
      <c r="N215" s="39">
        <f t="shared" si="77"/>
        <v>6394155</v>
      </c>
      <c r="O215" s="226">
        <f t="shared" si="77"/>
        <v>1769479</v>
      </c>
    </row>
    <row r="216" spans="1:17" ht="15.95" customHeight="1" x14ac:dyDescent="0.25">
      <c r="A216" s="228"/>
      <c r="B216" s="352" t="s">
        <v>224</v>
      </c>
      <c r="C216" s="38"/>
      <c r="D216" s="258"/>
      <c r="E216" s="258"/>
      <c r="F216" s="258"/>
      <c r="G216" s="258"/>
      <c r="H216" s="287"/>
      <c r="I216" s="288"/>
      <c r="J216" s="288"/>
      <c r="K216" s="311"/>
      <c r="L216" s="39"/>
      <c r="M216" s="39"/>
      <c r="N216" s="39"/>
      <c r="O216" s="226"/>
    </row>
    <row r="217" spans="1:17" s="26" customFormat="1" ht="15.95" customHeight="1" x14ac:dyDescent="0.25">
      <c r="A217" s="75"/>
      <c r="B217" s="351" t="s">
        <v>467</v>
      </c>
      <c r="C217" s="17"/>
      <c r="D217" s="272">
        <f>E217+G217</f>
        <v>2006952</v>
      </c>
      <c r="E217" s="272">
        <f>E208</f>
        <v>2006952</v>
      </c>
      <c r="F217" s="272">
        <f>F208</f>
        <v>0</v>
      </c>
      <c r="G217" s="272">
        <f>G208</f>
        <v>0</v>
      </c>
      <c r="H217" s="342">
        <f t="shared" ref="H217:O217" si="78">H208</f>
        <v>0</v>
      </c>
      <c r="I217" s="342">
        <f t="shared" si="78"/>
        <v>0</v>
      </c>
      <c r="J217" s="342">
        <f t="shared" si="78"/>
        <v>0</v>
      </c>
      <c r="K217" s="343">
        <f t="shared" si="78"/>
        <v>0</v>
      </c>
      <c r="L217" s="77">
        <f t="shared" si="78"/>
        <v>2006952</v>
      </c>
      <c r="M217" s="77">
        <f t="shared" si="78"/>
        <v>2006952</v>
      </c>
      <c r="N217" s="77">
        <f t="shared" si="78"/>
        <v>0</v>
      </c>
      <c r="O217" s="198">
        <f t="shared" si="78"/>
        <v>0</v>
      </c>
      <c r="P217" s="2"/>
      <c r="Q217" s="2"/>
    </row>
    <row r="218" spans="1:17" s="26" customFormat="1" ht="27.95" customHeight="1" x14ac:dyDescent="0.25">
      <c r="A218" s="68"/>
      <c r="B218" s="109" t="s">
        <v>66</v>
      </c>
      <c r="C218" s="17"/>
      <c r="D218" s="272">
        <f>E218+G218</f>
        <v>1013670</v>
      </c>
      <c r="E218" s="272">
        <f>E88</f>
        <v>1013670</v>
      </c>
      <c r="F218" s="272">
        <f>F88</f>
        <v>0</v>
      </c>
      <c r="G218" s="272">
        <f>G88</f>
        <v>0</v>
      </c>
      <c r="H218" s="344">
        <f t="shared" ref="H218:O218" si="79">H88</f>
        <v>0</v>
      </c>
      <c r="I218" s="342">
        <f t="shared" si="79"/>
        <v>0</v>
      </c>
      <c r="J218" s="342">
        <f t="shared" si="79"/>
        <v>0</v>
      </c>
      <c r="K218" s="343">
        <f t="shared" si="79"/>
        <v>0</v>
      </c>
      <c r="L218" s="77">
        <f t="shared" si="79"/>
        <v>1013670</v>
      </c>
      <c r="M218" s="77">
        <f t="shared" si="79"/>
        <v>1013670</v>
      </c>
      <c r="N218" s="77">
        <f t="shared" si="79"/>
        <v>0</v>
      </c>
      <c r="O218" s="198">
        <f t="shared" si="79"/>
        <v>0</v>
      </c>
      <c r="P218" s="2"/>
      <c r="Q218" s="2"/>
    </row>
    <row r="219" spans="1:17" x14ac:dyDescent="0.25">
      <c r="A219" s="14"/>
      <c r="B219" s="167"/>
      <c r="C219" s="268"/>
      <c r="D219" s="167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4"/>
    </row>
    <row r="220" spans="1:17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</row>
    <row r="221" spans="1:17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</row>
    <row r="222" spans="1:17" x14ac:dyDescent="0.25">
      <c r="A222" s="14"/>
      <c r="B222" s="14"/>
      <c r="C222" s="46"/>
      <c r="D222" s="14"/>
      <c r="E222" s="14"/>
      <c r="F222" s="14"/>
      <c r="G222" s="14" t="s">
        <v>190</v>
      </c>
      <c r="H222" s="14"/>
      <c r="I222" s="14"/>
      <c r="J222" s="14"/>
      <c r="K222" s="14"/>
      <c r="L222" s="14"/>
      <c r="M222" s="14"/>
      <c r="N222" s="14"/>
      <c r="O222" s="14"/>
    </row>
    <row r="223" spans="1:17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</row>
    <row r="224" spans="1:17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</row>
    <row r="225" spans="1:15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</row>
    <row r="226" spans="1:15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</row>
    <row r="227" spans="1:15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</row>
    <row r="228" spans="1:15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5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5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pans="1:15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5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5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5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5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5" x14ac:dyDescent="0.25">
      <c r="A236" s="14"/>
      <c r="B236" s="14"/>
      <c r="C236" s="46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</row>
    <row r="237" spans="1:15" x14ac:dyDescent="0.25">
      <c r="A237" s="14"/>
      <c r="B237" s="14"/>
      <c r="C237" s="46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</row>
    <row r="238" spans="1:15" x14ac:dyDescent="0.25">
      <c r="A238" s="14"/>
      <c r="B238" s="14"/>
      <c r="C238" s="46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</row>
    <row r="239" spans="1:15" x14ac:dyDescent="0.25">
      <c r="A239" s="14"/>
      <c r="B239" s="14"/>
      <c r="C239" s="46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</row>
    <row r="240" spans="1:15" x14ac:dyDescent="0.25">
      <c r="A240" s="14"/>
      <c r="B240" s="14"/>
      <c r="C240" s="46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</row>
    <row r="241" spans="1:15" x14ac:dyDescent="0.25">
      <c r="A241" s="14"/>
      <c r="B241" s="14"/>
      <c r="C241" s="46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</row>
    <row r="242" spans="1:15" x14ac:dyDescent="0.25">
      <c r="A242" s="14"/>
      <c r="B242" s="14"/>
      <c r="C242" s="46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</row>
    <row r="243" spans="1:15" x14ac:dyDescent="0.25">
      <c r="A243" s="14"/>
      <c r="B243" s="14"/>
      <c r="C243" s="46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</row>
    <row r="244" spans="1:15" x14ac:dyDescent="0.25">
      <c r="A244" s="14"/>
      <c r="B244" s="14"/>
      <c r="C244" s="46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</row>
    <row r="245" spans="1:15" x14ac:dyDescent="0.25">
      <c r="A245" s="14"/>
      <c r="B245" s="14"/>
      <c r="C245" s="46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</row>
    <row r="246" spans="1:15" x14ac:dyDescent="0.25">
      <c r="A246" s="14"/>
      <c r="B246" s="14"/>
      <c r="C246" s="46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</row>
    <row r="247" spans="1:15" x14ac:dyDescent="0.25">
      <c r="A247" s="14"/>
      <c r="B247" s="14"/>
      <c r="C247" s="46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</row>
    <row r="248" spans="1:15" x14ac:dyDescent="0.25">
      <c r="A248" s="14"/>
      <c r="B248" s="14"/>
      <c r="C248" s="46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</row>
    <row r="249" spans="1:15" x14ac:dyDescent="0.25">
      <c r="A249" s="14"/>
      <c r="B249" s="14"/>
      <c r="C249" s="46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</row>
    <row r="250" spans="1:15" x14ac:dyDescent="0.25">
      <c r="A250" s="14"/>
      <c r="B250" s="14"/>
      <c r="C250" s="46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</row>
    <row r="251" spans="1:15" x14ac:dyDescent="0.25">
      <c r="A251" s="14"/>
      <c r="B251" s="14"/>
      <c r="C251" s="46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</row>
    <row r="252" spans="1:15" x14ac:dyDescent="0.25">
      <c r="A252" s="14"/>
      <c r="B252" s="14"/>
      <c r="C252" s="46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</row>
    <row r="253" spans="1:15" x14ac:dyDescent="0.25">
      <c r="A253" s="14"/>
      <c r="B253" s="14"/>
      <c r="C253" s="46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</row>
    <row r="254" spans="1:15" x14ac:dyDescent="0.25">
      <c r="A254" s="14"/>
      <c r="B254" s="14"/>
      <c r="C254" s="46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</row>
    <row r="255" spans="1:15" x14ac:dyDescent="0.25">
      <c r="A255" s="14"/>
      <c r="B255" s="14"/>
      <c r="C255" s="46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</row>
    <row r="256" spans="1:15" x14ac:dyDescent="0.25">
      <c r="A256" s="14"/>
      <c r="B256" s="14"/>
      <c r="C256" s="46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</row>
    <row r="257" spans="1:15" x14ac:dyDescent="0.25">
      <c r="A257" s="14"/>
      <c r="B257" s="14"/>
      <c r="C257" s="46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</row>
    <row r="258" spans="1:15" x14ac:dyDescent="0.25">
      <c r="A258" s="14"/>
      <c r="B258" s="14"/>
      <c r="C258" s="46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</row>
    <row r="259" spans="1:15" x14ac:dyDescent="0.25">
      <c r="A259" s="14"/>
      <c r="B259" s="14"/>
      <c r="C259" s="46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</row>
    <row r="260" spans="1:15" x14ac:dyDescent="0.25">
      <c r="A260" s="14"/>
      <c r="B260" s="14"/>
      <c r="C260" s="46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</row>
    <row r="261" spans="1:15" x14ac:dyDescent="0.25">
      <c r="A261" s="14"/>
      <c r="B261" s="14"/>
      <c r="C261" s="46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</row>
    <row r="262" spans="1:15" x14ac:dyDescent="0.25">
      <c r="A262" s="14"/>
      <c r="B262" s="14"/>
      <c r="C262" s="46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</row>
    <row r="263" spans="1:15" x14ac:dyDescent="0.25">
      <c r="A263" s="14"/>
      <c r="B263" s="14"/>
      <c r="C263" s="46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</row>
    <row r="264" spans="1:15" x14ac:dyDescent="0.25">
      <c r="A264" s="14"/>
      <c r="B264" s="14"/>
      <c r="C264" s="46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</row>
    <row r="265" spans="1:15" x14ac:dyDescent="0.25">
      <c r="A265" s="14"/>
      <c r="B265" s="14"/>
      <c r="C265" s="46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</row>
    <row r="266" spans="1:15" x14ac:dyDescent="0.25">
      <c r="A266" s="14"/>
      <c r="B266" s="14"/>
      <c r="C266" s="46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</row>
    <row r="267" spans="1:15" x14ac:dyDescent="0.25">
      <c r="A267" s="14"/>
      <c r="B267" s="14"/>
      <c r="C267" s="46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</row>
    <row r="268" spans="1:15" x14ac:dyDescent="0.25">
      <c r="A268" s="14"/>
      <c r="B268" s="14"/>
      <c r="C268" s="46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</row>
    <row r="269" spans="1:15" x14ac:dyDescent="0.25">
      <c r="A269" s="14"/>
      <c r="B269" s="14"/>
      <c r="C269" s="46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</row>
    <row r="270" spans="1:15" x14ac:dyDescent="0.25">
      <c r="A270" s="14"/>
      <c r="B270" s="14"/>
      <c r="C270" s="46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</row>
    <row r="271" spans="1:15" x14ac:dyDescent="0.25">
      <c r="A271" s="14"/>
      <c r="B271" s="14"/>
      <c r="C271" s="46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</row>
    <row r="272" spans="1:15" x14ac:dyDescent="0.25">
      <c r="A272" s="14"/>
      <c r="B272" s="14"/>
      <c r="C272" s="46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</row>
    <row r="273" spans="1:15" x14ac:dyDescent="0.25">
      <c r="A273" s="14"/>
      <c r="B273" s="14"/>
      <c r="C273" s="46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</row>
    <row r="274" spans="1:15" x14ac:dyDescent="0.25">
      <c r="A274" s="14"/>
      <c r="B274" s="14"/>
      <c r="C274" s="46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</row>
    <row r="275" spans="1:15" x14ac:dyDescent="0.25">
      <c r="A275" s="14"/>
      <c r="B275" s="14"/>
      <c r="C275" s="46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</row>
    <row r="276" spans="1:15" x14ac:dyDescent="0.25">
      <c r="A276" s="14"/>
      <c r="B276" s="14"/>
      <c r="C276" s="46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</row>
    <row r="277" spans="1:15" x14ac:dyDescent="0.25">
      <c r="A277" s="14"/>
      <c r="B277" s="14"/>
      <c r="C277" s="46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</row>
    <row r="278" spans="1:15" x14ac:dyDescent="0.25">
      <c r="A278" s="14"/>
      <c r="B278" s="14"/>
      <c r="C278" s="46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</row>
    <row r="279" spans="1:15" x14ac:dyDescent="0.25">
      <c r="A279" s="14"/>
      <c r="B279" s="14"/>
      <c r="C279" s="46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</row>
    <row r="280" spans="1:15" x14ac:dyDescent="0.25">
      <c r="A280" s="14"/>
      <c r="B280" s="14"/>
      <c r="C280" s="46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</row>
    <row r="281" spans="1:15" x14ac:dyDescent="0.25">
      <c r="A281" s="14"/>
      <c r="B281" s="14"/>
      <c r="C281" s="46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</row>
    <row r="282" spans="1:15" x14ac:dyDescent="0.25">
      <c r="A282" s="14"/>
      <c r="B282" s="14"/>
      <c r="C282" s="46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</row>
    <row r="283" spans="1:15" x14ac:dyDescent="0.25">
      <c r="A283" s="14"/>
      <c r="B283" s="14"/>
      <c r="C283" s="46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</row>
    <row r="284" spans="1:15" x14ac:dyDescent="0.25">
      <c r="A284" s="14"/>
      <c r="B284" s="14"/>
      <c r="C284" s="46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</row>
    <row r="285" spans="1:15" x14ac:dyDescent="0.25">
      <c r="A285" s="14"/>
      <c r="B285" s="14"/>
      <c r="C285" s="46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</row>
    <row r="286" spans="1:15" x14ac:dyDescent="0.25">
      <c r="A286" s="14"/>
      <c r="B286" s="14"/>
      <c r="C286" s="46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</row>
    <row r="287" spans="1:15" x14ac:dyDescent="0.25">
      <c r="A287" s="14"/>
      <c r="B287" s="14"/>
      <c r="C287" s="46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</row>
    <row r="288" spans="1:15" x14ac:dyDescent="0.25">
      <c r="A288" s="14"/>
      <c r="B288" s="14"/>
      <c r="C288" s="46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</row>
    <row r="289" spans="1:15" x14ac:dyDescent="0.25">
      <c r="A289" s="14"/>
      <c r="B289" s="14"/>
      <c r="C289" s="46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</row>
    <row r="290" spans="1:15" x14ac:dyDescent="0.25">
      <c r="A290" s="14"/>
      <c r="B290" s="14"/>
      <c r="C290" s="46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</row>
    <row r="291" spans="1:15" x14ac:dyDescent="0.25">
      <c r="A291" s="14"/>
      <c r="B291" s="14"/>
      <c r="C291" s="46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</row>
    <row r="292" spans="1:15" x14ac:dyDescent="0.25">
      <c r="A292" s="14"/>
      <c r="B292" s="14"/>
      <c r="C292" s="46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</row>
    <row r="293" spans="1:15" x14ac:dyDescent="0.25">
      <c r="A293" s="14"/>
      <c r="B293" s="14"/>
      <c r="C293" s="46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</row>
    <row r="294" spans="1:15" x14ac:dyDescent="0.25">
      <c r="A294" s="14"/>
      <c r="B294" s="14"/>
      <c r="C294" s="46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</row>
    <row r="295" spans="1:15" x14ac:dyDescent="0.25">
      <c r="A295" s="14"/>
      <c r="B295" s="14"/>
      <c r="C295" s="46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</row>
    <row r="296" spans="1:15" x14ac:dyDescent="0.25">
      <c r="A296" s="14"/>
      <c r="B296" s="14"/>
      <c r="C296" s="46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</row>
    <row r="297" spans="1:15" x14ac:dyDescent="0.25">
      <c r="A297" s="14"/>
      <c r="B297" s="14"/>
      <c r="C297" s="46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</row>
    <row r="298" spans="1:15" x14ac:dyDescent="0.25">
      <c r="A298" s="14"/>
      <c r="B298" s="14"/>
      <c r="C298" s="46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</row>
    <row r="299" spans="1:15" x14ac:dyDescent="0.25">
      <c r="A299" s="14"/>
      <c r="B299" s="14"/>
      <c r="C299" s="46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</row>
    <row r="300" spans="1:15" x14ac:dyDescent="0.25">
      <c r="A300" s="14"/>
      <c r="B300" s="14"/>
      <c r="C300" s="46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</row>
    <row r="301" spans="1:15" x14ac:dyDescent="0.25">
      <c r="A301" s="14"/>
      <c r="B301" s="14"/>
      <c r="C301" s="46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</row>
    <row r="302" spans="1:15" x14ac:dyDescent="0.25">
      <c r="A302" s="14"/>
      <c r="B302" s="14"/>
      <c r="C302" s="46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</row>
    <row r="303" spans="1:15" x14ac:dyDescent="0.25">
      <c r="A303" s="14"/>
      <c r="B303" s="14"/>
      <c r="C303" s="46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</row>
    <row r="304" spans="1:15" x14ac:dyDescent="0.25">
      <c r="A304" s="14"/>
      <c r="B304" s="14"/>
      <c r="C304" s="46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</row>
    <row r="305" spans="1:15" x14ac:dyDescent="0.25">
      <c r="A305" s="14"/>
      <c r="B305" s="14"/>
      <c r="C305" s="46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</row>
    <row r="306" spans="1:15" x14ac:dyDescent="0.25">
      <c r="A306" s="14"/>
      <c r="B306" s="14"/>
      <c r="C306" s="46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</row>
    <row r="307" spans="1:15" x14ac:dyDescent="0.25">
      <c r="A307" s="14"/>
      <c r="B307" s="14"/>
      <c r="C307" s="46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</row>
    <row r="308" spans="1:15" x14ac:dyDescent="0.25">
      <c r="A308" s="14"/>
      <c r="B308" s="14"/>
      <c r="C308" s="46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</row>
    <row r="309" spans="1:15" x14ac:dyDescent="0.25">
      <c r="A309" s="14"/>
      <c r="B309" s="14"/>
      <c r="C309" s="46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</row>
    <row r="310" spans="1:15" x14ac:dyDescent="0.25">
      <c r="A310" s="14"/>
      <c r="B310" s="14"/>
      <c r="C310" s="46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</row>
    <row r="311" spans="1:15" x14ac:dyDescent="0.25">
      <c r="A311" s="14"/>
      <c r="B311" s="14"/>
      <c r="C311" s="46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</row>
    <row r="312" spans="1:15" x14ac:dyDescent="0.25">
      <c r="A312" s="14"/>
      <c r="B312" s="14"/>
      <c r="C312" s="46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</row>
    <row r="313" spans="1:15" x14ac:dyDescent="0.25">
      <c r="A313" s="14"/>
      <c r="B313" s="14"/>
      <c r="C313" s="46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</row>
    <row r="314" spans="1:15" x14ac:dyDescent="0.25">
      <c r="A314" s="14"/>
      <c r="B314" s="14"/>
      <c r="C314" s="46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</row>
    <row r="315" spans="1:15" x14ac:dyDescent="0.25">
      <c r="A315" s="14"/>
      <c r="B315" s="14"/>
      <c r="C315" s="46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</row>
    <row r="316" spans="1:15" x14ac:dyDescent="0.25">
      <c r="A316" s="14"/>
      <c r="B316" s="14"/>
      <c r="C316" s="46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</row>
    <row r="317" spans="1:15" x14ac:dyDescent="0.25">
      <c r="A317" s="14"/>
      <c r="B317" s="14"/>
      <c r="C317" s="46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</row>
    <row r="318" spans="1:15" x14ac:dyDescent="0.25">
      <c r="A318" s="14"/>
      <c r="B318" s="14"/>
      <c r="C318" s="46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</row>
    <row r="319" spans="1:15" x14ac:dyDescent="0.25">
      <c r="A319" s="14"/>
      <c r="B319" s="14"/>
      <c r="C319" s="46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</row>
    <row r="320" spans="1:15" x14ac:dyDescent="0.25">
      <c r="A320" s="14"/>
      <c r="B320" s="14"/>
      <c r="C320" s="46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</row>
    <row r="321" spans="1:15" x14ac:dyDescent="0.25">
      <c r="A321" s="14"/>
      <c r="B321" s="14"/>
      <c r="C321" s="46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</row>
    <row r="322" spans="1:15" x14ac:dyDescent="0.25">
      <c r="A322" s="14"/>
      <c r="B322" s="14"/>
      <c r="C322" s="46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</row>
    <row r="323" spans="1:15" x14ac:dyDescent="0.25">
      <c r="A323" s="14"/>
      <c r="B323" s="14"/>
      <c r="C323" s="46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</row>
    <row r="324" spans="1:15" x14ac:dyDescent="0.25">
      <c r="A324" s="14"/>
      <c r="B324" s="14"/>
      <c r="C324" s="46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</row>
    <row r="325" spans="1:15" x14ac:dyDescent="0.25">
      <c r="A325" s="14"/>
      <c r="B325" s="14"/>
      <c r="C325" s="46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</row>
    <row r="326" spans="1:15" x14ac:dyDescent="0.25">
      <c r="A326" s="14"/>
      <c r="B326" s="14"/>
      <c r="C326" s="46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</row>
    <row r="327" spans="1:15" x14ac:dyDescent="0.25">
      <c r="A327" s="14"/>
      <c r="B327" s="14"/>
      <c r="C327" s="46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</row>
    <row r="328" spans="1:15" x14ac:dyDescent="0.25">
      <c r="C328" s="47"/>
    </row>
    <row r="329" spans="1:15" x14ac:dyDescent="0.25">
      <c r="C329" s="47"/>
    </row>
    <row r="330" spans="1:15" x14ac:dyDescent="0.25">
      <c r="C330" s="47"/>
    </row>
    <row r="331" spans="1:15" x14ac:dyDescent="0.25">
      <c r="C331" s="47"/>
    </row>
    <row r="332" spans="1:15" x14ac:dyDescent="0.25">
      <c r="C332" s="47"/>
    </row>
    <row r="333" spans="1:15" x14ac:dyDescent="0.25">
      <c r="C333" s="47"/>
    </row>
    <row r="334" spans="1:15" x14ac:dyDescent="0.25">
      <c r="C334" s="47"/>
    </row>
    <row r="335" spans="1:15" x14ac:dyDescent="0.25">
      <c r="C335" s="47"/>
    </row>
    <row r="336" spans="1:15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</sheetData>
  <mergeCells count="33">
    <mergeCell ref="A14:A16"/>
    <mergeCell ref="B187:O187"/>
    <mergeCell ref="B14:B16"/>
    <mergeCell ref="C14:C16"/>
    <mergeCell ref="B136:O136"/>
    <mergeCell ref="E15:F15"/>
    <mergeCell ref="B205:O205"/>
    <mergeCell ref="B140:O140"/>
    <mergeCell ref="B182:O182"/>
    <mergeCell ref="D14:D16"/>
    <mergeCell ref="L14:L16"/>
    <mergeCell ref="B82:O82"/>
    <mergeCell ref="B17:O17"/>
    <mergeCell ref="O15:O16"/>
    <mergeCell ref="E14:G14"/>
    <mergeCell ref="M14:O14"/>
    <mergeCell ref="B9:O9"/>
    <mergeCell ref="B1:O1"/>
    <mergeCell ref="B2:O2"/>
    <mergeCell ref="B3:O3"/>
    <mergeCell ref="B4:O4"/>
    <mergeCell ref="B5:O5"/>
    <mergeCell ref="B6:O6"/>
    <mergeCell ref="B10:O10"/>
    <mergeCell ref="B7:O7"/>
    <mergeCell ref="B8:O8"/>
    <mergeCell ref="H14:H16"/>
    <mergeCell ref="I15:J15"/>
    <mergeCell ref="K15:K16"/>
    <mergeCell ref="A12:O12"/>
    <mergeCell ref="I14:K14"/>
    <mergeCell ref="M15:N15"/>
    <mergeCell ref="G15:G16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4"/>
  <sheetViews>
    <sheetView showZeros="0" topLeftCell="A163" workbookViewId="0">
      <selection activeCell="B6" sqref="B6:O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5" width="10.28515625" style="2" customWidth="1"/>
    <col min="16" max="16" width="9.140625" style="2"/>
    <col min="17" max="18" width="9.140625" style="2" hidden="1" customWidth="1"/>
    <col min="19" max="19" width="9.140625" style="2" customWidth="1"/>
    <col min="20" max="16384" width="9.140625" style="2"/>
  </cols>
  <sheetData>
    <row r="1" spans="1:18" x14ac:dyDescent="0.25">
      <c r="B1" s="433" t="s">
        <v>427</v>
      </c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</row>
    <row r="2" spans="1:18" x14ac:dyDescent="0.25">
      <c r="B2" s="433" t="s">
        <v>428</v>
      </c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</row>
    <row r="3" spans="1:18" x14ac:dyDescent="0.25">
      <c r="B3" s="433" t="s">
        <v>429</v>
      </c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</row>
    <row r="4" spans="1:18" x14ac:dyDescent="0.25">
      <c r="B4" s="433" t="s">
        <v>450</v>
      </c>
      <c r="C4" s="433"/>
      <c r="D4" s="433"/>
      <c r="E4" s="433"/>
      <c r="F4" s="433"/>
      <c r="G4" s="433"/>
      <c r="H4" s="433"/>
      <c r="I4" s="433"/>
      <c r="J4" s="433"/>
      <c r="K4" s="433"/>
      <c r="L4" s="433"/>
      <c r="M4" s="433"/>
      <c r="N4" s="433"/>
      <c r="O4" s="433"/>
    </row>
    <row r="5" spans="1:18" x14ac:dyDescent="0.25">
      <c r="B5" s="434" t="s">
        <v>474</v>
      </c>
      <c r="C5" s="434"/>
      <c r="D5" s="434"/>
      <c r="E5" s="434"/>
      <c r="F5" s="434"/>
      <c r="G5" s="434"/>
      <c r="H5" s="434"/>
      <c r="I5" s="434"/>
      <c r="J5" s="434"/>
      <c r="K5" s="434"/>
      <c r="L5" s="434"/>
      <c r="M5" s="434"/>
      <c r="N5" s="434"/>
      <c r="O5" s="434"/>
    </row>
    <row r="6" spans="1:18" ht="15" customHeight="1" x14ac:dyDescent="0.25">
      <c r="B6" s="434" t="s">
        <v>478</v>
      </c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</row>
    <row r="7" spans="1:18" x14ac:dyDescent="0.25"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8" ht="34.5" customHeight="1" x14ac:dyDescent="0.25">
      <c r="A8" s="416" t="s">
        <v>226</v>
      </c>
      <c r="B8" s="416"/>
      <c r="C8" s="416"/>
      <c r="D8" s="416"/>
      <c r="E8" s="416"/>
      <c r="F8" s="416"/>
      <c r="G8" s="416"/>
      <c r="H8" s="416"/>
      <c r="I8" s="416"/>
      <c r="J8" s="416"/>
      <c r="K8" s="416"/>
      <c r="L8" s="416"/>
      <c r="M8" s="416"/>
      <c r="N8" s="416"/>
      <c r="O8" s="416"/>
    </row>
    <row r="9" spans="1:18" ht="17.25" customHeight="1" x14ac:dyDescent="0.25">
      <c r="G9" s="4"/>
      <c r="H9" s="4"/>
      <c r="I9" s="4"/>
      <c r="J9" s="4"/>
      <c r="K9" s="4"/>
      <c r="L9" s="4"/>
      <c r="M9" s="4"/>
      <c r="N9" s="4"/>
      <c r="O9" s="4" t="s">
        <v>186</v>
      </c>
    </row>
    <row r="10" spans="1:18" ht="15" customHeight="1" x14ac:dyDescent="0.25">
      <c r="A10" s="389" t="s">
        <v>5</v>
      </c>
      <c r="B10" s="392" t="s">
        <v>426</v>
      </c>
      <c r="C10" s="392" t="s">
        <v>60</v>
      </c>
      <c r="D10" s="418" t="s">
        <v>447</v>
      </c>
      <c r="E10" s="422" t="s">
        <v>214</v>
      </c>
      <c r="F10" s="422"/>
      <c r="G10" s="423"/>
      <c r="H10" s="408" t="s">
        <v>449</v>
      </c>
      <c r="I10" s="411" t="s">
        <v>214</v>
      </c>
      <c r="J10" s="412"/>
      <c r="K10" s="413"/>
      <c r="L10" s="417" t="s">
        <v>0</v>
      </c>
      <c r="M10" s="396" t="s">
        <v>214</v>
      </c>
      <c r="N10" s="397"/>
      <c r="O10" s="398"/>
    </row>
    <row r="11" spans="1:18" x14ac:dyDescent="0.25">
      <c r="A11" s="390"/>
      <c r="B11" s="393"/>
      <c r="C11" s="393"/>
      <c r="D11" s="419"/>
      <c r="E11" s="423" t="s">
        <v>1</v>
      </c>
      <c r="F11" s="426"/>
      <c r="G11" s="424" t="s">
        <v>2</v>
      </c>
      <c r="H11" s="409"/>
      <c r="I11" s="427" t="s">
        <v>1</v>
      </c>
      <c r="J11" s="427"/>
      <c r="K11" s="402" t="s">
        <v>2</v>
      </c>
      <c r="L11" s="417"/>
      <c r="M11" s="417" t="s">
        <v>1</v>
      </c>
      <c r="N11" s="417"/>
      <c r="O11" s="399" t="s">
        <v>2</v>
      </c>
    </row>
    <row r="12" spans="1:18" ht="30.75" customHeight="1" x14ac:dyDescent="0.25">
      <c r="A12" s="391"/>
      <c r="B12" s="394"/>
      <c r="C12" s="394"/>
      <c r="D12" s="420"/>
      <c r="E12" s="262" t="s">
        <v>3</v>
      </c>
      <c r="F12" s="263" t="s">
        <v>4</v>
      </c>
      <c r="G12" s="424"/>
      <c r="H12" s="410"/>
      <c r="I12" s="294" t="s">
        <v>3</v>
      </c>
      <c r="J12" s="295" t="s">
        <v>4</v>
      </c>
      <c r="K12" s="402"/>
      <c r="L12" s="417"/>
      <c r="M12" s="6" t="s">
        <v>3</v>
      </c>
      <c r="N12" s="5" t="s">
        <v>4</v>
      </c>
      <c r="O12" s="399"/>
    </row>
    <row r="13" spans="1:18" ht="15.95" customHeight="1" x14ac:dyDescent="0.25">
      <c r="A13" s="7" t="s">
        <v>78</v>
      </c>
      <c r="B13" s="395" t="s">
        <v>6</v>
      </c>
      <c r="C13" s="395"/>
      <c r="D13" s="395"/>
      <c r="E13" s="395"/>
      <c r="F13" s="395"/>
      <c r="G13" s="395"/>
      <c r="H13" s="395"/>
      <c r="I13" s="395"/>
      <c r="J13" s="395"/>
      <c r="K13" s="395"/>
      <c r="L13" s="395"/>
      <c r="M13" s="395"/>
      <c r="N13" s="395"/>
      <c r="O13" s="395"/>
      <c r="Q13" s="223"/>
      <c r="R13" s="293"/>
    </row>
    <row r="14" spans="1:18" ht="15" customHeight="1" x14ac:dyDescent="0.25">
      <c r="A14" s="50" t="s">
        <v>199</v>
      </c>
      <c r="B14" s="49" t="s">
        <v>20</v>
      </c>
      <c r="C14" s="175"/>
      <c r="D14" s="296">
        <f>SUM(D16:D31)</f>
        <v>408156</v>
      </c>
      <c r="E14" s="296">
        <f>SUM(E16:E31)</f>
        <v>408156</v>
      </c>
      <c r="F14" s="296">
        <f t="shared" ref="F14:O14" si="0">SUM(F16:F31)</f>
        <v>235913</v>
      </c>
      <c r="G14" s="296">
        <f t="shared" si="0"/>
        <v>0</v>
      </c>
      <c r="H14" s="301">
        <f t="shared" si="0"/>
        <v>0</v>
      </c>
      <c r="I14" s="301">
        <f t="shared" si="0"/>
        <v>0</v>
      </c>
      <c r="J14" s="301">
        <f t="shared" si="0"/>
        <v>-1</v>
      </c>
      <c r="K14" s="301">
        <f t="shared" si="0"/>
        <v>0</v>
      </c>
      <c r="L14" s="49">
        <f t="shared" si="0"/>
        <v>408156</v>
      </c>
      <c r="M14" s="49">
        <f t="shared" si="0"/>
        <v>408156</v>
      </c>
      <c r="N14" s="49">
        <f t="shared" si="0"/>
        <v>235912</v>
      </c>
      <c r="O14" s="49">
        <f t="shared" si="0"/>
        <v>0</v>
      </c>
      <c r="Q14" s="274" t="s">
        <v>378</v>
      </c>
      <c r="R14" s="275">
        <f>L16+L17+L18+L19+L20+L21+L22+L23+L24</f>
        <v>225160</v>
      </c>
    </row>
    <row r="15" spans="1:18" ht="15" customHeight="1" x14ac:dyDescent="0.25">
      <c r="A15" s="74"/>
      <c r="B15" s="81" t="s">
        <v>214</v>
      </c>
      <c r="C15" s="82"/>
      <c r="D15" s="273"/>
      <c r="E15" s="273"/>
      <c r="F15" s="273"/>
      <c r="G15" s="273"/>
      <c r="H15" s="302"/>
      <c r="I15" s="302"/>
      <c r="J15" s="302"/>
      <c r="K15" s="302"/>
      <c r="L15" s="21"/>
      <c r="M15" s="21"/>
      <c r="N15" s="21"/>
      <c r="O15" s="21"/>
      <c r="Q15" s="274" t="s">
        <v>379</v>
      </c>
      <c r="R15" s="275">
        <f>L25+L26</f>
        <v>24356</v>
      </c>
    </row>
    <row r="16" spans="1:18" ht="26.25" x14ac:dyDescent="0.25">
      <c r="A16" s="74"/>
      <c r="B16" s="83" t="s">
        <v>227</v>
      </c>
      <c r="C16" s="84" t="s">
        <v>9</v>
      </c>
      <c r="D16" s="256">
        <f>E16+G16</f>
        <v>782</v>
      </c>
      <c r="E16" s="256">
        <v>782</v>
      </c>
      <c r="F16" s="256">
        <v>597</v>
      </c>
      <c r="G16" s="256"/>
      <c r="H16" s="287">
        <f>I16+K16</f>
        <v>0</v>
      </c>
      <c r="I16" s="287"/>
      <c r="J16" s="287"/>
      <c r="K16" s="287"/>
      <c r="L16" s="85">
        <f>M16+O16</f>
        <v>782</v>
      </c>
      <c r="M16" s="85">
        <f>E16+I16</f>
        <v>782</v>
      </c>
      <c r="N16" s="85">
        <f>F16+J16</f>
        <v>597</v>
      </c>
      <c r="O16" s="85">
        <f>G16+K16</f>
        <v>0</v>
      </c>
      <c r="Q16" s="274" t="s">
        <v>380</v>
      </c>
      <c r="R16" s="275">
        <f>L74</f>
        <v>316976</v>
      </c>
    </row>
    <row r="17" spans="1:18" ht="15" customHeight="1" x14ac:dyDescent="0.25">
      <c r="A17" s="74"/>
      <c r="B17" s="86" t="s">
        <v>221</v>
      </c>
      <c r="C17" s="22" t="s">
        <v>9</v>
      </c>
      <c r="D17" s="257">
        <f>E17+G17</f>
        <v>62761</v>
      </c>
      <c r="E17" s="257">
        <v>62761</v>
      </c>
      <c r="F17" s="257">
        <v>23594</v>
      </c>
      <c r="G17" s="257"/>
      <c r="H17" s="287">
        <f t="shared" ref="H17:H31" si="1">SUM(H19:H34)</f>
        <v>0</v>
      </c>
      <c r="I17" s="287"/>
      <c r="J17" s="287"/>
      <c r="K17" s="287"/>
      <c r="L17" s="10">
        <f>M17+O17</f>
        <v>62761</v>
      </c>
      <c r="M17" s="85">
        <f t="shared" ref="M17:M22" si="2">E17+I17</f>
        <v>62761</v>
      </c>
      <c r="N17" s="85">
        <f t="shared" ref="N17:N23" si="3">F17+J17</f>
        <v>23594</v>
      </c>
      <c r="O17" s="85">
        <f t="shared" ref="O17:O23" si="4">G17+K17</f>
        <v>0</v>
      </c>
      <c r="Q17" s="274" t="s">
        <v>381</v>
      </c>
      <c r="R17" s="275">
        <f>L27+L34+L35+L38+L39+L42+L43+L46+L47+L50+L51+L54+L55+L58+L59+L62+L63+L66+L67+L70+L71+L72+L84+L86+L88+L90+L92+L94+L96+L98+L100+L102+L104+L106</f>
        <v>638535</v>
      </c>
    </row>
    <row r="18" spans="1:18" ht="26.25" x14ac:dyDescent="0.25">
      <c r="A18" s="74"/>
      <c r="B18" s="86" t="s">
        <v>229</v>
      </c>
      <c r="C18" s="22" t="s">
        <v>9</v>
      </c>
      <c r="D18" s="257">
        <f t="shared" ref="D18:D31" si="5">E18+G18</f>
        <v>8000</v>
      </c>
      <c r="E18" s="257">
        <v>8000</v>
      </c>
      <c r="F18" s="257">
        <v>6100</v>
      </c>
      <c r="G18" s="257"/>
      <c r="H18" s="288">
        <f t="shared" si="1"/>
        <v>0</v>
      </c>
      <c r="I18" s="288"/>
      <c r="J18" s="288"/>
      <c r="K18" s="288"/>
      <c r="L18" s="10">
        <f t="shared" ref="L18:L31" si="6">M18+O18</f>
        <v>8000</v>
      </c>
      <c r="M18" s="10">
        <f t="shared" si="2"/>
        <v>8000</v>
      </c>
      <c r="N18" s="10">
        <f t="shared" si="3"/>
        <v>6100</v>
      </c>
      <c r="O18" s="10">
        <f t="shared" si="4"/>
        <v>0</v>
      </c>
      <c r="Q18" s="274" t="s">
        <v>384</v>
      </c>
      <c r="R18" s="275"/>
    </row>
    <row r="19" spans="1:18" ht="26.25" x14ac:dyDescent="0.25">
      <c r="A19" s="74"/>
      <c r="B19" s="86" t="s">
        <v>223</v>
      </c>
      <c r="C19" s="22" t="s">
        <v>9</v>
      </c>
      <c r="D19" s="257">
        <f t="shared" si="5"/>
        <v>25933</v>
      </c>
      <c r="E19" s="257">
        <v>25933</v>
      </c>
      <c r="F19" s="257">
        <v>16000</v>
      </c>
      <c r="G19" s="257"/>
      <c r="H19" s="288">
        <f t="shared" si="1"/>
        <v>0</v>
      </c>
      <c r="I19" s="288"/>
      <c r="J19" s="288"/>
      <c r="K19" s="288"/>
      <c r="L19" s="10">
        <f t="shared" si="6"/>
        <v>25933</v>
      </c>
      <c r="M19" s="10">
        <f t="shared" si="2"/>
        <v>25933</v>
      </c>
      <c r="N19" s="10">
        <f t="shared" si="3"/>
        <v>16000</v>
      </c>
      <c r="O19" s="10">
        <f t="shared" si="4"/>
        <v>0</v>
      </c>
      <c r="Q19" s="274" t="s">
        <v>382</v>
      </c>
      <c r="R19" s="275"/>
    </row>
    <row r="20" spans="1:18" ht="15" customHeight="1" x14ac:dyDescent="0.25">
      <c r="A20" s="74"/>
      <c r="B20" s="87" t="s">
        <v>230</v>
      </c>
      <c r="C20" s="22" t="s">
        <v>9</v>
      </c>
      <c r="D20" s="257">
        <f t="shared" si="5"/>
        <v>92215</v>
      </c>
      <c r="E20" s="257">
        <v>92215</v>
      </c>
      <c r="F20" s="257">
        <v>66468</v>
      </c>
      <c r="G20" s="257"/>
      <c r="H20" s="288">
        <f t="shared" si="1"/>
        <v>0</v>
      </c>
      <c r="I20" s="288"/>
      <c r="J20" s="288"/>
      <c r="K20" s="288"/>
      <c r="L20" s="10">
        <f t="shared" si="6"/>
        <v>92215</v>
      </c>
      <c r="M20" s="10">
        <f t="shared" si="2"/>
        <v>92215</v>
      </c>
      <c r="N20" s="10">
        <f t="shared" si="3"/>
        <v>66468</v>
      </c>
      <c r="O20" s="10">
        <f t="shared" si="4"/>
        <v>0</v>
      </c>
      <c r="Q20" s="274" t="s">
        <v>383</v>
      </c>
      <c r="R20" s="275">
        <f>L80+L81</f>
        <v>148302</v>
      </c>
    </row>
    <row r="21" spans="1:18" ht="15" customHeight="1" x14ac:dyDescent="0.25">
      <c r="A21" s="74"/>
      <c r="B21" s="87" t="s">
        <v>231</v>
      </c>
      <c r="C21" s="22" t="s">
        <v>9</v>
      </c>
      <c r="D21" s="257">
        <f t="shared" si="5"/>
        <v>13718</v>
      </c>
      <c r="E21" s="257">
        <v>13718</v>
      </c>
      <c r="F21" s="257">
        <v>9917</v>
      </c>
      <c r="G21" s="257"/>
      <c r="H21" s="288">
        <f t="shared" si="1"/>
        <v>0</v>
      </c>
      <c r="I21" s="288"/>
      <c r="J21" s="288"/>
      <c r="K21" s="288"/>
      <c r="L21" s="10">
        <f t="shared" si="6"/>
        <v>13718</v>
      </c>
      <c r="M21" s="10">
        <f t="shared" si="2"/>
        <v>13718</v>
      </c>
      <c r="N21" s="10">
        <f t="shared" si="3"/>
        <v>9917</v>
      </c>
      <c r="O21" s="10">
        <f t="shared" si="4"/>
        <v>0</v>
      </c>
      <c r="Q21" s="274" t="s">
        <v>385</v>
      </c>
      <c r="R21" s="275"/>
    </row>
    <row r="22" spans="1:18" ht="26.25" x14ac:dyDescent="0.25">
      <c r="A22" s="74"/>
      <c r="B22" s="86" t="s">
        <v>222</v>
      </c>
      <c r="C22" s="22" t="s">
        <v>9</v>
      </c>
      <c r="D22" s="257">
        <f t="shared" si="5"/>
        <v>8689</v>
      </c>
      <c r="E22" s="257">
        <v>8689</v>
      </c>
      <c r="F22" s="257">
        <v>6634</v>
      </c>
      <c r="G22" s="257"/>
      <c r="H22" s="288">
        <f t="shared" si="1"/>
        <v>0</v>
      </c>
      <c r="I22" s="288"/>
      <c r="J22" s="288"/>
      <c r="K22" s="288"/>
      <c r="L22" s="10">
        <f t="shared" si="6"/>
        <v>8689</v>
      </c>
      <c r="M22" s="10">
        <f t="shared" si="2"/>
        <v>8689</v>
      </c>
      <c r="N22" s="10">
        <f t="shared" si="3"/>
        <v>6634</v>
      </c>
      <c r="O22" s="10">
        <f t="shared" si="4"/>
        <v>0</v>
      </c>
      <c r="Q22" s="274" t="s">
        <v>386</v>
      </c>
      <c r="R22" s="275"/>
    </row>
    <row r="23" spans="1:18" ht="15" customHeight="1" x14ac:dyDescent="0.25">
      <c r="A23" s="74"/>
      <c r="B23" s="86" t="s">
        <v>232</v>
      </c>
      <c r="C23" s="22" t="s">
        <v>9</v>
      </c>
      <c r="D23" s="257">
        <f t="shared" si="5"/>
        <v>12483</v>
      </c>
      <c r="E23" s="257">
        <v>12483</v>
      </c>
      <c r="F23" s="257">
        <v>3215</v>
      </c>
      <c r="G23" s="257"/>
      <c r="H23" s="288">
        <f>SUM(H25:H40)</f>
        <v>0</v>
      </c>
      <c r="I23" s="288"/>
      <c r="J23" s="288"/>
      <c r="K23" s="288"/>
      <c r="L23" s="10">
        <f t="shared" si="6"/>
        <v>12483</v>
      </c>
      <c r="M23" s="10">
        <f>E23+I23</f>
        <v>12483</v>
      </c>
      <c r="N23" s="10">
        <f t="shared" si="3"/>
        <v>3215</v>
      </c>
      <c r="O23" s="10">
        <f t="shared" si="4"/>
        <v>0</v>
      </c>
      <c r="Q23" s="274" t="s">
        <v>387</v>
      </c>
      <c r="R23" s="275">
        <f>L28+L29+L30+L31+L112+L113+L114+L115+L116</f>
        <v>1214934</v>
      </c>
    </row>
    <row r="24" spans="1:18" ht="26.25" x14ac:dyDescent="0.25">
      <c r="A24" s="74"/>
      <c r="B24" s="86" t="s">
        <v>247</v>
      </c>
      <c r="C24" s="22" t="s">
        <v>9</v>
      </c>
      <c r="D24" s="257">
        <f t="shared" si="5"/>
        <v>579</v>
      </c>
      <c r="E24" s="257">
        <v>579</v>
      </c>
      <c r="F24" s="257">
        <v>442</v>
      </c>
      <c r="G24" s="257"/>
      <c r="H24" s="288">
        <f t="shared" si="1"/>
        <v>0</v>
      </c>
      <c r="I24" s="288"/>
      <c r="J24" s="288"/>
      <c r="K24" s="288"/>
      <c r="L24" s="10">
        <f t="shared" si="6"/>
        <v>579</v>
      </c>
      <c r="M24" s="10">
        <f t="shared" ref="M24:M31" si="7">E24+I24</f>
        <v>579</v>
      </c>
      <c r="N24" s="10">
        <f t="shared" ref="N24:N31" si="8">F24+J24</f>
        <v>442</v>
      </c>
      <c r="O24" s="10">
        <f t="shared" ref="O24:O31" si="9">G24+K24</f>
        <v>0</v>
      </c>
      <c r="Q24" s="276" t="s">
        <v>189</v>
      </c>
      <c r="R24" s="277">
        <f>SUM(R14:R23)</f>
        <v>2568263</v>
      </c>
    </row>
    <row r="25" spans="1:18" ht="15" customHeight="1" x14ac:dyDescent="0.25">
      <c r="A25" s="74"/>
      <c r="B25" s="86" t="s">
        <v>228</v>
      </c>
      <c r="C25" s="22" t="s">
        <v>23</v>
      </c>
      <c r="D25" s="257">
        <f t="shared" si="5"/>
        <v>16855</v>
      </c>
      <c r="E25" s="257">
        <v>16855</v>
      </c>
      <c r="F25" s="257">
        <v>11448</v>
      </c>
      <c r="G25" s="257"/>
      <c r="H25" s="288">
        <f t="shared" si="1"/>
        <v>0</v>
      </c>
      <c r="I25" s="288"/>
      <c r="J25" s="288"/>
      <c r="K25" s="288"/>
      <c r="L25" s="10">
        <f t="shared" si="6"/>
        <v>16855</v>
      </c>
      <c r="M25" s="10">
        <f t="shared" si="7"/>
        <v>16855</v>
      </c>
      <c r="N25" s="10">
        <f t="shared" si="8"/>
        <v>11448</v>
      </c>
      <c r="O25" s="10">
        <f t="shared" si="9"/>
        <v>0</v>
      </c>
      <c r="Q25" s="223"/>
      <c r="R25" s="223"/>
    </row>
    <row r="26" spans="1:18" ht="15" customHeight="1" x14ac:dyDescent="0.25">
      <c r="A26" s="74"/>
      <c r="B26" s="87" t="s">
        <v>218</v>
      </c>
      <c r="C26" s="22" t="s">
        <v>23</v>
      </c>
      <c r="D26" s="257">
        <f t="shared" si="5"/>
        <v>7501</v>
      </c>
      <c r="E26" s="257">
        <v>7501</v>
      </c>
      <c r="F26" s="257">
        <v>5097</v>
      </c>
      <c r="G26" s="257"/>
      <c r="H26" s="288">
        <f t="shared" si="1"/>
        <v>0</v>
      </c>
      <c r="I26" s="288"/>
      <c r="J26" s="288">
        <v>-1</v>
      </c>
      <c r="K26" s="288"/>
      <c r="L26" s="10">
        <f t="shared" si="6"/>
        <v>7501</v>
      </c>
      <c r="M26" s="10">
        <f t="shared" si="7"/>
        <v>7501</v>
      </c>
      <c r="N26" s="10">
        <f t="shared" si="8"/>
        <v>5096</v>
      </c>
      <c r="O26" s="10">
        <f t="shared" si="9"/>
        <v>0</v>
      </c>
      <c r="Q26" s="223"/>
      <c r="R26" s="223">
        <f>R24-L119</f>
        <v>0</v>
      </c>
    </row>
    <row r="27" spans="1:18" ht="15" customHeight="1" x14ac:dyDescent="0.25">
      <c r="A27" s="74"/>
      <c r="B27" s="86" t="s">
        <v>235</v>
      </c>
      <c r="C27" s="22" t="s">
        <v>25</v>
      </c>
      <c r="D27" s="257">
        <f t="shared" si="5"/>
        <v>122029</v>
      </c>
      <c r="E27" s="257">
        <v>122029</v>
      </c>
      <c r="F27" s="257">
        <v>66304</v>
      </c>
      <c r="G27" s="257"/>
      <c r="H27" s="288">
        <f t="shared" si="1"/>
        <v>0</v>
      </c>
      <c r="I27" s="288"/>
      <c r="J27" s="288"/>
      <c r="K27" s="288"/>
      <c r="L27" s="10">
        <f t="shared" si="6"/>
        <v>122029</v>
      </c>
      <c r="M27" s="10">
        <f t="shared" si="7"/>
        <v>122029</v>
      </c>
      <c r="N27" s="10">
        <f t="shared" si="8"/>
        <v>66304</v>
      </c>
      <c r="O27" s="10">
        <f t="shared" si="9"/>
        <v>0</v>
      </c>
    </row>
    <row r="28" spans="1:18" ht="39" x14ac:dyDescent="0.25">
      <c r="A28" s="74"/>
      <c r="B28" s="86" t="s">
        <v>237</v>
      </c>
      <c r="C28" s="22" t="s">
        <v>24</v>
      </c>
      <c r="D28" s="257">
        <f t="shared" si="5"/>
        <v>1152</v>
      </c>
      <c r="E28" s="257">
        <v>1152</v>
      </c>
      <c r="F28" s="257">
        <v>880</v>
      </c>
      <c r="G28" s="257"/>
      <c r="H28" s="288">
        <f t="shared" si="1"/>
        <v>0</v>
      </c>
      <c r="I28" s="288"/>
      <c r="J28" s="288"/>
      <c r="K28" s="288"/>
      <c r="L28" s="10">
        <f t="shared" si="6"/>
        <v>1152</v>
      </c>
      <c r="M28" s="10">
        <f t="shared" si="7"/>
        <v>1152</v>
      </c>
      <c r="N28" s="10">
        <f t="shared" si="8"/>
        <v>880</v>
      </c>
      <c r="O28" s="10">
        <f t="shared" si="9"/>
        <v>0</v>
      </c>
    </row>
    <row r="29" spans="1:18" ht="27.75" customHeight="1" x14ac:dyDescent="0.25">
      <c r="A29" s="74"/>
      <c r="B29" s="87" t="s">
        <v>233</v>
      </c>
      <c r="C29" s="22" t="s">
        <v>24</v>
      </c>
      <c r="D29" s="257">
        <f t="shared" si="5"/>
        <v>5279</v>
      </c>
      <c r="E29" s="257">
        <v>5279</v>
      </c>
      <c r="F29" s="257"/>
      <c r="G29" s="257"/>
      <c r="H29" s="288">
        <f t="shared" si="1"/>
        <v>0</v>
      </c>
      <c r="I29" s="288"/>
      <c r="J29" s="288"/>
      <c r="K29" s="288"/>
      <c r="L29" s="10">
        <f t="shared" si="6"/>
        <v>5279</v>
      </c>
      <c r="M29" s="10">
        <f t="shared" si="7"/>
        <v>5279</v>
      </c>
      <c r="N29" s="10">
        <f t="shared" si="8"/>
        <v>0</v>
      </c>
      <c r="O29" s="10">
        <f t="shared" si="9"/>
        <v>0</v>
      </c>
    </row>
    <row r="30" spans="1:18" ht="26.25" x14ac:dyDescent="0.25">
      <c r="A30" s="74"/>
      <c r="B30" s="87" t="s">
        <v>234</v>
      </c>
      <c r="C30" s="22" t="s">
        <v>24</v>
      </c>
      <c r="D30" s="257">
        <f t="shared" si="5"/>
        <v>20031</v>
      </c>
      <c r="E30" s="257">
        <v>20031</v>
      </c>
      <c r="F30" s="257">
        <v>12225</v>
      </c>
      <c r="G30" s="257"/>
      <c r="H30" s="288">
        <f t="shared" si="1"/>
        <v>0</v>
      </c>
      <c r="I30" s="288"/>
      <c r="J30" s="288"/>
      <c r="K30" s="288"/>
      <c r="L30" s="10">
        <f t="shared" si="6"/>
        <v>20031</v>
      </c>
      <c r="M30" s="10">
        <f t="shared" si="7"/>
        <v>20031</v>
      </c>
      <c r="N30" s="10">
        <f t="shared" si="8"/>
        <v>12225</v>
      </c>
      <c r="O30" s="10">
        <f t="shared" si="9"/>
        <v>0</v>
      </c>
    </row>
    <row r="31" spans="1:18" ht="15" customHeight="1" x14ac:dyDescent="0.25">
      <c r="A31" s="74"/>
      <c r="B31" s="87" t="s">
        <v>236</v>
      </c>
      <c r="C31" s="22" t="s">
        <v>24</v>
      </c>
      <c r="D31" s="257">
        <f t="shared" si="5"/>
        <v>10149</v>
      </c>
      <c r="E31" s="257">
        <v>10149</v>
      </c>
      <c r="F31" s="257">
        <v>6992</v>
      </c>
      <c r="G31" s="257"/>
      <c r="H31" s="288">
        <f t="shared" si="1"/>
        <v>0</v>
      </c>
      <c r="I31" s="288"/>
      <c r="J31" s="288"/>
      <c r="K31" s="288"/>
      <c r="L31" s="10">
        <f t="shared" si="6"/>
        <v>10149</v>
      </c>
      <c r="M31" s="10">
        <f t="shared" si="7"/>
        <v>10149</v>
      </c>
      <c r="N31" s="10">
        <f t="shared" si="8"/>
        <v>6992</v>
      </c>
      <c r="O31" s="10">
        <f t="shared" si="9"/>
        <v>0</v>
      </c>
    </row>
    <row r="32" spans="1:18" ht="15" customHeight="1" x14ac:dyDescent="0.25">
      <c r="A32" s="50" t="s">
        <v>79</v>
      </c>
      <c r="B32" s="21" t="s">
        <v>7</v>
      </c>
      <c r="C32" s="80"/>
      <c r="D32" s="273">
        <f>SUM(D34:D35)</f>
        <v>11567</v>
      </c>
      <c r="E32" s="273">
        <f>SUM(E34:E35)</f>
        <v>11567</v>
      </c>
      <c r="F32" s="273">
        <f>SUM(F34:F35)</f>
        <v>8074</v>
      </c>
      <c r="G32" s="273">
        <f>SUM(G34:G35)</f>
        <v>0</v>
      </c>
      <c r="H32" s="302">
        <f t="shared" ref="H32:O32" si="10">SUM(H34:H35)</f>
        <v>0</v>
      </c>
      <c r="I32" s="302"/>
      <c r="J32" s="302"/>
      <c r="K32" s="302">
        <f t="shared" si="10"/>
        <v>0</v>
      </c>
      <c r="L32" s="21">
        <f t="shared" si="10"/>
        <v>11567</v>
      </c>
      <c r="M32" s="21">
        <f t="shared" si="10"/>
        <v>11567</v>
      </c>
      <c r="N32" s="21">
        <f t="shared" si="10"/>
        <v>8074</v>
      </c>
      <c r="O32" s="21">
        <f t="shared" si="10"/>
        <v>0</v>
      </c>
    </row>
    <row r="33" spans="1:15" ht="15" customHeight="1" x14ac:dyDescent="0.25">
      <c r="A33" s="74"/>
      <c r="B33" s="81" t="s">
        <v>214</v>
      </c>
      <c r="C33" s="82"/>
      <c r="D33" s="273">
        <f>E33+G33</f>
        <v>0</v>
      </c>
      <c r="E33" s="273"/>
      <c r="F33" s="273"/>
      <c r="G33" s="273"/>
      <c r="H33" s="302">
        <f>I33+K33</f>
        <v>0</v>
      </c>
      <c r="I33" s="302"/>
      <c r="J33" s="302"/>
      <c r="K33" s="302"/>
      <c r="L33" s="21">
        <f>M33+O33</f>
        <v>0</v>
      </c>
      <c r="M33" s="21"/>
      <c r="N33" s="21"/>
      <c r="O33" s="21"/>
    </row>
    <row r="34" spans="1:15" ht="15" customHeight="1" x14ac:dyDescent="0.25">
      <c r="A34" s="74"/>
      <c r="B34" s="83" t="s">
        <v>235</v>
      </c>
      <c r="C34" s="84" t="s">
        <v>25</v>
      </c>
      <c r="D34" s="256">
        <f>E34+G34</f>
        <v>11036</v>
      </c>
      <c r="E34" s="256">
        <v>11036</v>
      </c>
      <c r="F34" s="256">
        <v>7705</v>
      </c>
      <c r="G34" s="256"/>
      <c r="H34" s="287">
        <f>I34+K34</f>
        <v>0</v>
      </c>
      <c r="I34" s="287"/>
      <c r="J34" s="287"/>
      <c r="K34" s="287"/>
      <c r="L34" s="85">
        <f>M34+O34</f>
        <v>11036</v>
      </c>
      <c r="M34" s="85">
        <f>E34+I34</f>
        <v>11036</v>
      </c>
      <c r="N34" s="85">
        <f>F34+J34</f>
        <v>7705</v>
      </c>
      <c r="O34" s="85">
        <f>G34+K34</f>
        <v>0</v>
      </c>
    </row>
    <row r="35" spans="1:15" ht="39" x14ac:dyDescent="0.25">
      <c r="A35" s="74"/>
      <c r="B35" s="86" t="s">
        <v>238</v>
      </c>
      <c r="C35" s="22" t="s">
        <v>25</v>
      </c>
      <c r="D35" s="257">
        <f>E35+G35</f>
        <v>531</v>
      </c>
      <c r="E35" s="257">
        <v>531</v>
      </c>
      <c r="F35" s="257">
        <v>369</v>
      </c>
      <c r="G35" s="257"/>
      <c r="H35" s="288">
        <f>I35+K35</f>
        <v>0</v>
      </c>
      <c r="I35" s="288"/>
      <c r="J35" s="288"/>
      <c r="K35" s="288"/>
      <c r="L35" s="10">
        <f>M35+O35</f>
        <v>531</v>
      </c>
      <c r="M35" s="10">
        <f>E35+H35</f>
        <v>531</v>
      </c>
      <c r="N35" s="10">
        <f>F35+I35</f>
        <v>369</v>
      </c>
      <c r="O35" s="10">
        <f>G35+J35</f>
        <v>0</v>
      </c>
    </row>
    <row r="36" spans="1:15" ht="15" customHeight="1" x14ac:dyDescent="0.25">
      <c r="A36" s="50" t="s">
        <v>80</v>
      </c>
      <c r="B36" s="21" t="s">
        <v>10</v>
      </c>
      <c r="C36" s="80"/>
      <c r="D36" s="273">
        <f>SUM(D38:D39)</f>
        <v>11241</v>
      </c>
      <c r="E36" s="273">
        <f>SUM(E38:E39)</f>
        <v>11241</v>
      </c>
      <c r="F36" s="273">
        <f>SUM(F38:F39)</f>
        <v>7997</v>
      </c>
      <c r="G36" s="273">
        <f>SUM(G38:G39)</f>
        <v>0</v>
      </c>
      <c r="H36" s="302">
        <f>SUM(H38:H39)</f>
        <v>0</v>
      </c>
      <c r="I36" s="302"/>
      <c r="J36" s="302"/>
      <c r="K36" s="302">
        <f>SUM(K38:K39)</f>
        <v>0</v>
      </c>
      <c r="L36" s="21">
        <f>SUM(L38:L39)</f>
        <v>11241</v>
      </c>
      <c r="M36" s="21">
        <f>SUM(M38:M39)</f>
        <v>11241</v>
      </c>
      <c r="N36" s="21">
        <f>SUM(N38:N39)</f>
        <v>7997</v>
      </c>
      <c r="O36" s="21">
        <f>SUM(O38:O39)</f>
        <v>0</v>
      </c>
    </row>
    <row r="37" spans="1:15" ht="15" customHeight="1" x14ac:dyDescent="0.25">
      <c r="A37" s="74"/>
      <c r="B37" s="81" t="s">
        <v>214</v>
      </c>
      <c r="C37" s="82"/>
      <c r="D37" s="273">
        <f>E37+G37</f>
        <v>0</v>
      </c>
      <c r="E37" s="273"/>
      <c r="F37" s="273"/>
      <c r="G37" s="273"/>
      <c r="H37" s="302">
        <f>I37+K37</f>
        <v>0</v>
      </c>
      <c r="I37" s="302"/>
      <c r="J37" s="302"/>
      <c r="K37" s="302"/>
      <c r="L37" s="21">
        <f>M37+O37</f>
        <v>0</v>
      </c>
      <c r="M37" s="21"/>
      <c r="N37" s="21"/>
      <c r="O37" s="21"/>
    </row>
    <row r="38" spans="1:15" ht="15" customHeight="1" x14ac:dyDescent="0.25">
      <c r="A38" s="74"/>
      <c r="B38" s="83" t="s">
        <v>235</v>
      </c>
      <c r="C38" s="84" t="s">
        <v>25</v>
      </c>
      <c r="D38" s="256">
        <f>E38+G38</f>
        <v>10710</v>
      </c>
      <c r="E38" s="256">
        <v>10710</v>
      </c>
      <c r="F38" s="256">
        <v>7592</v>
      </c>
      <c r="G38" s="256"/>
      <c r="H38" s="287">
        <f>I38+K38</f>
        <v>0</v>
      </c>
      <c r="I38" s="287"/>
      <c r="J38" s="287"/>
      <c r="K38" s="287"/>
      <c r="L38" s="85">
        <f>M38+O38</f>
        <v>10710</v>
      </c>
      <c r="M38" s="85">
        <f>E38+I38</f>
        <v>10710</v>
      </c>
      <c r="N38" s="85">
        <f>F38+J38</f>
        <v>7592</v>
      </c>
      <c r="O38" s="85">
        <f>G38+K38</f>
        <v>0</v>
      </c>
    </row>
    <row r="39" spans="1:15" ht="39" x14ac:dyDescent="0.25">
      <c r="A39" s="74"/>
      <c r="B39" s="86" t="s">
        <v>238</v>
      </c>
      <c r="C39" s="22" t="s">
        <v>25</v>
      </c>
      <c r="D39" s="257">
        <f>E39+G39</f>
        <v>531</v>
      </c>
      <c r="E39" s="257">
        <v>531</v>
      </c>
      <c r="F39" s="257">
        <v>405</v>
      </c>
      <c r="G39" s="257"/>
      <c r="H39" s="288">
        <f>I39+K39</f>
        <v>0</v>
      </c>
      <c r="I39" s="288"/>
      <c r="J39" s="288"/>
      <c r="K39" s="288"/>
      <c r="L39" s="10">
        <f>M39+O39</f>
        <v>531</v>
      </c>
      <c r="M39" s="10">
        <f>E39+H39</f>
        <v>531</v>
      </c>
      <c r="N39" s="10">
        <f>F39+I39</f>
        <v>405</v>
      </c>
      <c r="O39" s="10">
        <f>G39+J39</f>
        <v>0</v>
      </c>
    </row>
    <row r="40" spans="1:15" ht="15" customHeight="1" x14ac:dyDescent="0.25">
      <c r="A40" s="50" t="s">
        <v>81</v>
      </c>
      <c r="B40" s="21" t="s">
        <v>11</v>
      </c>
      <c r="C40" s="80"/>
      <c r="D40" s="273">
        <f>SUM(D42:D43)</f>
        <v>12909</v>
      </c>
      <c r="E40" s="273">
        <f>SUM(E42:E43)</f>
        <v>12909</v>
      </c>
      <c r="F40" s="273">
        <f>SUM(F42:F43)</f>
        <v>8987</v>
      </c>
      <c r="G40" s="273">
        <f>SUM(G42:G43)</f>
        <v>0</v>
      </c>
      <c r="H40" s="302">
        <f>SUM(H42:H43)</f>
        <v>0</v>
      </c>
      <c r="I40" s="302"/>
      <c r="J40" s="302"/>
      <c r="K40" s="302">
        <f>SUM(K42:K43)</f>
        <v>0</v>
      </c>
      <c r="L40" s="21">
        <f>SUM(L42:L43)</f>
        <v>12909</v>
      </c>
      <c r="M40" s="21">
        <f>SUM(M42:M43)</f>
        <v>12909</v>
      </c>
      <c r="N40" s="21">
        <f>SUM(N42:N43)</f>
        <v>8987</v>
      </c>
      <c r="O40" s="21">
        <f>SUM(O42:O43)</f>
        <v>0</v>
      </c>
    </row>
    <row r="41" spans="1:15" ht="15" customHeight="1" x14ac:dyDescent="0.25">
      <c r="A41" s="74"/>
      <c r="B41" s="81" t="s">
        <v>214</v>
      </c>
      <c r="C41" s="82"/>
      <c r="D41" s="273">
        <f>E41+G41</f>
        <v>0</v>
      </c>
      <c r="E41" s="273"/>
      <c r="F41" s="273"/>
      <c r="G41" s="273"/>
      <c r="H41" s="302">
        <f>I41+K41</f>
        <v>0</v>
      </c>
      <c r="I41" s="302"/>
      <c r="J41" s="302"/>
      <c r="K41" s="302"/>
      <c r="L41" s="21">
        <f>M41+O41</f>
        <v>0</v>
      </c>
      <c r="M41" s="21"/>
      <c r="N41" s="21"/>
      <c r="O41" s="21"/>
    </row>
    <row r="42" spans="1:15" ht="15" customHeight="1" x14ac:dyDescent="0.25">
      <c r="A42" s="74"/>
      <c r="B42" s="83" t="s">
        <v>235</v>
      </c>
      <c r="C42" s="84" t="s">
        <v>25</v>
      </c>
      <c r="D42" s="256">
        <f>E42+G42</f>
        <v>12024</v>
      </c>
      <c r="E42" s="256">
        <v>12024</v>
      </c>
      <c r="F42" s="256">
        <v>8385</v>
      </c>
      <c r="G42" s="256"/>
      <c r="H42" s="287">
        <f>I42+K42</f>
        <v>0</v>
      </c>
      <c r="I42" s="287"/>
      <c r="J42" s="287"/>
      <c r="K42" s="287"/>
      <c r="L42" s="85">
        <f>M42+O42</f>
        <v>12024</v>
      </c>
      <c r="M42" s="85">
        <f>E42+I42</f>
        <v>12024</v>
      </c>
      <c r="N42" s="85">
        <f>F42+J42</f>
        <v>8385</v>
      </c>
      <c r="O42" s="85">
        <f>G42+K42</f>
        <v>0</v>
      </c>
    </row>
    <row r="43" spans="1:15" ht="39" x14ac:dyDescent="0.25">
      <c r="A43" s="88"/>
      <c r="B43" s="89" t="s">
        <v>238</v>
      </c>
      <c r="C43" s="22" t="s">
        <v>25</v>
      </c>
      <c r="D43" s="257">
        <f>E43+G43</f>
        <v>885</v>
      </c>
      <c r="E43" s="257">
        <v>885</v>
      </c>
      <c r="F43" s="257">
        <v>602</v>
      </c>
      <c r="G43" s="257"/>
      <c r="H43" s="288">
        <f>I43+K43</f>
        <v>0</v>
      </c>
      <c r="I43" s="288"/>
      <c r="J43" s="288"/>
      <c r="K43" s="288"/>
      <c r="L43" s="10">
        <f>M43+O43</f>
        <v>885</v>
      </c>
      <c r="M43" s="10">
        <f>E43+H43</f>
        <v>885</v>
      </c>
      <c r="N43" s="10">
        <f>F43+I43</f>
        <v>602</v>
      </c>
      <c r="O43" s="10">
        <f>G43+J43</f>
        <v>0</v>
      </c>
    </row>
    <row r="44" spans="1:15" ht="15" customHeight="1" x14ac:dyDescent="0.25">
      <c r="A44" s="50" t="s">
        <v>82</v>
      </c>
      <c r="B44" s="21" t="s">
        <v>12</v>
      </c>
      <c r="C44" s="80"/>
      <c r="D44" s="273">
        <f>SUM(D46:D47)</f>
        <v>9006</v>
      </c>
      <c r="E44" s="273">
        <f>SUM(E46:E47)</f>
        <v>9006</v>
      </c>
      <c r="F44" s="273">
        <f>SUM(F46:F47)</f>
        <v>6145</v>
      </c>
      <c r="G44" s="273">
        <f>SUM(G46:G47)</f>
        <v>0</v>
      </c>
      <c r="H44" s="302">
        <f>SUM(H46:H47)</f>
        <v>0</v>
      </c>
      <c r="I44" s="302"/>
      <c r="J44" s="302"/>
      <c r="K44" s="302">
        <f>SUM(K46:K47)</f>
        <v>0</v>
      </c>
      <c r="L44" s="21">
        <f>SUM(L46:L47)</f>
        <v>9006</v>
      </c>
      <c r="M44" s="21">
        <f>SUM(M46:M47)</f>
        <v>9006</v>
      </c>
      <c r="N44" s="21">
        <f>SUM(N46:N47)</f>
        <v>6145</v>
      </c>
      <c r="O44" s="21">
        <f>SUM(O46:O47)</f>
        <v>0</v>
      </c>
    </row>
    <row r="45" spans="1:15" ht="15" customHeight="1" x14ac:dyDescent="0.25">
      <c r="A45" s="74"/>
      <c r="B45" s="81" t="s">
        <v>214</v>
      </c>
      <c r="C45" s="82"/>
      <c r="D45" s="273">
        <f>E45+G45</f>
        <v>0</v>
      </c>
      <c r="E45" s="273"/>
      <c r="F45" s="273"/>
      <c r="G45" s="273"/>
      <c r="H45" s="302">
        <f>I45+K45</f>
        <v>0</v>
      </c>
      <c r="I45" s="302"/>
      <c r="J45" s="302"/>
      <c r="K45" s="302"/>
      <c r="L45" s="21">
        <f>M45+O45</f>
        <v>0</v>
      </c>
      <c r="M45" s="21"/>
      <c r="N45" s="21"/>
      <c r="O45" s="21"/>
    </row>
    <row r="46" spans="1:15" ht="15" customHeight="1" x14ac:dyDescent="0.25">
      <c r="A46" s="74"/>
      <c r="B46" s="83" t="s">
        <v>235</v>
      </c>
      <c r="C46" s="84" t="s">
        <v>25</v>
      </c>
      <c r="D46" s="256">
        <f>E46+G46</f>
        <v>8379</v>
      </c>
      <c r="E46" s="256">
        <v>8379</v>
      </c>
      <c r="F46" s="256">
        <v>5666</v>
      </c>
      <c r="G46" s="256"/>
      <c r="H46" s="287">
        <f>I46+K46</f>
        <v>0</v>
      </c>
      <c r="I46" s="287"/>
      <c r="J46" s="287"/>
      <c r="K46" s="287"/>
      <c r="L46" s="85">
        <f>M46+O46</f>
        <v>8379</v>
      </c>
      <c r="M46" s="85">
        <f>E46+I46</f>
        <v>8379</v>
      </c>
      <c r="N46" s="85">
        <f>F46+J46</f>
        <v>5666</v>
      </c>
      <c r="O46" s="85">
        <f>G46+K46</f>
        <v>0</v>
      </c>
    </row>
    <row r="47" spans="1:15" ht="39" x14ac:dyDescent="0.25">
      <c r="A47" s="74"/>
      <c r="B47" s="86" t="s">
        <v>238</v>
      </c>
      <c r="C47" s="22" t="s">
        <v>25</v>
      </c>
      <c r="D47" s="257">
        <f>E47+G47</f>
        <v>627</v>
      </c>
      <c r="E47" s="257">
        <v>627</v>
      </c>
      <c r="F47" s="257">
        <v>479</v>
      </c>
      <c r="G47" s="257"/>
      <c r="H47" s="288">
        <f>I47+K47</f>
        <v>0</v>
      </c>
      <c r="I47" s="288"/>
      <c r="J47" s="288"/>
      <c r="K47" s="288"/>
      <c r="L47" s="10">
        <f>M47+O47</f>
        <v>627</v>
      </c>
      <c r="M47" s="10">
        <f>E47+H47</f>
        <v>627</v>
      </c>
      <c r="N47" s="10">
        <f>F47+I47</f>
        <v>479</v>
      </c>
      <c r="O47" s="10">
        <f>G47+J47</f>
        <v>0</v>
      </c>
    </row>
    <row r="48" spans="1:15" ht="15" customHeight="1" x14ac:dyDescent="0.25">
      <c r="A48" s="50" t="s">
        <v>83</v>
      </c>
      <c r="B48" s="21" t="s">
        <v>13</v>
      </c>
      <c r="C48" s="80"/>
      <c r="D48" s="273">
        <f>SUM(D50:D51)</f>
        <v>11991</v>
      </c>
      <c r="E48" s="273">
        <f>SUM(E50:E51)</f>
        <v>11991</v>
      </c>
      <c r="F48" s="273">
        <f>SUM(F50:F51)</f>
        <v>8464</v>
      </c>
      <c r="G48" s="273">
        <f>SUM(G50:G51)</f>
        <v>0</v>
      </c>
      <c r="H48" s="302">
        <f>SUM(H50:H51)</f>
        <v>0</v>
      </c>
      <c r="I48" s="302"/>
      <c r="J48" s="302"/>
      <c r="K48" s="302">
        <f>SUM(K50:K51)</f>
        <v>0</v>
      </c>
      <c r="L48" s="21">
        <f>SUM(L50:L51)</f>
        <v>11991</v>
      </c>
      <c r="M48" s="21">
        <f>SUM(M50:M51)</f>
        <v>11991</v>
      </c>
      <c r="N48" s="21">
        <f>SUM(N50:N51)</f>
        <v>8464</v>
      </c>
      <c r="O48" s="21">
        <f>SUM(O50:O51)</f>
        <v>0</v>
      </c>
    </row>
    <row r="49" spans="1:15" ht="15" customHeight="1" x14ac:dyDescent="0.25">
      <c r="A49" s="74"/>
      <c r="B49" s="81" t="s">
        <v>214</v>
      </c>
      <c r="C49" s="82"/>
      <c r="D49" s="273">
        <f>E49+G49</f>
        <v>0</v>
      </c>
      <c r="E49" s="273"/>
      <c r="F49" s="273"/>
      <c r="G49" s="273"/>
      <c r="H49" s="302">
        <f>I49+K49</f>
        <v>0</v>
      </c>
      <c r="I49" s="302"/>
      <c r="J49" s="302"/>
      <c r="K49" s="302"/>
      <c r="L49" s="21">
        <f>M49+O49</f>
        <v>0</v>
      </c>
      <c r="M49" s="21"/>
      <c r="N49" s="21"/>
      <c r="O49" s="21"/>
    </row>
    <row r="50" spans="1:15" ht="15" customHeight="1" x14ac:dyDescent="0.25">
      <c r="A50" s="74"/>
      <c r="B50" s="83" t="s">
        <v>235</v>
      </c>
      <c r="C50" s="84" t="s">
        <v>25</v>
      </c>
      <c r="D50" s="256">
        <f>E50+G50</f>
        <v>11123</v>
      </c>
      <c r="E50" s="256">
        <v>11123</v>
      </c>
      <c r="F50" s="256">
        <v>7875</v>
      </c>
      <c r="G50" s="256"/>
      <c r="H50" s="287">
        <f>I50+K50</f>
        <v>0</v>
      </c>
      <c r="I50" s="287"/>
      <c r="J50" s="287"/>
      <c r="K50" s="287"/>
      <c r="L50" s="85">
        <f>M50+O50</f>
        <v>11123</v>
      </c>
      <c r="M50" s="85">
        <f>E50+I50</f>
        <v>11123</v>
      </c>
      <c r="N50" s="85">
        <f>F50+J50</f>
        <v>7875</v>
      </c>
      <c r="O50" s="85">
        <f>G50+K50</f>
        <v>0</v>
      </c>
    </row>
    <row r="51" spans="1:15" ht="39" x14ac:dyDescent="0.25">
      <c r="A51" s="74"/>
      <c r="B51" s="86" t="s">
        <v>238</v>
      </c>
      <c r="C51" s="22" t="s">
        <v>25</v>
      </c>
      <c r="D51" s="257">
        <f>E51+G51</f>
        <v>868</v>
      </c>
      <c r="E51" s="257">
        <v>868</v>
      </c>
      <c r="F51" s="257">
        <v>589</v>
      </c>
      <c r="G51" s="257"/>
      <c r="H51" s="288">
        <f>I51+K51</f>
        <v>0</v>
      </c>
      <c r="I51" s="288"/>
      <c r="J51" s="288"/>
      <c r="K51" s="288"/>
      <c r="L51" s="10">
        <f>M51+O51</f>
        <v>868</v>
      </c>
      <c r="M51" s="10">
        <f>E51+H51</f>
        <v>868</v>
      </c>
      <c r="N51" s="10">
        <f>F51+I51</f>
        <v>589</v>
      </c>
      <c r="O51" s="10">
        <f>G51+J51</f>
        <v>0</v>
      </c>
    </row>
    <row r="52" spans="1:15" ht="15" customHeight="1" x14ac:dyDescent="0.25">
      <c r="A52" s="50" t="s">
        <v>84</v>
      </c>
      <c r="B52" s="21" t="s">
        <v>14</v>
      </c>
      <c r="C52" s="80"/>
      <c r="D52" s="273">
        <f>SUM(D54:D55)</f>
        <v>9438</v>
      </c>
      <c r="E52" s="273">
        <f>SUM(E54:E55)</f>
        <v>9438</v>
      </c>
      <c r="F52" s="273">
        <f>SUM(F54:F55)</f>
        <v>6465</v>
      </c>
      <c r="G52" s="273">
        <f>SUM(G54:G55)</f>
        <v>0</v>
      </c>
      <c r="H52" s="302">
        <f>SUM(H54:H55)</f>
        <v>0</v>
      </c>
      <c r="I52" s="302"/>
      <c r="J52" s="302"/>
      <c r="K52" s="302">
        <f>SUM(K54:K55)</f>
        <v>0</v>
      </c>
      <c r="L52" s="21">
        <f>SUM(L54:L55)</f>
        <v>9438</v>
      </c>
      <c r="M52" s="21">
        <f>SUM(M54:M55)</f>
        <v>9438</v>
      </c>
      <c r="N52" s="21">
        <f>SUM(N54:N55)</f>
        <v>6465</v>
      </c>
      <c r="O52" s="21">
        <f>SUM(O54:O55)</f>
        <v>0</v>
      </c>
    </row>
    <row r="53" spans="1:15" ht="15" customHeight="1" x14ac:dyDescent="0.25">
      <c r="A53" s="74"/>
      <c r="B53" s="81" t="s">
        <v>214</v>
      </c>
      <c r="C53" s="82"/>
      <c r="D53" s="273">
        <f>E53+G53</f>
        <v>0</v>
      </c>
      <c r="E53" s="273"/>
      <c r="F53" s="273"/>
      <c r="G53" s="273"/>
      <c r="H53" s="302">
        <f>I53+K53</f>
        <v>0</v>
      </c>
      <c r="I53" s="302"/>
      <c r="J53" s="302"/>
      <c r="K53" s="302"/>
      <c r="L53" s="21">
        <f>M53+O53</f>
        <v>0</v>
      </c>
      <c r="M53" s="21"/>
      <c r="N53" s="21"/>
      <c r="O53" s="21"/>
    </row>
    <row r="54" spans="1:15" ht="15" customHeight="1" x14ac:dyDescent="0.25">
      <c r="A54" s="74"/>
      <c r="B54" s="83" t="s">
        <v>235</v>
      </c>
      <c r="C54" s="84" t="s">
        <v>25</v>
      </c>
      <c r="D54" s="256">
        <f>E54+G54</f>
        <v>8835</v>
      </c>
      <c r="E54" s="256">
        <v>8835</v>
      </c>
      <c r="F54" s="256">
        <v>6005</v>
      </c>
      <c r="G54" s="256"/>
      <c r="H54" s="287">
        <f>I54+K54</f>
        <v>0</v>
      </c>
      <c r="I54" s="287"/>
      <c r="J54" s="287"/>
      <c r="K54" s="287"/>
      <c r="L54" s="85">
        <f>M54+O54</f>
        <v>8835</v>
      </c>
      <c r="M54" s="85">
        <f>E54+I54</f>
        <v>8835</v>
      </c>
      <c r="N54" s="85">
        <f>F54+J54</f>
        <v>6005</v>
      </c>
      <c r="O54" s="85">
        <f>G54+K54</f>
        <v>0</v>
      </c>
    </row>
    <row r="55" spans="1:15" ht="39" x14ac:dyDescent="0.25">
      <c r="A55" s="74"/>
      <c r="B55" s="86" t="s">
        <v>238</v>
      </c>
      <c r="C55" s="22" t="s">
        <v>25</v>
      </c>
      <c r="D55" s="257">
        <f>E55+G55</f>
        <v>603</v>
      </c>
      <c r="E55" s="257">
        <v>603</v>
      </c>
      <c r="F55" s="257">
        <v>460</v>
      </c>
      <c r="G55" s="257"/>
      <c r="H55" s="288">
        <f>I55+K55</f>
        <v>0</v>
      </c>
      <c r="I55" s="288"/>
      <c r="J55" s="288"/>
      <c r="K55" s="288"/>
      <c r="L55" s="10">
        <f>M55+O55</f>
        <v>603</v>
      </c>
      <c r="M55" s="10">
        <f>E55+H55</f>
        <v>603</v>
      </c>
      <c r="N55" s="10">
        <f>F55+I55</f>
        <v>460</v>
      </c>
      <c r="O55" s="10">
        <f>G55+J55</f>
        <v>0</v>
      </c>
    </row>
    <row r="56" spans="1:15" ht="15" customHeight="1" x14ac:dyDescent="0.25">
      <c r="A56" s="50" t="s">
        <v>85</v>
      </c>
      <c r="B56" s="21" t="s">
        <v>15</v>
      </c>
      <c r="C56" s="80"/>
      <c r="D56" s="273">
        <f>SUM(D58:D59)</f>
        <v>11407</v>
      </c>
      <c r="E56" s="273">
        <f>SUM(E58:E59)</f>
        <v>11407</v>
      </c>
      <c r="F56" s="273">
        <f>SUM(F58:F59)</f>
        <v>8051</v>
      </c>
      <c r="G56" s="273">
        <f>SUM(G58:G59)</f>
        <v>0</v>
      </c>
      <c r="H56" s="302">
        <f>SUM(H58:H59)</f>
        <v>0</v>
      </c>
      <c r="I56" s="302"/>
      <c r="J56" s="302"/>
      <c r="K56" s="302">
        <f>SUM(K58:K59)</f>
        <v>0</v>
      </c>
      <c r="L56" s="21">
        <f>SUM(L58:L59)</f>
        <v>11407</v>
      </c>
      <c r="M56" s="21">
        <f>SUM(M58:M59)</f>
        <v>11407</v>
      </c>
      <c r="N56" s="21">
        <f>SUM(N58:N59)</f>
        <v>8051</v>
      </c>
      <c r="O56" s="21">
        <f>SUM(O58:O59)</f>
        <v>0</v>
      </c>
    </row>
    <row r="57" spans="1:15" ht="15" customHeight="1" x14ac:dyDescent="0.25">
      <c r="A57" s="74"/>
      <c r="B57" s="81" t="s">
        <v>214</v>
      </c>
      <c r="C57" s="82"/>
      <c r="D57" s="273">
        <f>E57+G57</f>
        <v>0</v>
      </c>
      <c r="E57" s="273"/>
      <c r="F57" s="273"/>
      <c r="G57" s="273"/>
      <c r="H57" s="302">
        <f>I57+K57</f>
        <v>0</v>
      </c>
      <c r="I57" s="302"/>
      <c r="J57" s="302"/>
      <c r="K57" s="302"/>
      <c r="L57" s="21">
        <f>M57+O57</f>
        <v>0</v>
      </c>
      <c r="M57" s="21"/>
      <c r="N57" s="21"/>
      <c r="O57" s="21"/>
    </row>
    <row r="58" spans="1:15" ht="15" customHeight="1" x14ac:dyDescent="0.25">
      <c r="A58" s="74"/>
      <c r="B58" s="83" t="s">
        <v>235</v>
      </c>
      <c r="C58" s="84" t="s">
        <v>25</v>
      </c>
      <c r="D58" s="256">
        <f>E58+G58</f>
        <v>10731</v>
      </c>
      <c r="E58" s="256">
        <v>10731</v>
      </c>
      <c r="F58" s="256">
        <v>7535</v>
      </c>
      <c r="G58" s="256"/>
      <c r="H58" s="287">
        <f>I58+K58</f>
        <v>0</v>
      </c>
      <c r="I58" s="287"/>
      <c r="J58" s="287"/>
      <c r="K58" s="287"/>
      <c r="L58" s="85">
        <f>M58+O58</f>
        <v>10731</v>
      </c>
      <c r="M58" s="85">
        <f>E58+I58</f>
        <v>10731</v>
      </c>
      <c r="N58" s="85">
        <f>F58+J58</f>
        <v>7535</v>
      </c>
      <c r="O58" s="85">
        <f>G58+K58</f>
        <v>0</v>
      </c>
    </row>
    <row r="59" spans="1:15" ht="39" x14ac:dyDescent="0.25">
      <c r="A59" s="88"/>
      <c r="B59" s="86" t="s">
        <v>238</v>
      </c>
      <c r="C59" s="22" t="s">
        <v>25</v>
      </c>
      <c r="D59" s="257">
        <f>E59+G59</f>
        <v>676</v>
      </c>
      <c r="E59" s="257">
        <v>676</v>
      </c>
      <c r="F59" s="257">
        <v>516</v>
      </c>
      <c r="G59" s="257"/>
      <c r="H59" s="288">
        <f>I59+K59</f>
        <v>0</v>
      </c>
      <c r="I59" s="288"/>
      <c r="J59" s="288"/>
      <c r="K59" s="288"/>
      <c r="L59" s="10">
        <f>M59+O59</f>
        <v>676</v>
      </c>
      <c r="M59" s="10">
        <f>E59+H59</f>
        <v>676</v>
      </c>
      <c r="N59" s="10">
        <f>F59+I59</f>
        <v>516</v>
      </c>
      <c r="O59" s="10">
        <f>G59+J59</f>
        <v>0</v>
      </c>
    </row>
    <row r="60" spans="1:15" ht="15" customHeight="1" x14ac:dyDescent="0.25">
      <c r="A60" s="50" t="s">
        <v>86</v>
      </c>
      <c r="B60" s="21" t="s">
        <v>16</v>
      </c>
      <c r="C60" s="80"/>
      <c r="D60" s="273">
        <f>SUM(D62:D63)</f>
        <v>19620</v>
      </c>
      <c r="E60" s="273">
        <f>SUM(E62:E63)</f>
        <v>19620</v>
      </c>
      <c r="F60" s="273">
        <f>SUM(F62:F63)</f>
        <v>13164</v>
      </c>
      <c r="G60" s="273">
        <f>SUM(G62:G63)</f>
        <v>0</v>
      </c>
      <c r="H60" s="302">
        <f>SUM(H62:H63)</f>
        <v>0</v>
      </c>
      <c r="I60" s="302"/>
      <c r="J60" s="302"/>
      <c r="K60" s="302">
        <f>SUM(K62:K63)</f>
        <v>0</v>
      </c>
      <c r="L60" s="21">
        <f>SUM(L62:L63)</f>
        <v>19620</v>
      </c>
      <c r="M60" s="21">
        <f>SUM(M62:M63)</f>
        <v>19620</v>
      </c>
      <c r="N60" s="21">
        <f>SUM(N62:N63)</f>
        <v>13164</v>
      </c>
      <c r="O60" s="21">
        <f>SUM(O62:O63)</f>
        <v>0</v>
      </c>
    </row>
    <row r="61" spans="1:15" ht="15" customHeight="1" x14ac:dyDescent="0.25">
      <c r="A61" s="74"/>
      <c r="B61" s="81" t="s">
        <v>214</v>
      </c>
      <c r="C61" s="82"/>
      <c r="D61" s="273">
        <f>E61+G61</f>
        <v>0</v>
      </c>
      <c r="E61" s="273"/>
      <c r="F61" s="273"/>
      <c r="G61" s="273"/>
      <c r="H61" s="302">
        <f>I61+K61</f>
        <v>0</v>
      </c>
      <c r="I61" s="302"/>
      <c r="J61" s="302"/>
      <c r="K61" s="302"/>
      <c r="L61" s="21">
        <f>M61+O61</f>
        <v>0</v>
      </c>
      <c r="M61" s="21"/>
      <c r="N61" s="21"/>
      <c r="O61" s="21"/>
    </row>
    <row r="62" spans="1:15" ht="15" customHeight="1" x14ac:dyDescent="0.25">
      <c r="A62" s="74"/>
      <c r="B62" s="83" t="s">
        <v>235</v>
      </c>
      <c r="C62" s="84" t="s">
        <v>25</v>
      </c>
      <c r="D62" s="256">
        <f>E62+G62</f>
        <v>17716</v>
      </c>
      <c r="E62" s="256">
        <v>17716</v>
      </c>
      <c r="F62" s="256">
        <v>12059</v>
      </c>
      <c r="G62" s="256"/>
      <c r="H62" s="287">
        <f>I62+K62</f>
        <v>0</v>
      </c>
      <c r="I62" s="287"/>
      <c r="J62" s="287"/>
      <c r="K62" s="287"/>
      <c r="L62" s="85">
        <f>M62+O62</f>
        <v>17716</v>
      </c>
      <c r="M62" s="85">
        <f>E62+I62</f>
        <v>17716</v>
      </c>
      <c r="N62" s="85">
        <f>F62+J62</f>
        <v>12059</v>
      </c>
      <c r="O62" s="85">
        <f>G62+K62</f>
        <v>0</v>
      </c>
    </row>
    <row r="63" spans="1:15" ht="39" x14ac:dyDescent="0.25">
      <c r="A63" s="74"/>
      <c r="B63" s="86" t="s">
        <v>238</v>
      </c>
      <c r="C63" s="22" t="s">
        <v>25</v>
      </c>
      <c r="D63" s="257">
        <f>E63+G63</f>
        <v>1904</v>
      </c>
      <c r="E63" s="257">
        <v>1904</v>
      </c>
      <c r="F63" s="257">
        <v>1105</v>
      </c>
      <c r="G63" s="257"/>
      <c r="H63" s="288">
        <f>I63+K63</f>
        <v>0</v>
      </c>
      <c r="I63" s="288"/>
      <c r="J63" s="288"/>
      <c r="K63" s="288"/>
      <c r="L63" s="10">
        <f>M63+O63</f>
        <v>1904</v>
      </c>
      <c r="M63" s="10">
        <f>E63+H63</f>
        <v>1904</v>
      </c>
      <c r="N63" s="10">
        <f>F63+I63</f>
        <v>1105</v>
      </c>
      <c r="O63" s="10">
        <f>G63+J63</f>
        <v>0</v>
      </c>
    </row>
    <row r="64" spans="1:15" ht="15" customHeight="1" x14ac:dyDescent="0.25">
      <c r="A64" s="50" t="s">
        <v>87</v>
      </c>
      <c r="B64" s="21" t="s">
        <v>17</v>
      </c>
      <c r="C64" s="80"/>
      <c r="D64" s="273">
        <f>SUM(D66:D67)</f>
        <v>10595</v>
      </c>
      <c r="E64" s="273">
        <f>SUM(E66:E67)</f>
        <v>10595</v>
      </c>
      <c r="F64" s="273">
        <f>SUM(F66:F67)</f>
        <v>7449</v>
      </c>
      <c r="G64" s="273">
        <f>SUM(G66:G67)</f>
        <v>0</v>
      </c>
      <c r="H64" s="302">
        <f>SUM(H66:H67)</f>
        <v>0</v>
      </c>
      <c r="I64" s="302"/>
      <c r="J64" s="302"/>
      <c r="K64" s="302">
        <f>SUM(K66:K67)</f>
        <v>0</v>
      </c>
      <c r="L64" s="21">
        <f>SUM(L66:L67)</f>
        <v>10595</v>
      </c>
      <c r="M64" s="21">
        <f>SUM(M66:M67)</f>
        <v>10595</v>
      </c>
      <c r="N64" s="21">
        <f>SUM(N66:N67)</f>
        <v>7449</v>
      </c>
      <c r="O64" s="21">
        <f>SUM(O66:O67)</f>
        <v>0</v>
      </c>
    </row>
    <row r="65" spans="1:15" ht="15" customHeight="1" x14ac:dyDescent="0.25">
      <c r="A65" s="74"/>
      <c r="B65" s="81" t="s">
        <v>214</v>
      </c>
      <c r="C65" s="82"/>
      <c r="D65" s="273">
        <f>E65+G65</f>
        <v>0</v>
      </c>
      <c r="E65" s="273"/>
      <c r="F65" s="273"/>
      <c r="G65" s="273"/>
      <c r="H65" s="302">
        <f>I65+K65</f>
        <v>0</v>
      </c>
      <c r="I65" s="302"/>
      <c r="J65" s="302"/>
      <c r="K65" s="302"/>
      <c r="L65" s="21">
        <f>M65+O65</f>
        <v>0</v>
      </c>
      <c r="M65" s="21"/>
      <c r="N65" s="21"/>
      <c r="O65" s="21"/>
    </row>
    <row r="66" spans="1:15" ht="15" customHeight="1" x14ac:dyDescent="0.25">
      <c r="A66" s="74"/>
      <c r="B66" s="83" t="s">
        <v>235</v>
      </c>
      <c r="C66" s="84" t="s">
        <v>25</v>
      </c>
      <c r="D66" s="256">
        <f>E66+G66</f>
        <v>10040</v>
      </c>
      <c r="E66" s="256">
        <v>10040</v>
      </c>
      <c r="F66" s="256">
        <v>7025</v>
      </c>
      <c r="G66" s="256"/>
      <c r="H66" s="287">
        <f>I66+K66</f>
        <v>0</v>
      </c>
      <c r="I66" s="287"/>
      <c r="J66" s="287"/>
      <c r="K66" s="287"/>
      <c r="L66" s="85">
        <f>M66+O66</f>
        <v>10040</v>
      </c>
      <c r="M66" s="85">
        <f>E66+I66</f>
        <v>10040</v>
      </c>
      <c r="N66" s="85">
        <f>F66+J66</f>
        <v>7025</v>
      </c>
      <c r="O66" s="85">
        <f>G66+K66</f>
        <v>0</v>
      </c>
    </row>
    <row r="67" spans="1:15" ht="39" x14ac:dyDescent="0.25">
      <c r="A67" s="74"/>
      <c r="B67" s="86" t="s">
        <v>238</v>
      </c>
      <c r="C67" s="22" t="s">
        <v>25</v>
      </c>
      <c r="D67" s="257">
        <f>E67+G67</f>
        <v>555</v>
      </c>
      <c r="E67" s="257">
        <v>555</v>
      </c>
      <c r="F67" s="257">
        <v>424</v>
      </c>
      <c r="G67" s="257"/>
      <c r="H67" s="288">
        <f>I67+K67</f>
        <v>0</v>
      </c>
      <c r="I67" s="288"/>
      <c r="J67" s="288"/>
      <c r="K67" s="288"/>
      <c r="L67" s="10">
        <f>M67+O67</f>
        <v>555</v>
      </c>
      <c r="M67" s="10">
        <f>E67+H67</f>
        <v>555</v>
      </c>
      <c r="N67" s="10">
        <f>F67+I67</f>
        <v>424</v>
      </c>
      <c r="O67" s="10">
        <f>G67+J67</f>
        <v>0</v>
      </c>
    </row>
    <row r="68" spans="1:15" ht="15" customHeight="1" x14ac:dyDescent="0.25">
      <c r="A68" s="50" t="s">
        <v>88</v>
      </c>
      <c r="B68" s="21" t="s">
        <v>18</v>
      </c>
      <c r="C68" s="80"/>
      <c r="D68" s="273">
        <f>SUM(D70:D71)</f>
        <v>10376</v>
      </c>
      <c r="E68" s="273">
        <f>SUM(E70:E71)</f>
        <v>10376</v>
      </c>
      <c r="F68" s="273">
        <f>SUM(F70:F71)</f>
        <v>7356</v>
      </c>
      <c r="G68" s="273">
        <f>SUM(G70:G71)</f>
        <v>0</v>
      </c>
      <c r="H68" s="302">
        <f>SUM(H70:H71)</f>
        <v>0</v>
      </c>
      <c r="I68" s="302"/>
      <c r="J68" s="302"/>
      <c r="K68" s="302">
        <f>SUM(K70:K71)</f>
        <v>0</v>
      </c>
      <c r="L68" s="21">
        <f>SUM(L70:L71)</f>
        <v>10376</v>
      </c>
      <c r="M68" s="21">
        <f>SUM(M70:M71)</f>
        <v>10376</v>
      </c>
      <c r="N68" s="21">
        <f>SUM(N70:N71)</f>
        <v>7356</v>
      </c>
      <c r="O68" s="21">
        <f>SUM(O70:O71)</f>
        <v>0</v>
      </c>
    </row>
    <row r="69" spans="1:15" ht="15" customHeight="1" x14ac:dyDescent="0.25">
      <c r="A69" s="74"/>
      <c r="B69" s="81" t="s">
        <v>214</v>
      </c>
      <c r="C69" s="82"/>
      <c r="D69" s="273">
        <f>E69+G69</f>
        <v>0</v>
      </c>
      <c r="E69" s="273"/>
      <c r="F69" s="273"/>
      <c r="G69" s="273"/>
      <c r="H69" s="302">
        <f>I69+K69</f>
        <v>0</v>
      </c>
      <c r="I69" s="302"/>
      <c r="J69" s="302"/>
      <c r="K69" s="302"/>
      <c r="L69" s="21">
        <f>M69+O69</f>
        <v>0</v>
      </c>
      <c r="M69" s="21"/>
      <c r="N69" s="21"/>
      <c r="O69" s="21"/>
    </row>
    <row r="70" spans="1:15" ht="15" customHeight="1" x14ac:dyDescent="0.25">
      <c r="A70" s="74"/>
      <c r="B70" s="83" t="s">
        <v>235</v>
      </c>
      <c r="C70" s="84" t="s">
        <v>25</v>
      </c>
      <c r="D70" s="256">
        <f>E70+G70</f>
        <v>9942</v>
      </c>
      <c r="E70" s="256">
        <v>9942</v>
      </c>
      <c r="F70" s="256">
        <v>7025</v>
      </c>
      <c r="G70" s="256"/>
      <c r="H70" s="287">
        <f>I70+K70</f>
        <v>0</v>
      </c>
      <c r="I70" s="287"/>
      <c r="J70" s="287"/>
      <c r="K70" s="287"/>
      <c r="L70" s="85">
        <f>M70+O70</f>
        <v>9942</v>
      </c>
      <c r="M70" s="85">
        <f>E70+I70</f>
        <v>9942</v>
      </c>
      <c r="N70" s="85">
        <f>F70+J70</f>
        <v>7025</v>
      </c>
      <c r="O70" s="85">
        <f>G70+K70</f>
        <v>0</v>
      </c>
    </row>
    <row r="71" spans="1:15" ht="39" x14ac:dyDescent="0.25">
      <c r="A71" s="74"/>
      <c r="B71" s="86" t="s">
        <v>238</v>
      </c>
      <c r="C71" s="22" t="s">
        <v>25</v>
      </c>
      <c r="D71" s="257">
        <f>E71+G71</f>
        <v>434</v>
      </c>
      <c r="E71" s="257">
        <v>434</v>
      </c>
      <c r="F71" s="257">
        <v>331</v>
      </c>
      <c r="G71" s="257"/>
      <c r="H71" s="288">
        <f>I71+K71</f>
        <v>0</v>
      </c>
      <c r="I71" s="288"/>
      <c r="J71" s="288"/>
      <c r="K71" s="288"/>
      <c r="L71" s="10">
        <f>M71+O71</f>
        <v>434</v>
      </c>
      <c r="M71" s="10">
        <f>E71+H71</f>
        <v>434</v>
      </c>
      <c r="N71" s="10">
        <f>F71+I71</f>
        <v>331</v>
      </c>
      <c r="O71" s="10">
        <f>G71+J71</f>
        <v>0</v>
      </c>
    </row>
    <row r="72" spans="1:15" ht="15" customHeight="1" x14ac:dyDescent="0.25">
      <c r="A72" s="50" t="s">
        <v>89</v>
      </c>
      <c r="B72" s="21" t="s">
        <v>19</v>
      </c>
      <c r="C72" s="437" t="s">
        <v>25</v>
      </c>
      <c r="D72" s="297">
        <f>E72+G72</f>
        <v>4919</v>
      </c>
      <c r="E72" s="297">
        <v>4919</v>
      </c>
      <c r="F72" s="297">
        <v>2836</v>
      </c>
      <c r="G72" s="297">
        <f>SUM(G73:G73)</f>
        <v>0</v>
      </c>
      <c r="H72" s="303">
        <f>I72+K72</f>
        <v>0</v>
      </c>
      <c r="I72" s="303"/>
      <c r="J72" s="303"/>
      <c r="K72" s="303">
        <f>SUM(K73:K73)</f>
        <v>0</v>
      </c>
      <c r="L72" s="90">
        <f>M72+O72</f>
        <v>4919</v>
      </c>
      <c r="M72" s="90">
        <f>E72+I72</f>
        <v>4919</v>
      </c>
      <c r="N72" s="90">
        <f>F72+J72</f>
        <v>2836</v>
      </c>
      <c r="O72" s="90">
        <f>SUM(O73:O73)</f>
        <v>0</v>
      </c>
    </row>
    <row r="73" spans="1:15" ht="39" x14ac:dyDescent="0.25">
      <c r="A73" s="74"/>
      <c r="B73" s="89" t="s">
        <v>238</v>
      </c>
      <c r="C73" s="438"/>
      <c r="D73" s="298"/>
      <c r="E73" s="298"/>
      <c r="F73" s="298"/>
      <c r="G73" s="298"/>
      <c r="H73" s="304"/>
      <c r="I73" s="304"/>
      <c r="J73" s="304"/>
      <c r="K73" s="304"/>
      <c r="L73" s="91"/>
      <c r="M73" s="91"/>
      <c r="N73" s="91"/>
      <c r="O73" s="91"/>
    </row>
    <row r="74" spans="1:15" ht="15" customHeight="1" x14ac:dyDescent="0.25">
      <c r="A74" s="7" t="s">
        <v>90</v>
      </c>
      <c r="B74" s="49" t="s">
        <v>187</v>
      </c>
      <c r="C74" s="439" t="s">
        <v>21</v>
      </c>
      <c r="D74" s="297">
        <f>E74+G74</f>
        <v>316976</v>
      </c>
      <c r="E74" s="297">
        <v>316976</v>
      </c>
      <c r="F74" s="297">
        <v>219892</v>
      </c>
      <c r="G74" s="297"/>
      <c r="H74" s="303">
        <f>I74+K74</f>
        <v>0</v>
      </c>
      <c r="I74" s="303"/>
      <c r="J74" s="303"/>
      <c r="K74" s="303">
        <f>SUM(K75:K75)</f>
        <v>0</v>
      </c>
      <c r="L74" s="90">
        <f>M74+O74</f>
        <v>316976</v>
      </c>
      <c r="M74" s="90">
        <f>E74+I74</f>
        <v>316976</v>
      </c>
      <c r="N74" s="90">
        <f>F74+J74</f>
        <v>219892</v>
      </c>
      <c r="O74" s="90">
        <f>SUM(O75:O75)</f>
        <v>0</v>
      </c>
    </row>
    <row r="75" spans="1:15" ht="15" customHeight="1" x14ac:dyDescent="0.25">
      <c r="A75" s="92"/>
      <c r="B75" s="89" t="s">
        <v>240</v>
      </c>
      <c r="C75" s="440"/>
      <c r="D75" s="298"/>
      <c r="E75" s="298"/>
      <c r="F75" s="298"/>
      <c r="G75" s="298"/>
      <c r="H75" s="304"/>
      <c r="I75" s="304"/>
      <c r="J75" s="304"/>
      <c r="K75" s="304"/>
      <c r="L75" s="91"/>
      <c r="M75" s="91"/>
      <c r="N75" s="91"/>
      <c r="O75" s="91"/>
    </row>
    <row r="76" spans="1:15" ht="15.95" customHeight="1" x14ac:dyDescent="0.25">
      <c r="A76" s="15" t="s">
        <v>91</v>
      </c>
      <c r="B76" s="93" t="s">
        <v>191</v>
      </c>
      <c r="C76" s="16"/>
      <c r="D76" s="258">
        <f>D14+D32+D36+D40+D44+D48+D52+D56+D60+D64+D68+D72+D74</f>
        <v>848201</v>
      </c>
      <c r="E76" s="258">
        <f>E14+E32+E36+E40+E44+E48+E52+E56+E60+E64+E68+E72+E74</f>
        <v>848201</v>
      </c>
      <c r="F76" s="258">
        <f>F14+F32+F36+F40+F44+F48+F52+F56+F60+F64+F68+F72+F74</f>
        <v>540793</v>
      </c>
      <c r="G76" s="258">
        <f t="shared" ref="G76:O76" si="11">G14+G32+G36+G40+G44+G48+G52+G56+G60+G64+G68+G72+G74</f>
        <v>0</v>
      </c>
      <c r="H76" s="289">
        <f t="shared" si="11"/>
        <v>0</v>
      </c>
      <c r="I76" s="289">
        <f t="shared" si="11"/>
        <v>0</v>
      </c>
      <c r="J76" s="289">
        <f t="shared" si="11"/>
        <v>-1</v>
      </c>
      <c r="K76" s="289">
        <f t="shared" si="11"/>
        <v>0</v>
      </c>
      <c r="L76" s="1">
        <f t="shared" si="11"/>
        <v>848201</v>
      </c>
      <c r="M76" s="1">
        <f t="shared" si="11"/>
        <v>848201</v>
      </c>
      <c r="N76" s="1">
        <f t="shared" si="11"/>
        <v>540792</v>
      </c>
      <c r="O76" s="1">
        <f t="shared" si="11"/>
        <v>0</v>
      </c>
    </row>
    <row r="77" spans="1:15" ht="15.95" customHeight="1" x14ac:dyDescent="0.25">
      <c r="A77" s="13" t="s">
        <v>92</v>
      </c>
      <c r="B77" s="403" t="s">
        <v>69</v>
      </c>
      <c r="C77" s="404"/>
      <c r="D77" s="404"/>
      <c r="E77" s="404"/>
      <c r="F77" s="404"/>
      <c r="G77" s="404"/>
      <c r="H77" s="404"/>
      <c r="I77" s="404"/>
      <c r="J77" s="404"/>
      <c r="K77" s="404"/>
      <c r="L77" s="404"/>
      <c r="M77" s="404"/>
      <c r="N77" s="404"/>
      <c r="O77" s="405"/>
    </row>
    <row r="78" spans="1:15" ht="15" customHeight="1" x14ac:dyDescent="0.25">
      <c r="A78" s="445" t="s">
        <v>93</v>
      </c>
      <c r="B78" s="49" t="s">
        <v>77</v>
      </c>
      <c r="C78" s="175"/>
      <c r="D78" s="296">
        <f>SUM(D80:D81)</f>
        <v>148302</v>
      </c>
      <c r="E78" s="296">
        <f>SUM(E80:E81)</f>
        <v>148302</v>
      </c>
      <c r="F78" s="296">
        <f>SUM(F80:F81)</f>
        <v>80621</v>
      </c>
      <c r="G78" s="296">
        <f>SUM(G80:G81)</f>
        <v>0</v>
      </c>
      <c r="H78" s="301">
        <f t="shared" ref="H78:O78" si="12">SUM(H80:H81)</f>
        <v>0</v>
      </c>
      <c r="I78" s="301">
        <f t="shared" si="12"/>
        <v>0</v>
      </c>
      <c r="J78" s="301">
        <f t="shared" si="12"/>
        <v>0</v>
      </c>
      <c r="K78" s="301">
        <f t="shared" si="12"/>
        <v>0</v>
      </c>
      <c r="L78" s="49">
        <f t="shared" si="12"/>
        <v>148302</v>
      </c>
      <c r="M78" s="49">
        <f t="shared" si="12"/>
        <v>148302</v>
      </c>
      <c r="N78" s="49">
        <f t="shared" si="12"/>
        <v>80621</v>
      </c>
      <c r="O78" s="49">
        <f t="shared" si="12"/>
        <v>0</v>
      </c>
    </row>
    <row r="79" spans="1:15" ht="15" customHeight="1" x14ac:dyDescent="0.25">
      <c r="A79" s="446"/>
      <c r="B79" s="81" t="s">
        <v>214</v>
      </c>
      <c r="C79" s="82"/>
      <c r="D79" s="273">
        <f>E79+G79</f>
        <v>0</v>
      </c>
      <c r="E79" s="273"/>
      <c r="F79" s="273"/>
      <c r="G79" s="273"/>
      <c r="H79" s="302">
        <f>I79+K79</f>
        <v>0</v>
      </c>
      <c r="I79" s="302"/>
      <c r="J79" s="302"/>
      <c r="K79" s="302"/>
      <c r="L79" s="21">
        <f>M79+O79</f>
        <v>0</v>
      </c>
      <c r="M79" s="21"/>
      <c r="N79" s="21"/>
      <c r="O79" s="21"/>
    </row>
    <row r="80" spans="1:15" ht="15" customHeight="1" x14ac:dyDescent="0.25">
      <c r="A80" s="446"/>
      <c r="B80" s="83" t="s">
        <v>239</v>
      </c>
      <c r="C80" s="84" t="s">
        <v>34</v>
      </c>
      <c r="D80" s="256">
        <f>E80+G80</f>
        <v>77005</v>
      </c>
      <c r="E80" s="256">
        <v>77005</v>
      </c>
      <c r="F80" s="256">
        <v>47033</v>
      </c>
      <c r="G80" s="256"/>
      <c r="H80" s="287">
        <f>I80+K80</f>
        <v>0</v>
      </c>
      <c r="I80" s="287"/>
      <c r="J80" s="287"/>
      <c r="K80" s="287"/>
      <c r="L80" s="85">
        <f>M80+O80</f>
        <v>77005</v>
      </c>
      <c r="M80" s="85">
        <f>E80+H80</f>
        <v>77005</v>
      </c>
      <c r="N80" s="85">
        <f>F80+I80</f>
        <v>47033</v>
      </c>
      <c r="O80" s="85">
        <f>G80+J80</f>
        <v>0</v>
      </c>
    </row>
    <row r="81" spans="1:15" ht="26.25" x14ac:dyDescent="0.25">
      <c r="A81" s="447"/>
      <c r="B81" s="89" t="s">
        <v>452</v>
      </c>
      <c r="C81" s="22" t="s">
        <v>34</v>
      </c>
      <c r="D81" s="257">
        <f>E81+G81</f>
        <v>71297</v>
      </c>
      <c r="E81" s="257">
        <v>71297</v>
      </c>
      <c r="F81" s="257">
        <v>33588</v>
      </c>
      <c r="G81" s="257"/>
      <c r="H81" s="288">
        <f>I81+K81</f>
        <v>0</v>
      </c>
      <c r="I81" s="288"/>
      <c r="J81" s="288"/>
      <c r="K81" s="288"/>
      <c r="L81" s="10">
        <f>M81+O81</f>
        <v>71297</v>
      </c>
      <c r="M81" s="10">
        <f>E81</f>
        <v>71297</v>
      </c>
      <c r="N81" s="10">
        <f>F81</f>
        <v>33588</v>
      </c>
      <c r="O81" s="10">
        <f>G81</f>
        <v>0</v>
      </c>
    </row>
    <row r="82" spans="1:15" ht="15.75" customHeight="1" x14ac:dyDescent="0.25">
      <c r="A82" s="15" t="s">
        <v>94</v>
      </c>
      <c r="B82" s="94" t="s">
        <v>193</v>
      </c>
      <c r="C82" s="20"/>
      <c r="D82" s="258">
        <f>D78</f>
        <v>148302</v>
      </c>
      <c r="E82" s="258">
        <f>E78</f>
        <v>148302</v>
      </c>
      <c r="F82" s="258">
        <f>F78</f>
        <v>80621</v>
      </c>
      <c r="G82" s="258">
        <f>G78</f>
        <v>0</v>
      </c>
      <c r="H82" s="289">
        <f t="shared" ref="H82:O82" si="13">H78</f>
        <v>0</v>
      </c>
      <c r="I82" s="289">
        <f t="shared" si="13"/>
        <v>0</v>
      </c>
      <c r="J82" s="289">
        <f t="shared" si="13"/>
        <v>0</v>
      </c>
      <c r="K82" s="289">
        <f t="shared" si="13"/>
        <v>0</v>
      </c>
      <c r="L82" s="1">
        <f t="shared" si="13"/>
        <v>148302</v>
      </c>
      <c r="M82" s="1">
        <f t="shared" si="13"/>
        <v>148302</v>
      </c>
      <c r="N82" s="1">
        <f t="shared" si="13"/>
        <v>80621</v>
      </c>
      <c r="O82" s="1">
        <f t="shared" si="13"/>
        <v>0</v>
      </c>
    </row>
    <row r="83" spans="1:15" ht="15.95" customHeight="1" x14ac:dyDescent="0.25">
      <c r="A83" s="13" t="s">
        <v>95</v>
      </c>
      <c r="B83" s="403" t="s">
        <v>198</v>
      </c>
      <c r="C83" s="404"/>
      <c r="D83" s="404"/>
      <c r="E83" s="404"/>
      <c r="F83" s="404"/>
      <c r="G83" s="404"/>
      <c r="H83" s="404"/>
      <c r="I83" s="404"/>
      <c r="J83" s="404"/>
      <c r="K83" s="404"/>
      <c r="L83" s="404"/>
      <c r="M83" s="404"/>
      <c r="N83" s="404"/>
      <c r="O83" s="405"/>
    </row>
    <row r="84" spans="1:15" ht="15" customHeight="1" x14ac:dyDescent="0.25">
      <c r="A84" s="7" t="s">
        <v>96</v>
      </c>
      <c r="B84" s="14" t="s">
        <v>20</v>
      </c>
      <c r="C84" s="448" t="s">
        <v>25</v>
      </c>
      <c r="D84" s="299">
        <f>E84+G84</f>
        <v>201865</v>
      </c>
      <c r="E84" s="299">
        <v>201865</v>
      </c>
      <c r="F84" s="299">
        <f>SUM(F85:F85)</f>
        <v>0</v>
      </c>
      <c r="G84" s="299">
        <f>SUM(G85:G85)</f>
        <v>0</v>
      </c>
      <c r="H84" s="305">
        <f>I84+K84</f>
        <v>0</v>
      </c>
      <c r="I84" s="305"/>
      <c r="J84" s="305"/>
      <c r="K84" s="305">
        <f>SUM(K85:K85)</f>
        <v>0</v>
      </c>
      <c r="L84" s="176">
        <f>M84+O84</f>
        <v>201865</v>
      </c>
      <c r="M84" s="176">
        <v>201865</v>
      </c>
      <c r="N84" s="176">
        <f>SUM(N85:N85)</f>
        <v>0</v>
      </c>
      <c r="O84" s="176">
        <f>SUM(O85:O85)</f>
        <v>0</v>
      </c>
    </row>
    <row r="85" spans="1:15" ht="39" customHeight="1" x14ac:dyDescent="0.25">
      <c r="A85" s="92"/>
      <c r="B85" s="95" t="s">
        <v>242</v>
      </c>
      <c r="C85" s="436"/>
      <c r="D85" s="298"/>
      <c r="E85" s="298"/>
      <c r="F85" s="298"/>
      <c r="G85" s="298"/>
      <c r="H85" s="304"/>
      <c r="I85" s="304"/>
      <c r="J85" s="304"/>
      <c r="K85" s="304"/>
      <c r="L85" s="91"/>
      <c r="M85" s="91"/>
      <c r="N85" s="91"/>
      <c r="O85" s="91"/>
    </row>
    <row r="86" spans="1:15" ht="15" customHeight="1" x14ac:dyDescent="0.25">
      <c r="A86" s="50" t="s">
        <v>97</v>
      </c>
      <c r="B86" s="21" t="s">
        <v>7</v>
      </c>
      <c r="C86" s="435" t="s">
        <v>25</v>
      </c>
      <c r="D86" s="297">
        <f>E86+G86</f>
        <v>8110</v>
      </c>
      <c r="E86" s="297">
        <v>8110</v>
      </c>
      <c r="F86" s="297">
        <v>5786</v>
      </c>
      <c r="G86" s="297">
        <f>SUM(G87:G87)</f>
        <v>0</v>
      </c>
      <c r="H86" s="303">
        <f>I86+K86</f>
        <v>0</v>
      </c>
      <c r="I86" s="303"/>
      <c r="J86" s="303"/>
      <c r="K86" s="303">
        <f>SUM(K87:K87)</f>
        <v>0</v>
      </c>
      <c r="L86" s="90">
        <f>M86+O86</f>
        <v>8110</v>
      </c>
      <c r="M86" s="90">
        <f>E86+I86</f>
        <v>8110</v>
      </c>
      <c r="N86" s="90">
        <f>F86+J86</f>
        <v>5786</v>
      </c>
      <c r="O86" s="90">
        <f>G86+K86</f>
        <v>0</v>
      </c>
    </row>
    <row r="87" spans="1:15" ht="39" x14ac:dyDescent="0.25">
      <c r="A87" s="74"/>
      <c r="B87" s="86" t="s">
        <v>241</v>
      </c>
      <c r="C87" s="436"/>
      <c r="D87" s="298"/>
      <c r="E87" s="298"/>
      <c r="F87" s="298"/>
      <c r="G87" s="298"/>
      <c r="H87" s="304"/>
      <c r="I87" s="304"/>
      <c r="J87" s="304"/>
      <c r="K87" s="304"/>
      <c r="L87" s="91"/>
      <c r="M87" s="91"/>
      <c r="N87" s="91"/>
      <c r="O87" s="91"/>
    </row>
    <row r="88" spans="1:15" ht="15" customHeight="1" x14ac:dyDescent="0.25">
      <c r="A88" s="50" t="s">
        <v>98</v>
      </c>
      <c r="B88" s="21" t="s">
        <v>10</v>
      </c>
      <c r="C88" s="435" t="s">
        <v>25</v>
      </c>
      <c r="D88" s="297">
        <f>E88+G88</f>
        <v>8110</v>
      </c>
      <c r="E88" s="297">
        <v>8110</v>
      </c>
      <c r="F88" s="297">
        <v>5786</v>
      </c>
      <c r="G88" s="297">
        <f>SUM(G89:G89)</f>
        <v>0</v>
      </c>
      <c r="H88" s="303">
        <f>I88+K88</f>
        <v>0</v>
      </c>
      <c r="I88" s="303"/>
      <c r="J88" s="303"/>
      <c r="K88" s="303">
        <f>SUM(K89:K89)</f>
        <v>0</v>
      </c>
      <c r="L88" s="90">
        <f>M88+O88</f>
        <v>8110</v>
      </c>
      <c r="M88" s="90">
        <f>E88+I88</f>
        <v>8110</v>
      </c>
      <c r="N88" s="90">
        <f>F88+J88</f>
        <v>5786</v>
      </c>
      <c r="O88" s="90">
        <f>G88+K88</f>
        <v>0</v>
      </c>
    </row>
    <row r="89" spans="1:15" ht="39" x14ac:dyDescent="0.25">
      <c r="A89" s="74"/>
      <c r="B89" s="86" t="s">
        <v>241</v>
      </c>
      <c r="C89" s="436"/>
      <c r="D89" s="298"/>
      <c r="E89" s="298"/>
      <c r="F89" s="298"/>
      <c r="G89" s="298"/>
      <c r="H89" s="304"/>
      <c r="I89" s="304"/>
      <c r="J89" s="304"/>
      <c r="K89" s="304"/>
      <c r="L89" s="91"/>
      <c r="M89" s="91"/>
      <c r="N89" s="91"/>
      <c r="O89" s="91"/>
    </row>
    <row r="90" spans="1:15" ht="15" customHeight="1" x14ac:dyDescent="0.25">
      <c r="A90" s="50" t="s">
        <v>99</v>
      </c>
      <c r="B90" s="21" t="s">
        <v>11</v>
      </c>
      <c r="C90" s="435" t="s">
        <v>25</v>
      </c>
      <c r="D90" s="297">
        <f>E90+G90</f>
        <v>13529</v>
      </c>
      <c r="E90" s="297">
        <v>13529</v>
      </c>
      <c r="F90" s="297">
        <v>9653</v>
      </c>
      <c r="G90" s="297">
        <f>SUM(G91:G91)</f>
        <v>0</v>
      </c>
      <c r="H90" s="303">
        <f>I90+K90</f>
        <v>0</v>
      </c>
      <c r="I90" s="303"/>
      <c r="J90" s="303"/>
      <c r="K90" s="303">
        <f>SUM(K91:K91)</f>
        <v>0</v>
      </c>
      <c r="L90" s="90">
        <f>M90+O90</f>
        <v>13529</v>
      </c>
      <c r="M90" s="90">
        <f>E90+I90</f>
        <v>13529</v>
      </c>
      <c r="N90" s="90">
        <f>F90+J90</f>
        <v>9653</v>
      </c>
      <c r="O90" s="90">
        <f>G90+K90</f>
        <v>0</v>
      </c>
    </row>
    <row r="91" spans="1:15" ht="39" x14ac:dyDescent="0.25">
      <c r="A91" s="74"/>
      <c r="B91" s="86" t="s">
        <v>241</v>
      </c>
      <c r="C91" s="436"/>
      <c r="D91" s="298"/>
      <c r="E91" s="298"/>
      <c r="F91" s="298"/>
      <c r="G91" s="298"/>
      <c r="H91" s="304"/>
      <c r="I91" s="304"/>
      <c r="J91" s="304"/>
      <c r="K91" s="304"/>
      <c r="L91" s="91"/>
      <c r="M91" s="91"/>
      <c r="N91" s="91"/>
      <c r="O91" s="91"/>
    </row>
    <row r="92" spans="1:15" ht="15" customHeight="1" x14ac:dyDescent="0.25">
      <c r="A92" s="50" t="s">
        <v>100</v>
      </c>
      <c r="B92" s="21" t="s">
        <v>12</v>
      </c>
      <c r="C92" s="435" t="s">
        <v>25</v>
      </c>
      <c r="D92" s="297">
        <f>E92+G92</f>
        <v>9584</v>
      </c>
      <c r="E92" s="297">
        <v>9584</v>
      </c>
      <c r="F92" s="297">
        <v>6838</v>
      </c>
      <c r="G92" s="297">
        <f>SUM(G93:G93)</f>
        <v>0</v>
      </c>
      <c r="H92" s="303">
        <f>I92+K92</f>
        <v>0</v>
      </c>
      <c r="I92" s="303"/>
      <c r="J92" s="303"/>
      <c r="K92" s="303">
        <f>SUM(K93:K93)</f>
        <v>0</v>
      </c>
      <c r="L92" s="90">
        <f>M92+O92</f>
        <v>9584</v>
      </c>
      <c r="M92" s="90">
        <f>E92+I92</f>
        <v>9584</v>
      </c>
      <c r="N92" s="90">
        <f>F92+J92</f>
        <v>6838</v>
      </c>
      <c r="O92" s="90">
        <f>G92+K92</f>
        <v>0</v>
      </c>
    </row>
    <row r="93" spans="1:15" ht="39" x14ac:dyDescent="0.25">
      <c r="A93" s="74"/>
      <c r="B93" s="86" t="s">
        <v>241</v>
      </c>
      <c r="C93" s="436"/>
      <c r="D93" s="298"/>
      <c r="E93" s="298"/>
      <c r="F93" s="298"/>
      <c r="G93" s="298"/>
      <c r="H93" s="304"/>
      <c r="I93" s="304"/>
      <c r="J93" s="304"/>
      <c r="K93" s="304"/>
      <c r="L93" s="91"/>
      <c r="M93" s="91"/>
      <c r="N93" s="91"/>
      <c r="O93" s="91"/>
    </row>
    <row r="94" spans="1:15" ht="15" customHeight="1" x14ac:dyDescent="0.25">
      <c r="A94" s="50" t="s">
        <v>101</v>
      </c>
      <c r="B94" s="21" t="s">
        <v>68</v>
      </c>
      <c r="C94" s="435" t="s">
        <v>25</v>
      </c>
      <c r="D94" s="297">
        <f>E94+G94</f>
        <v>13270</v>
      </c>
      <c r="E94" s="297">
        <v>13270</v>
      </c>
      <c r="F94" s="297">
        <v>8417</v>
      </c>
      <c r="G94" s="297">
        <f>SUM(G95:G95)</f>
        <v>0</v>
      </c>
      <c r="H94" s="303">
        <f>I94+K94</f>
        <v>0</v>
      </c>
      <c r="I94" s="303"/>
      <c r="J94" s="303"/>
      <c r="K94" s="303">
        <f>SUM(K95:K95)</f>
        <v>0</v>
      </c>
      <c r="L94" s="90">
        <f>M94+O94</f>
        <v>13270</v>
      </c>
      <c r="M94" s="90">
        <f>E94+I94</f>
        <v>13270</v>
      </c>
      <c r="N94" s="90">
        <f>F94+J94</f>
        <v>8417</v>
      </c>
      <c r="O94" s="90">
        <f>G94+K94</f>
        <v>0</v>
      </c>
    </row>
    <row r="95" spans="1:15" ht="39" x14ac:dyDescent="0.25">
      <c r="A95" s="74"/>
      <c r="B95" s="86" t="s">
        <v>241</v>
      </c>
      <c r="C95" s="436"/>
      <c r="D95" s="298"/>
      <c r="E95" s="298"/>
      <c r="F95" s="298"/>
      <c r="G95" s="298"/>
      <c r="H95" s="304"/>
      <c r="I95" s="304"/>
      <c r="J95" s="304"/>
      <c r="K95" s="304"/>
      <c r="L95" s="91"/>
      <c r="M95" s="91"/>
      <c r="N95" s="91"/>
      <c r="O95" s="91"/>
    </row>
    <row r="96" spans="1:15" ht="15" customHeight="1" x14ac:dyDescent="0.25">
      <c r="A96" s="50" t="s">
        <v>102</v>
      </c>
      <c r="B96" s="21" t="s">
        <v>14</v>
      </c>
      <c r="C96" s="435" t="s">
        <v>25</v>
      </c>
      <c r="D96" s="297">
        <f>E96+G96</f>
        <v>9215</v>
      </c>
      <c r="E96" s="297">
        <v>9215</v>
      </c>
      <c r="F96" s="297">
        <v>6575</v>
      </c>
      <c r="G96" s="297">
        <f>SUM(G97:G97)</f>
        <v>0</v>
      </c>
      <c r="H96" s="303">
        <f>I96+K96</f>
        <v>0</v>
      </c>
      <c r="I96" s="303"/>
      <c r="J96" s="303"/>
      <c r="K96" s="303">
        <f>SUM(K97:K97)</f>
        <v>0</v>
      </c>
      <c r="L96" s="90">
        <f>M96+O96</f>
        <v>9215</v>
      </c>
      <c r="M96" s="90">
        <f>E96+I96</f>
        <v>9215</v>
      </c>
      <c r="N96" s="90">
        <f>F96+J96</f>
        <v>6575</v>
      </c>
      <c r="O96" s="90">
        <f>G96+K96</f>
        <v>0</v>
      </c>
    </row>
    <row r="97" spans="1:15" ht="39" x14ac:dyDescent="0.25">
      <c r="A97" s="74"/>
      <c r="B97" s="86" t="s">
        <v>241</v>
      </c>
      <c r="C97" s="436"/>
      <c r="D97" s="298"/>
      <c r="E97" s="298"/>
      <c r="F97" s="298"/>
      <c r="G97" s="298"/>
      <c r="H97" s="304"/>
      <c r="I97" s="304"/>
      <c r="J97" s="304"/>
      <c r="K97" s="304"/>
      <c r="L97" s="91"/>
      <c r="M97" s="91"/>
      <c r="N97" s="91"/>
      <c r="O97" s="91"/>
    </row>
    <row r="98" spans="1:15" ht="15" customHeight="1" x14ac:dyDescent="0.25">
      <c r="A98" s="50" t="s">
        <v>103</v>
      </c>
      <c r="B98" s="21" t="s">
        <v>15</v>
      </c>
      <c r="C98" s="435" t="s">
        <v>25</v>
      </c>
      <c r="D98" s="297">
        <f>E98+G98</f>
        <v>10327</v>
      </c>
      <c r="E98" s="297">
        <v>10327</v>
      </c>
      <c r="F98" s="297">
        <v>7368</v>
      </c>
      <c r="G98" s="297">
        <f>SUM(G99:G99)</f>
        <v>0</v>
      </c>
      <c r="H98" s="303">
        <f>I98+K98</f>
        <v>0</v>
      </c>
      <c r="I98" s="303"/>
      <c r="J98" s="303"/>
      <c r="K98" s="303">
        <f>SUM(K99:K99)</f>
        <v>0</v>
      </c>
      <c r="L98" s="90">
        <f>M98+O98</f>
        <v>10327</v>
      </c>
      <c r="M98" s="90">
        <f>E98+I98</f>
        <v>10327</v>
      </c>
      <c r="N98" s="90">
        <f>F98+J98</f>
        <v>7368</v>
      </c>
      <c r="O98" s="90">
        <f>G98+K98</f>
        <v>0</v>
      </c>
    </row>
    <row r="99" spans="1:15" ht="39" x14ac:dyDescent="0.25">
      <c r="A99" s="74"/>
      <c r="B99" s="86" t="s">
        <v>241</v>
      </c>
      <c r="C99" s="436"/>
      <c r="D99" s="298"/>
      <c r="E99" s="298"/>
      <c r="F99" s="298"/>
      <c r="G99" s="298"/>
      <c r="H99" s="304"/>
      <c r="I99" s="304"/>
      <c r="J99" s="304"/>
      <c r="K99" s="304"/>
      <c r="L99" s="91"/>
      <c r="M99" s="91"/>
      <c r="N99" s="91"/>
      <c r="O99" s="91"/>
    </row>
    <row r="100" spans="1:15" ht="15" customHeight="1" x14ac:dyDescent="0.25">
      <c r="A100" s="50" t="s">
        <v>104</v>
      </c>
      <c r="B100" s="21" t="s">
        <v>16</v>
      </c>
      <c r="C100" s="435" t="s">
        <v>25</v>
      </c>
      <c r="D100" s="297">
        <f>E100+G100</f>
        <v>29119</v>
      </c>
      <c r="E100" s="297">
        <v>29119</v>
      </c>
      <c r="F100" s="297">
        <v>20778</v>
      </c>
      <c r="G100" s="297">
        <f>SUM(G101:G101)</f>
        <v>0</v>
      </c>
      <c r="H100" s="303">
        <f>I100+K100</f>
        <v>0</v>
      </c>
      <c r="I100" s="303"/>
      <c r="J100" s="303"/>
      <c r="K100" s="303">
        <f>SUM(K101:K101)</f>
        <v>0</v>
      </c>
      <c r="L100" s="90">
        <f>M100+O100</f>
        <v>29119</v>
      </c>
      <c r="M100" s="90">
        <f>E100+I100</f>
        <v>29119</v>
      </c>
      <c r="N100" s="90">
        <f>F100+J100</f>
        <v>20778</v>
      </c>
      <c r="O100" s="90">
        <f>G100+K100</f>
        <v>0</v>
      </c>
    </row>
    <row r="101" spans="1:15" ht="39" x14ac:dyDescent="0.25">
      <c r="A101" s="74"/>
      <c r="B101" s="86" t="s">
        <v>241</v>
      </c>
      <c r="C101" s="436"/>
      <c r="D101" s="298"/>
      <c r="E101" s="298"/>
      <c r="F101" s="298"/>
      <c r="G101" s="298"/>
      <c r="H101" s="304"/>
      <c r="I101" s="304"/>
      <c r="J101" s="304"/>
      <c r="K101" s="304"/>
      <c r="L101" s="91"/>
      <c r="M101" s="91"/>
      <c r="N101" s="91"/>
      <c r="O101" s="91"/>
    </row>
    <row r="102" spans="1:15" ht="15" customHeight="1" x14ac:dyDescent="0.25">
      <c r="A102" s="50" t="s">
        <v>105</v>
      </c>
      <c r="B102" s="21" t="s">
        <v>17</v>
      </c>
      <c r="C102" s="435" t="s">
        <v>25</v>
      </c>
      <c r="D102" s="297">
        <f>E102+G102</f>
        <v>8478</v>
      </c>
      <c r="E102" s="297">
        <v>8478</v>
      </c>
      <c r="F102" s="297">
        <v>6049</v>
      </c>
      <c r="G102" s="297">
        <f>SUM(G103:G103)</f>
        <v>0</v>
      </c>
      <c r="H102" s="303">
        <f>I102+K102</f>
        <v>0</v>
      </c>
      <c r="I102" s="303"/>
      <c r="J102" s="303"/>
      <c r="K102" s="303">
        <f>SUM(K103:K103)</f>
        <v>0</v>
      </c>
      <c r="L102" s="90">
        <f>M102+O102</f>
        <v>8478</v>
      </c>
      <c r="M102" s="90">
        <f>E102+I102</f>
        <v>8478</v>
      </c>
      <c r="N102" s="90">
        <f>F102+J102</f>
        <v>6049</v>
      </c>
      <c r="O102" s="90">
        <f>G102+K102</f>
        <v>0</v>
      </c>
    </row>
    <row r="103" spans="1:15" ht="39" x14ac:dyDescent="0.25">
      <c r="A103" s="74"/>
      <c r="B103" s="86" t="s">
        <v>241</v>
      </c>
      <c r="C103" s="436"/>
      <c r="D103" s="298"/>
      <c r="E103" s="298"/>
      <c r="F103" s="298"/>
      <c r="G103" s="298"/>
      <c r="H103" s="304"/>
      <c r="I103" s="304"/>
      <c r="J103" s="304"/>
      <c r="K103" s="304"/>
      <c r="L103" s="91"/>
      <c r="M103" s="91"/>
      <c r="N103" s="91"/>
      <c r="O103" s="91"/>
    </row>
    <row r="104" spans="1:15" ht="15" customHeight="1" x14ac:dyDescent="0.25">
      <c r="A104" s="50" t="s">
        <v>106</v>
      </c>
      <c r="B104" s="21" t="s">
        <v>18</v>
      </c>
      <c r="C104" s="435" t="s">
        <v>25</v>
      </c>
      <c r="D104" s="297">
        <f>E104+G104</f>
        <v>6635</v>
      </c>
      <c r="E104" s="297">
        <v>6635</v>
      </c>
      <c r="F104" s="297">
        <v>4734</v>
      </c>
      <c r="G104" s="297">
        <f>SUM(G105:G105)</f>
        <v>0</v>
      </c>
      <c r="H104" s="303">
        <f>I104+K104</f>
        <v>0</v>
      </c>
      <c r="I104" s="303"/>
      <c r="J104" s="303"/>
      <c r="K104" s="303">
        <f>SUM(K105:K105)</f>
        <v>0</v>
      </c>
      <c r="L104" s="90">
        <f>M104+O104</f>
        <v>6635</v>
      </c>
      <c r="M104" s="90">
        <f>E104+I104</f>
        <v>6635</v>
      </c>
      <c r="N104" s="90">
        <f>F104+J104</f>
        <v>4734</v>
      </c>
      <c r="O104" s="90">
        <f>G104+K104</f>
        <v>0</v>
      </c>
    </row>
    <row r="105" spans="1:15" ht="39" x14ac:dyDescent="0.25">
      <c r="A105" s="74"/>
      <c r="B105" s="86" t="s">
        <v>241</v>
      </c>
      <c r="C105" s="436"/>
      <c r="D105" s="298"/>
      <c r="E105" s="298"/>
      <c r="F105" s="298"/>
      <c r="G105" s="298"/>
      <c r="H105" s="304"/>
      <c r="I105" s="304"/>
      <c r="J105" s="304"/>
      <c r="K105" s="304"/>
      <c r="L105" s="91"/>
      <c r="M105" s="91"/>
      <c r="N105" s="91"/>
      <c r="O105" s="91"/>
    </row>
    <row r="106" spans="1:15" ht="15" customHeight="1" x14ac:dyDescent="0.25">
      <c r="A106" s="50" t="s">
        <v>107</v>
      </c>
      <c r="B106" s="21" t="s">
        <v>19</v>
      </c>
      <c r="C106" s="435" t="s">
        <v>25</v>
      </c>
      <c r="D106" s="297">
        <f>E106+G106</f>
        <v>75195</v>
      </c>
      <c r="E106" s="297">
        <v>75195</v>
      </c>
      <c r="F106" s="297">
        <v>46027</v>
      </c>
      <c r="G106" s="297">
        <f>SUM(G107:G107)</f>
        <v>0</v>
      </c>
      <c r="H106" s="303">
        <f>I106+K106</f>
        <v>0</v>
      </c>
      <c r="I106" s="303"/>
      <c r="J106" s="303"/>
      <c r="K106" s="303">
        <f>SUM(K107:K107)</f>
        <v>0</v>
      </c>
      <c r="L106" s="90">
        <f>M106+O106</f>
        <v>75195</v>
      </c>
      <c r="M106" s="90">
        <f>E106+I106</f>
        <v>75195</v>
      </c>
      <c r="N106" s="90">
        <f>F106+J106</f>
        <v>46027</v>
      </c>
      <c r="O106" s="90">
        <f>G106+K106</f>
        <v>0</v>
      </c>
    </row>
    <row r="107" spans="1:15" ht="39" x14ac:dyDescent="0.25">
      <c r="A107" s="74"/>
      <c r="B107" s="86" t="s">
        <v>241</v>
      </c>
      <c r="C107" s="436"/>
      <c r="D107" s="298"/>
      <c r="E107" s="298"/>
      <c r="F107" s="298"/>
      <c r="G107" s="298"/>
      <c r="H107" s="304"/>
      <c r="I107" s="304"/>
      <c r="J107" s="304"/>
      <c r="K107" s="304"/>
      <c r="L107" s="91"/>
      <c r="M107" s="91"/>
      <c r="N107" s="91"/>
      <c r="O107" s="91"/>
    </row>
    <row r="108" spans="1:15" ht="15.95" customHeight="1" x14ac:dyDescent="0.25">
      <c r="A108" s="15" t="s">
        <v>108</v>
      </c>
      <c r="B108" s="19" t="s">
        <v>195</v>
      </c>
      <c r="C108" s="17"/>
      <c r="D108" s="258">
        <f>SUM(D84:D107)</f>
        <v>393437</v>
      </c>
      <c r="E108" s="258">
        <f>SUM(E84:E107)</f>
        <v>393437</v>
      </c>
      <c r="F108" s="258">
        <f>SUM(F84:F107)</f>
        <v>128011</v>
      </c>
      <c r="G108" s="258">
        <f>SUM(G84:G107)</f>
        <v>0</v>
      </c>
      <c r="H108" s="289">
        <f t="shared" ref="H108:O108" si="14">SUM(H84:H107)</f>
        <v>0</v>
      </c>
      <c r="I108" s="289">
        <f t="shared" si="14"/>
        <v>0</v>
      </c>
      <c r="J108" s="289">
        <f t="shared" si="14"/>
        <v>0</v>
      </c>
      <c r="K108" s="289">
        <f t="shared" si="14"/>
        <v>0</v>
      </c>
      <c r="L108" s="1">
        <f t="shared" si="14"/>
        <v>393437</v>
      </c>
      <c r="M108" s="1">
        <f t="shared" si="14"/>
        <v>393437</v>
      </c>
      <c r="N108" s="1">
        <f t="shared" si="14"/>
        <v>128011</v>
      </c>
      <c r="O108" s="1">
        <f t="shared" si="14"/>
        <v>0</v>
      </c>
    </row>
    <row r="109" spans="1:15" ht="15.95" customHeight="1" x14ac:dyDescent="0.25">
      <c r="A109" s="13" t="s">
        <v>109</v>
      </c>
      <c r="B109" s="403" t="s">
        <v>75</v>
      </c>
      <c r="C109" s="404"/>
      <c r="D109" s="404"/>
      <c r="E109" s="404"/>
      <c r="F109" s="404"/>
      <c r="G109" s="404"/>
      <c r="H109" s="404"/>
      <c r="I109" s="404"/>
      <c r="J109" s="404"/>
      <c r="K109" s="404"/>
      <c r="L109" s="404"/>
      <c r="M109" s="404"/>
      <c r="N109" s="404"/>
      <c r="O109" s="405"/>
    </row>
    <row r="110" spans="1:15" ht="15" customHeight="1" x14ac:dyDescent="0.25">
      <c r="A110" s="443" t="s">
        <v>110</v>
      </c>
      <c r="B110" s="49" t="s">
        <v>20</v>
      </c>
      <c r="C110" s="177"/>
      <c r="D110" s="296">
        <f>SUM(D112:D115)</f>
        <v>1079053</v>
      </c>
      <c r="E110" s="296">
        <f>SUM(E112:E115)</f>
        <v>1079053</v>
      </c>
      <c r="F110" s="296">
        <f>SUM(F112:F115)</f>
        <v>0</v>
      </c>
      <c r="G110" s="296">
        <f>SUM(G112:G115)</f>
        <v>0</v>
      </c>
      <c r="H110" s="301">
        <f t="shared" ref="H110:O110" si="15">SUM(H112:H115)</f>
        <v>0</v>
      </c>
      <c r="I110" s="301">
        <f t="shared" si="15"/>
        <v>0</v>
      </c>
      <c r="J110" s="301">
        <f t="shared" si="15"/>
        <v>0</v>
      </c>
      <c r="K110" s="301">
        <f t="shared" si="15"/>
        <v>0</v>
      </c>
      <c r="L110" s="49">
        <f t="shared" si="15"/>
        <v>1079053</v>
      </c>
      <c r="M110" s="49">
        <f t="shared" si="15"/>
        <v>1079053</v>
      </c>
      <c r="N110" s="49">
        <f t="shared" si="15"/>
        <v>0</v>
      </c>
      <c r="O110" s="49">
        <f t="shared" si="15"/>
        <v>0</v>
      </c>
    </row>
    <row r="111" spans="1:15" ht="15" customHeight="1" x14ac:dyDescent="0.25">
      <c r="A111" s="444"/>
      <c r="B111" s="81" t="s">
        <v>214</v>
      </c>
      <c r="C111" s="96"/>
      <c r="D111" s="273"/>
      <c r="E111" s="273"/>
      <c r="F111" s="273"/>
      <c r="G111" s="273"/>
      <c r="H111" s="302"/>
      <c r="I111" s="302"/>
      <c r="J111" s="302"/>
      <c r="K111" s="302"/>
      <c r="L111" s="21"/>
      <c r="M111" s="21"/>
      <c r="N111" s="21"/>
      <c r="O111" s="21"/>
    </row>
    <row r="112" spans="1:15" ht="26.25" x14ac:dyDescent="0.25">
      <c r="A112" s="444"/>
      <c r="B112" s="83" t="s">
        <v>243</v>
      </c>
      <c r="C112" s="97">
        <v>10</v>
      </c>
      <c r="D112" s="256">
        <f>E112+G112</f>
        <v>28806</v>
      </c>
      <c r="E112" s="256">
        <v>28806</v>
      </c>
      <c r="F112" s="256"/>
      <c r="G112" s="256"/>
      <c r="H112" s="287">
        <f>I112+K112</f>
        <v>0</v>
      </c>
      <c r="I112" s="287"/>
      <c r="J112" s="287"/>
      <c r="K112" s="287"/>
      <c r="L112" s="98">
        <f>M112+O112</f>
        <v>28806</v>
      </c>
      <c r="M112" s="98">
        <f t="shared" ref="M112:O116" si="16">E112+H112</f>
        <v>28806</v>
      </c>
      <c r="N112" s="98">
        <f t="shared" si="16"/>
        <v>0</v>
      </c>
      <c r="O112" s="98">
        <f t="shared" si="16"/>
        <v>0</v>
      </c>
    </row>
    <row r="113" spans="1:15" ht="26.25" x14ac:dyDescent="0.25">
      <c r="A113" s="444"/>
      <c r="B113" s="87" t="s">
        <v>219</v>
      </c>
      <c r="C113" s="28" t="s">
        <v>24</v>
      </c>
      <c r="D113" s="257">
        <f>E113+G113</f>
        <v>211160</v>
      </c>
      <c r="E113" s="257">
        <v>211160</v>
      </c>
      <c r="F113" s="257"/>
      <c r="G113" s="257"/>
      <c r="H113" s="288">
        <f>I113+K113</f>
        <v>0</v>
      </c>
      <c r="I113" s="288"/>
      <c r="J113" s="288"/>
      <c r="K113" s="288"/>
      <c r="L113" s="10">
        <f>M113+O113</f>
        <v>211160</v>
      </c>
      <c r="M113" s="98">
        <f t="shared" si="16"/>
        <v>211160</v>
      </c>
      <c r="N113" s="98">
        <f t="shared" si="16"/>
        <v>0</v>
      </c>
      <c r="O113" s="98">
        <f t="shared" si="16"/>
        <v>0</v>
      </c>
    </row>
    <row r="114" spans="1:15" x14ac:dyDescent="0.25">
      <c r="A114" s="444"/>
      <c r="B114" s="87" t="s">
        <v>244</v>
      </c>
      <c r="C114" s="22" t="s">
        <v>24</v>
      </c>
      <c r="D114" s="257">
        <f>E114+G114</f>
        <v>500773</v>
      </c>
      <c r="E114" s="260">
        <v>500773</v>
      </c>
      <c r="F114" s="260"/>
      <c r="G114" s="260"/>
      <c r="H114" s="288">
        <f>I114+K114</f>
        <v>0</v>
      </c>
      <c r="I114" s="306"/>
      <c r="J114" s="306"/>
      <c r="K114" s="306"/>
      <c r="L114" s="10">
        <f>M114+O114</f>
        <v>500773</v>
      </c>
      <c r="M114" s="98">
        <f t="shared" si="16"/>
        <v>500773</v>
      </c>
      <c r="N114" s="98">
        <f t="shared" si="16"/>
        <v>0</v>
      </c>
      <c r="O114" s="98">
        <f t="shared" si="16"/>
        <v>0</v>
      </c>
    </row>
    <row r="115" spans="1:15" ht="26.25" x14ac:dyDescent="0.25">
      <c r="A115" s="444"/>
      <c r="B115" s="308" t="s">
        <v>245</v>
      </c>
      <c r="C115" s="22" t="s">
        <v>24</v>
      </c>
      <c r="D115" s="257">
        <f>E115+G115</f>
        <v>338314</v>
      </c>
      <c r="E115" s="257">
        <v>338314</v>
      </c>
      <c r="F115" s="257"/>
      <c r="G115" s="257"/>
      <c r="H115" s="288">
        <f>I115+K115</f>
        <v>0</v>
      </c>
      <c r="I115" s="288"/>
      <c r="J115" s="288"/>
      <c r="K115" s="288"/>
      <c r="L115" s="10">
        <f>M115+O115</f>
        <v>338314</v>
      </c>
      <c r="M115" s="98">
        <f t="shared" si="16"/>
        <v>338314</v>
      </c>
      <c r="N115" s="98">
        <f t="shared" si="16"/>
        <v>0</v>
      </c>
      <c r="O115" s="98">
        <f t="shared" si="16"/>
        <v>0</v>
      </c>
    </row>
    <row r="116" spans="1:15" ht="15" customHeight="1" x14ac:dyDescent="0.25">
      <c r="A116" s="441" t="s">
        <v>111</v>
      </c>
      <c r="B116" s="49" t="s">
        <v>59</v>
      </c>
      <c r="C116" s="435" t="s">
        <v>24</v>
      </c>
      <c r="D116" s="297">
        <f>E116+G116</f>
        <v>99270</v>
      </c>
      <c r="E116" s="297">
        <v>99270</v>
      </c>
      <c r="F116" s="297">
        <v>75790</v>
      </c>
      <c r="G116" s="297"/>
      <c r="H116" s="303">
        <f>I116+K116</f>
        <v>0</v>
      </c>
      <c r="I116" s="303"/>
      <c r="J116" s="303"/>
      <c r="K116" s="303"/>
      <c r="L116" s="90">
        <f>M116+O116</f>
        <v>99270</v>
      </c>
      <c r="M116" s="90">
        <f t="shared" si="16"/>
        <v>99270</v>
      </c>
      <c r="N116" s="90">
        <f t="shared" si="16"/>
        <v>75790</v>
      </c>
      <c r="O116" s="90">
        <f t="shared" si="16"/>
        <v>0</v>
      </c>
    </row>
    <row r="117" spans="1:15" s="26" customFormat="1" ht="25.5" x14ac:dyDescent="0.2">
      <c r="A117" s="442"/>
      <c r="B117" s="86" t="s">
        <v>246</v>
      </c>
      <c r="C117" s="436"/>
      <c r="D117" s="298"/>
      <c r="E117" s="298"/>
      <c r="F117" s="298"/>
      <c r="G117" s="298"/>
      <c r="H117" s="304"/>
      <c r="I117" s="304"/>
      <c r="J117" s="304"/>
      <c r="K117" s="304"/>
      <c r="L117" s="91"/>
      <c r="M117" s="91"/>
      <c r="N117" s="91"/>
      <c r="O117" s="91"/>
    </row>
    <row r="118" spans="1:15" ht="15.95" customHeight="1" x14ac:dyDescent="0.25">
      <c r="A118" s="67" t="s">
        <v>112</v>
      </c>
      <c r="B118" s="35" t="s">
        <v>197</v>
      </c>
      <c r="C118" s="20"/>
      <c r="D118" s="258">
        <f>D110+D116</f>
        <v>1178323</v>
      </c>
      <c r="E118" s="258">
        <f>E110+E116</f>
        <v>1178323</v>
      </c>
      <c r="F118" s="258">
        <f>F110+F116</f>
        <v>75790</v>
      </c>
      <c r="G118" s="258">
        <f>G110+G116</f>
        <v>0</v>
      </c>
      <c r="H118" s="289">
        <f t="shared" ref="H118:O118" si="17">H110+H116</f>
        <v>0</v>
      </c>
      <c r="I118" s="289">
        <f t="shared" si="17"/>
        <v>0</v>
      </c>
      <c r="J118" s="289">
        <f t="shared" si="17"/>
        <v>0</v>
      </c>
      <c r="K118" s="289">
        <f t="shared" si="17"/>
        <v>0</v>
      </c>
      <c r="L118" s="1">
        <f t="shared" si="17"/>
        <v>1178323</v>
      </c>
      <c r="M118" s="1">
        <f t="shared" si="17"/>
        <v>1178323</v>
      </c>
      <c r="N118" s="1">
        <f t="shared" si="17"/>
        <v>75790</v>
      </c>
      <c r="O118" s="1">
        <f t="shared" si="17"/>
        <v>0</v>
      </c>
    </row>
    <row r="119" spans="1:15" ht="15.95" customHeight="1" x14ac:dyDescent="0.25">
      <c r="A119" s="78" t="s">
        <v>113</v>
      </c>
      <c r="B119" s="79" t="s">
        <v>189</v>
      </c>
      <c r="C119" s="99"/>
      <c r="D119" s="300">
        <f>SUM(D121:D140)</f>
        <v>2568263</v>
      </c>
      <c r="E119" s="300">
        <f>SUM(E121:E140)</f>
        <v>2568263</v>
      </c>
      <c r="F119" s="300">
        <f>SUM(F121:F140)</f>
        <v>825215</v>
      </c>
      <c r="G119" s="300">
        <f>SUM(G121:G140)</f>
        <v>0</v>
      </c>
      <c r="H119" s="307">
        <f t="shared" ref="H119:O119" si="18">SUM(H121:H140)</f>
        <v>0</v>
      </c>
      <c r="I119" s="307">
        <f t="shared" si="18"/>
        <v>0</v>
      </c>
      <c r="J119" s="307">
        <f t="shared" si="18"/>
        <v>-1</v>
      </c>
      <c r="K119" s="307">
        <f t="shared" si="18"/>
        <v>0</v>
      </c>
      <c r="L119" s="100">
        <f t="shared" si="18"/>
        <v>2568263</v>
      </c>
      <c r="M119" s="100">
        <f t="shared" si="18"/>
        <v>2568263</v>
      </c>
      <c r="N119" s="100">
        <f t="shared" si="18"/>
        <v>825214</v>
      </c>
      <c r="O119" s="100">
        <f t="shared" si="18"/>
        <v>0</v>
      </c>
    </row>
    <row r="120" spans="1:15" ht="15" customHeight="1" x14ac:dyDescent="0.25">
      <c r="A120" s="75"/>
      <c r="B120" s="101" t="s">
        <v>214</v>
      </c>
      <c r="C120" s="102"/>
      <c r="D120" s="328"/>
      <c r="E120" s="328"/>
      <c r="F120" s="329"/>
      <c r="G120" s="329"/>
      <c r="H120" s="330"/>
      <c r="I120" s="330"/>
      <c r="J120" s="331"/>
      <c r="K120" s="331"/>
      <c r="L120" s="332"/>
      <c r="M120" s="332"/>
      <c r="N120" s="333"/>
      <c r="O120" s="333"/>
    </row>
    <row r="121" spans="1:15" ht="26.25" x14ac:dyDescent="0.25">
      <c r="A121" s="75"/>
      <c r="B121" s="103" t="s">
        <v>227</v>
      </c>
      <c r="C121" s="104"/>
      <c r="D121" s="345">
        <f>E121+G121</f>
        <v>782</v>
      </c>
      <c r="E121" s="345">
        <f t="shared" ref="E121:G131" si="19">E16</f>
        <v>782</v>
      </c>
      <c r="F121" s="345">
        <f t="shared" si="19"/>
        <v>597</v>
      </c>
      <c r="G121" s="345">
        <f t="shared" si="19"/>
        <v>0</v>
      </c>
      <c r="H121" s="344">
        <f t="shared" ref="H121:H140" si="20">I121+K121</f>
        <v>0</v>
      </c>
      <c r="I121" s="344">
        <f t="shared" ref="I121:K131" si="21">I16</f>
        <v>0</v>
      </c>
      <c r="J121" s="344">
        <f t="shared" si="21"/>
        <v>0</v>
      </c>
      <c r="K121" s="344">
        <f t="shared" si="21"/>
        <v>0</v>
      </c>
      <c r="L121" s="346">
        <f t="shared" ref="L121:L140" si="22">M121+O121</f>
        <v>782</v>
      </c>
      <c r="M121" s="346">
        <f t="shared" ref="M121:O131" si="23">M16</f>
        <v>782</v>
      </c>
      <c r="N121" s="346">
        <f t="shared" si="23"/>
        <v>597</v>
      </c>
      <c r="O121" s="346">
        <f t="shared" si="23"/>
        <v>0</v>
      </c>
    </row>
    <row r="122" spans="1:15" x14ac:dyDescent="0.25">
      <c r="A122" s="106"/>
      <c r="B122" s="107" t="s">
        <v>221</v>
      </c>
      <c r="C122" s="108"/>
      <c r="D122" s="272">
        <f t="shared" ref="D122:D140" si="24">E122+G122</f>
        <v>62761</v>
      </c>
      <c r="E122" s="272">
        <f t="shared" si="19"/>
        <v>62761</v>
      </c>
      <c r="F122" s="272">
        <f t="shared" si="19"/>
        <v>23594</v>
      </c>
      <c r="G122" s="272">
        <f t="shared" si="19"/>
        <v>0</v>
      </c>
      <c r="H122" s="342">
        <f t="shared" si="20"/>
        <v>0</v>
      </c>
      <c r="I122" s="342">
        <f t="shared" si="21"/>
        <v>0</v>
      </c>
      <c r="J122" s="342">
        <f t="shared" si="21"/>
        <v>0</v>
      </c>
      <c r="K122" s="342">
        <f t="shared" si="21"/>
        <v>0</v>
      </c>
      <c r="L122" s="77">
        <f t="shared" si="22"/>
        <v>62761</v>
      </c>
      <c r="M122" s="77">
        <f t="shared" si="23"/>
        <v>62761</v>
      </c>
      <c r="N122" s="77">
        <f t="shared" si="23"/>
        <v>23594</v>
      </c>
      <c r="O122" s="77">
        <f t="shared" si="23"/>
        <v>0</v>
      </c>
    </row>
    <row r="123" spans="1:15" ht="26.25" x14ac:dyDescent="0.25">
      <c r="A123" s="106"/>
      <c r="B123" s="107" t="s">
        <v>229</v>
      </c>
      <c r="C123" s="108"/>
      <c r="D123" s="272">
        <f t="shared" si="24"/>
        <v>8000</v>
      </c>
      <c r="E123" s="272">
        <f t="shared" si="19"/>
        <v>8000</v>
      </c>
      <c r="F123" s="272">
        <f t="shared" si="19"/>
        <v>6100</v>
      </c>
      <c r="G123" s="272">
        <f t="shared" si="19"/>
        <v>0</v>
      </c>
      <c r="H123" s="342">
        <f t="shared" si="20"/>
        <v>0</v>
      </c>
      <c r="I123" s="342">
        <f t="shared" si="21"/>
        <v>0</v>
      </c>
      <c r="J123" s="342">
        <f t="shared" si="21"/>
        <v>0</v>
      </c>
      <c r="K123" s="342">
        <f t="shared" si="21"/>
        <v>0</v>
      </c>
      <c r="L123" s="77">
        <f t="shared" si="22"/>
        <v>8000</v>
      </c>
      <c r="M123" s="77">
        <f t="shared" si="23"/>
        <v>8000</v>
      </c>
      <c r="N123" s="77">
        <f t="shared" si="23"/>
        <v>6100</v>
      </c>
      <c r="O123" s="77">
        <f t="shared" si="23"/>
        <v>0</v>
      </c>
    </row>
    <row r="124" spans="1:15" ht="26.25" x14ac:dyDescent="0.25">
      <c r="A124" s="106"/>
      <c r="B124" s="107" t="s">
        <v>223</v>
      </c>
      <c r="C124" s="108"/>
      <c r="D124" s="272">
        <f t="shared" si="24"/>
        <v>25933</v>
      </c>
      <c r="E124" s="272">
        <f t="shared" si="19"/>
        <v>25933</v>
      </c>
      <c r="F124" s="272">
        <f t="shared" si="19"/>
        <v>16000</v>
      </c>
      <c r="G124" s="272">
        <f t="shared" si="19"/>
        <v>0</v>
      </c>
      <c r="H124" s="342">
        <f t="shared" si="20"/>
        <v>0</v>
      </c>
      <c r="I124" s="342">
        <f t="shared" si="21"/>
        <v>0</v>
      </c>
      <c r="J124" s="342">
        <f t="shared" si="21"/>
        <v>0</v>
      </c>
      <c r="K124" s="342">
        <f t="shared" si="21"/>
        <v>0</v>
      </c>
      <c r="L124" s="77">
        <f t="shared" si="22"/>
        <v>25933</v>
      </c>
      <c r="M124" s="77">
        <f t="shared" si="23"/>
        <v>25933</v>
      </c>
      <c r="N124" s="77">
        <f t="shared" si="23"/>
        <v>16000</v>
      </c>
      <c r="O124" s="77">
        <f t="shared" si="23"/>
        <v>0</v>
      </c>
    </row>
    <row r="125" spans="1:15" x14ac:dyDescent="0.25">
      <c r="A125" s="106"/>
      <c r="B125" s="107" t="s">
        <v>230</v>
      </c>
      <c r="C125" s="108"/>
      <c r="D125" s="272">
        <f t="shared" si="24"/>
        <v>92215</v>
      </c>
      <c r="E125" s="272">
        <f t="shared" si="19"/>
        <v>92215</v>
      </c>
      <c r="F125" s="272">
        <f t="shared" si="19"/>
        <v>66468</v>
      </c>
      <c r="G125" s="272">
        <f t="shared" si="19"/>
        <v>0</v>
      </c>
      <c r="H125" s="342">
        <f t="shared" si="20"/>
        <v>0</v>
      </c>
      <c r="I125" s="342">
        <f t="shared" si="21"/>
        <v>0</v>
      </c>
      <c r="J125" s="342">
        <f t="shared" si="21"/>
        <v>0</v>
      </c>
      <c r="K125" s="342">
        <f t="shared" si="21"/>
        <v>0</v>
      </c>
      <c r="L125" s="77">
        <f t="shared" si="22"/>
        <v>92215</v>
      </c>
      <c r="M125" s="77">
        <f t="shared" si="23"/>
        <v>92215</v>
      </c>
      <c r="N125" s="77">
        <f t="shared" si="23"/>
        <v>66468</v>
      </c>
      <c r="O125" s="77">
        <f t="shared" si="23"/>
        <v>0</v>
      </c>
    </row>
    <row r="126" spans="1:15" x14ac:dyDescent="0.25">
      <c r="A126" s="106"/>
      <c r="B126" s="107" t="s">
        <v>231</v>
      </c>
      <c r="C126" s="108"/>
      <c r="D126" s="272">
        <f t="shared" si="24"/>
        <v>13718</v>
      </c>
      <c r="E126" s="272">
        <f t="shared" si="19"/>
        <v>13718</v>
      </c>
      <c r="F126" s="272">
        <f t="shared" si="19"/>
        <v>9917</v>
      </c>
      <c r="G126" s="272">
        <f t="shared" si="19"/>
        <v>0</v>
      </c>
      <c r="H126" s="342">
        <f t="shared" si="20"/>
        <v>0</v>
      </c>
      <c r="I126" s="342">
        <f t="shared" si="21"/>
        <v>0</v>
      </c>
      <c r="J126" s="342">
        <f t="shared" si="21"/>
        <v>0</v>
      </c>
      <c r="K126" s="342">
        <f t="shared" si="21"/>
        <v>0</v>
      </c>
      <c r="L126" s="77">
        <f t="shared" si="22"/>
        <v>13718</v>
      </c>
      <c r="M126" s="77">
        <f t="shared" si="23"/>
        <v>13718</v>
      </c>
      <c r="N126" s="77">
        <f t="shared" si="23"/>
        <v>9917</v>
      </c>
      <c r="O126" s="77">
        <f t="shared" si="23"/>
        <v>0</v>
      </c>
    </row>
    <row r="127" spans="1:15" ht="26.25" x14ac:dyDescent="0.25">
      <c r="A127" s="106"/>
      <c r="B127" s="107" t="s">
        <v>222</v>
      </c>
      <c r="C127" s="108"/>
      <c r="D127" s="272">
        <f t="shared" si="24"/>
        <v>8689</v>
      </c>
      <c r="E127" s="272">
        <f t="shared" si="19"/>
        <v>8689</v>
      </c>
      <c r="F127" s="272">
        <f t="shared" si="19"/>
        <v>6634</v>
      </c>
      <c r="G127" s="272">
        <f t="shared" si="19"/>
        <v>0</v>
      </c>
      <c r="H127" s="342">
        <f t="shared" si="20"/>
        <v>0</v>
      </c>
      <c r="I127" s="342">
        <f t="shared" si="21"/>
        <v>0</v>
      </c>
      <c r="J127" s="342">
        <f t="shared" si="21"/>
        <v>0</v>
      </c>
      <c r="K127" s="342">
        <f t="shared" si="21"/>
        <v>0</v>
      </c>
      <c r="L127" s="77">
        <f t="shared" si="22"/>
        <v>8689</v>
      </c>
      <c r="M127" s="77">
        <f t="shared" si="23"/>
        <v>8689</v>
      </c>
      <c r="N127" s="77">
        <f t="shared" si="23"/>
        <v>6634</v>
      </c>
      <c r="O127" s="77">
        <f t="shared" si="23"/>
        <v>0</v>
      </c>
    </row>
    <row r="128" spans="1:15" x14ac:dyDescent="0.25">
      <c r="A128" s="106"/>
      <c r="B128" s="107" t="s">
        <v>232</v>
      </c>
      <c r="C128" s="108"/>
      <c r="D128" s="272">
        <f t="shared" si="24"/>
        <v>12483</v>
      </c>
      <c r="E128" s="272">
        <f t="shared" si="19"/>
        <v>12483</v>
      </c>
      <c r="F128" s="272">
        <f t="shared" si="19"/>
        <v>3215</v>
      </c>
      <c r="G128" s="272">
        <f t="shared" si="19"/>
        <v>0</v>
      </c>
      <c r="H128" s="342">
        <f t="shared" si="20"/>
        <v>0</v>
      </c>
      <c r="I128" s="342">
        <f t="shared" si="21"/>
        <v>0</v>
      </c>
      <c r="J128" s="342">
        <f t="shared" si="21"/>
        <v>0</v>
      </c>
      <c r="K128" s="342">
        <f t="shared" si="21"/>
        <v>0</v>
      </c>
      <c r="L128" s="77">
        <f t="shared" si="22"/>
        <v>12483</v>
      </c>
      <c r="M128" s="77">
        <f t="shared" si="23"/>
        <v>12483</v>
      </c>
      <c r="N128" s="77">
        <f t="shared" si="23"/>
        <v>3215</v>
      </c>
      <c r="O128" s="77">
        <f t="shared" si="23"/>
        <v>0</v>
      </c>
    </row>
    <row r="129" spans="1:15" ht="26.25" x14ac:dyDescent="0.25">
      <c r="A129" s="106"/>
      <c r="B129" s="107" t="s">
        <v>247</v>
      </c>
      <c r="C129" s="108"/>
      <c r="D129" s="272">
        <f t="shared" si="24"/>
        <v>579</v>
      </c>
      <c r="E129" s="272">
        <f t="shared" si="19"/>
        <v>579</v>
      </c>
      <c r="F129" s="272">
        <f t="shared" si="19"/>
        <v>442</v>
      </c>
      <c r="G129" s="272">
        <f t="shared" si="19"/>
        <v>0</v>
      </c>
      <c r="H129" s="342">
        <f t="shared" si="20"/>
        <v>0</v>
      </c>
      <c r="I129" s="342">
        <f t="shared" si="21"/>
        <v>0</v>
      </c>
      <c r="J129" s="342">
        <f t="shared" si="21"/>
        <v>0</v>
      </c>
      <c r="K129" s="342">
        <f t="shared" si="21"/>
        <v>0</v>
      </c>
      <c r="L129" s="77">
        <f t="shared" si="22"/>
        <v>579</v>
      </c>
      <c r="M129" s="77">
        <f t="shared" si="23"/>
        <v>579</v>
      </c>
      <c r="N129" s="77">
        <f t="shared" si="23"/>
        <v>442</v>
      </c>
      <c r="O129" s="77">
        <f t="shared" si="23"/>
        <v>0</v>
      </c>
    </row>
    <row r="130" spans="1:15" x14ac:dyDescent="0.25">
      <c r="A130" s="106"/>
      <c r="B130" s="107" t="s">
        <v>228</v>
      </c>
      <c r="C130" s="108"/>
      <c r="D130" s="272">
        <f t="shared" si="24"/>
        <v>16855</v>
      </c>
      <c r="E130" s="272">
        <f t="shared" si="19"/>
        <v>16855</v>
      </c>
      <c r="F130" s="272">
        <f t="shared" si="19"/>
        <v>11448</v>
      </c>
      <c r="G130" s="272">
        <f t="shared" si="19"/>
        <v>0</v>
      </c>
      <c r="H130" s="342">
        <f t="shared" si="20"/>
        <v>0</v>
      </c>
      <c r="I130" s="342">
        <f t="shared" si="21"/>
        <v>0</v>
      </c>
      <c r="J130" s="342">
        <f t="shared" si="21"/>
        <v>0</v>
      </c>
      <c r="K130" s="342">
        <f t="shared" si="21"/>
        <v>0</v>
      </c>
      <c r="L130" s="77">
        <f t="shared" si="22"/>
        <v>16855</v>
      </c>
      <c r="M130" s="77">
        <f t="shared" si="23"/>
        <v>16855</v>
      </c>
      <c r="N130" s="77">
        <f t="shared" si="23"/>
        <v>11448</v>
      </c>
      <c r="O130" s="77">
        <f t="shared" si="23"/>
        <v>0</v>
      </c>
    </row>
    <row r="131" spans="1:15" x14ac:dyDescent="0.25">
      <c r="A131" s="106"/>
      <c r="B131" s="107" t="s">
        <v>218</v>
      </c>
      <c r="C131" s="108"/>
      <c r="D131" s="272">
        <f t="shared" si="24"/>
        <v>7501</v>
      </c>
      <c r="E131" s="272">
        <f t="shared" si="19"/>
        <v>7501</v>
      </c>
      <c r="F131" s="272">
        <f t="shared" si="19"/>
        <v>5097</v>
      </c>
      <c r="G131" s="272">
        <f t="shared" si="19"/>
        <v>0</v>
      </c>
      <c r="H131" s="342">
        <f t="shared" si="20"/>
        <v>0</v>
      </c>
      <c r="I131" s="342">
        <f t="shared" si="21"/>
        <v>0</v>
      </c>
      <c r="J131" s="342">
        <f t="shared" si="21"/>
        <v>-1</v>
      </c>
      <c r="K131" s="342">
        <f t="shared" si="21"/>
        <v>0</v>
      </c>
      <c r="L131" s="77">
        <f t="shared" si="22"/>
        <v>7501</v>
      </c>
      <c r="M131" s="77">
        <f t="shared" si="23"/>
        <v>7501</v>
      </c>
      <c r="N131" s="77">
        <f t="shared" si="23"/>
        <v>5096</v>
      </c>
      <c r="O131" s="77">
        <f t="shared" si="23"/>
        <v>0</v>
      </c>
    </row>
    <row r="132" spans="1:15" x14ac:dyDescent="0.25">
      <c r="A132" s="106"/>
      <c r="B132" s="107" t="s">
        <v>235</v>
      </c>
      <c r="C132" s="108"/>
      <c r="D132" s="272">
        <f t="shared" si="24"/>
        <v>232565</v>
      </c>
      <c r="E132" s="272">
        <f>E27+E34+E38+E42+E46+E50+E54+E58+E62+E66+E70</f>
        <v>232565</v>
      </c>
      <c r="F132" s="272">
        <f>F27+F34+F38+F42+F46+F50+F54+F58+F62+F66+F70</f>
        <v>143176</v>
      </c>
      <c r="G132" s="272">
        <f>G27+G34+G38+G42+G46+G50+G54+G58+G62+G66+G70</f>
        <v>0</v>
      </c>
      <c r="H132" s="342">
        <f t="shared" si="20"/>
        <v>0</v>
      </c>
      <c r="I132" s="342">
        <f>I27+I34+I38+I42+I46+I50+I54+I58+I62+I66+I70</f>
        <v>0</v>
      </c>
      <c r="J132" s="342">
        <f>J27+J34+J38+J42+J46+J50+J54+J58+J62+J66+J70</f>
        <v>0</v>
      </c>
      <c r="K132" s="342">
        <f>K27+K34+K38+K42+K46+K50+K54+K58+K62+K66+K70</f>
        <v>0</v>
      </c>
      <c r="L132" s="77">
        <f t="shared" si="22"/>
        <v>232565</v>
      </c>
      <c r="M132" s="77">
        <f>M27+M34+M38+M42+M46+M50+M54+M58+M62+M66+M70</f>
        <v>232565</v>
      </c>
      <c r="N132" s="77">
        <f>N27+N34+N38+N42+N46+N50+N54+N58+N62+N66+N70</f>
        <v>143176</v>
      </c>
      <c r="O132" s="77">
        <f>O27+O34+O38+O42+O46+O50+O54+O58+O62+O66+O70</f>
        <v>0</v>
      </c>
    </row>
    <row r="133" spans="1:15" ht="40.5" customHeight="1" x14ac:dyDescent="0.25">
      <c r="A133" s="106"/>
      <c r="B133" s="107" t="s">
        <v>242</v>
      </c>
      <c r="C133" s="108"/>
      <c r="D133" s="272">
        <f t="shared" si="24"/>
        <v>201865</v>
      </c>
      <c r="E133" s="272">
        <f>E84</f>
        <v>201865</v>
      </c>
      <c r="F133" s="272">
        <f>F84</f>
        <v>0</v>
      </c>
      <c r="G133" s="272">
        <f>G84</f>
        <v>0</v>
      </c>
      <c r="H133" s="342">
        <f t="shared" si="20"/>
        <v>0</v>
      </c>
      <c r="I133" s="342">
        <f>I84</f>
        <v>0</v>
      </c>
      <c r="J133" s="342">
        <f>J84</f>
        <v>0</v>
      </c>
      <c r="K133" s="342">
        <f>K84</f>
        <v>0</v>
      </c>
      <c r="L133" s="77">
        <f t="shared" si="22"/>
        <v>201865</v>
      </c>
      <c r="M133" s="77">
        <f>M84</f>
        <v>201865</v>
      </c>
      <c r="N133" s="77">
        <f>N84</f>
        <v>0</v>
      </c>
      <c r="O133" s="77">
        <f>O84</f>
        <v>0</v>
      </c>
    </row>
    <row r="134" spans="1:15" x14ac:dyDescent="0.25">
      <c r="A134" s="106"/>
      <c r="B134" s="107" t="s">
        <v>240</v>
      </c>
      <c r="C134" s="108"/>
      <c r="D134" s="272">
        <f t="shared" si="24"/>
        <v>316976</v>
      </c>
      <c r="E134" s="272">
        <f>E74</f>
        <v>316976</v>
      </c>
      <c r="F134" s="272">
        <f>F74</f>
        <v>219892</v>
      </c>
      <c r="G134" s="272">
        <f>G74</f>
        <v>0</v>
      </c>
      <c r="H134" s="342">
        <f t="shared" si="20"/>
        <v>0</v>
      </c>
      <c r="I134" s="342">
        <f>I74</f>
        <v>0</v>
      </c>
      <c r="J134" s="342">
        <f>J74</f>
        <v>0</v>
      </c>
      <c r="K134" s="342">
        <f>K74</f>
        <v>0</v>
      </c>
      <c r="L134" s="77">
        <f t="shared" si="22"/>
        <v>316976</v>
      </c>
      <c r="M134" s="77">
        <f>M74</f>
        <v>316976</v>
      </c>
      <c r="N134" s="77">
        <f>N74</f>
        <v>219892</v>
      </c>
      <c r="O134" s="77">
        <f>O74</f>
        <v>0</v>
      </c>
    </row>
    <row r="135" spans="1:15" ht="26.25" x14ac:dyDescent="0.25">
      <c r="A135" s="106"/>
      <c r="B135" s="107" t="s">
        <v>220</v>
      </c>
      <c r="C135" s="108"/>
      <c r="D135" s="272">
        <f t="shared" si="24"/>
        <v>148302</v>
      </c>
      <c r="E135" s="272">
        <f>E80+E81</f>
        <v>148302</v>
      </c>
      <c r="F135" s="272">
        <f>F80+F81</f>
        <v>80621</v>
      </c>
      <c r="G135" s="272">
        <f>G80+G81</f>
        <v>0</v>
      </c>
      <c r="H135" s="342">
        <f t="shared" si="20"/>
        <v>0</v>
      </c>
      <c r="I135" s="342">
        <f>I80+I81</f>
        <v>0</v>
      </c>
      <c r="J135" s="342">
        <f>J80+J81</f>
        <v>0</v>
      </c>
      <c r="K135" s="342">
        <f>K80+K81</f>
        <v>0</v>
      </c>
      <c r="L135" s="77">
        <f t="shared" si="22"/>
        <v>148302</v>
      </c>
      <c r="M135" s="77">
        <f>M80+M81</f>
        <v>148302</v>
      </c>
      <c r="N135" s="77">
        <f>N80+N81</f>
        <v>80621</v>
      </c>
      <c r="O135" s="77">
        <f>O80+O81</f>
        <v>0</v>
      </c>
    </row>
    <row r="136" spans="1:15" ht="26.25" x14ac:dyDescent="0.25">
      <c r="A136" s="106"/>
      <c r="B136" s="107" t="s">
        <v>243</v>
      </c>
      <c r="C136" s="108"/>
      <c r="D136" s="272">
        <f t="shared" si="24"/>
        <v>29958</v>
      </c>
      <c r="E136" s="272">
        <f t="shared" ref="E136:G138" si="25">E28+E112</f>
        <v>29958</v>
      </c>
      <c r="F136" s="272">
        <f t="shared" si="25"/>
        <v>880</v>
      </c>
      <c r="G136" s="272">
        <f t="shared" si="25"/>
        <v>0</v>
      </c>
      <c r="H136" s="342">
        <f t="shared" si="20"/>
        <v>0</v>
      </c>
      <c r="I136" s="342">
        <f t="shared" ref="I136:K138" si="26">I28+I112</f>
        <v>0</v>
      </c>
      <c r="J136" s="342">
        <f t="shared" si="26"/>
        <v>0</v>
      </c>
      <c r="K136" s="342">
        <f t="shared" si="26"/>
        <v>0</v>
      </c>
      <c r="L136" s="77">
        <f t="shared" si="22"/>
        <v>29958</v>
      </c>
      <c r="M136" s="77">
        <f t="shared" ref="M136:O138" si="27">M28+M112</f>
        <v>29958</v>
      </c>
      <c r="N136" s="77">
        <f t="shared" si="27"/>
        <v>880</v>
      </c>
      <c r="O136" s="77">
        <f t="shared" si="27"/>
        <v>0</v>
      </c>
    </row>
    <row r="137" spans="1:15" ht="26.25" x14ac:dyDescent="0.25">
      <c r="A137" s="106"/>
      <c r="B137" s="107" t="s">
        <v>219</v>
      </c>
      <c r="C137" s="108"/>
      <c r="D137" s="272">
        <f t="shared" si="24"/>
        <v>216439</v>
      </c>
      <c r="E137" s="272">
        <f t="shared" si="25"/>
        <v>216439</v>
      </c>
      <c r="F137" s="272">
        <f t="shared" si="25"/>
        <v>0</v>
      </c>
      <c r="G137" s="272">
        <f t="shared" si="25"/>
        <v>0</v>
      </c>
      <c r="H137" s="342">
        <f t="shared" si="20"/>
        <v>0</v>
      </c>
      <c r="I137" s="342">
        <f t="shared" si="26"/>
        <v>0</v>
      </c>
      <c r="J137" s="342">
        <f t="shared" si="26"/>
        <v>0</v>
      </c>
      <c r="K137" s="342">
        <f t="shared" si="26"/>
        <v>0</v>
      </c>
      <c r="L137" s="77">
        <f t="shared" si="22"/>
        <v>216439</v>
      </c>
      <c r="M137" s="77">
        <f t="shared" si="27"/>
        <v>216439</v>
      </c>
      <c r="N137" s="77">
        <f t="shared" si="27"/>
        <v>0</v>
      </c>
      <c r="O137" s="77">
        <f t="shared" si="27"/>
        <v>0</v>
      </c>
    </row>
    <row r="138" spans="1:15" x14ac:dyDescent="0.25">
      <c r="A138" s="106"/>
      <c r="B138" s="107" t="s">
        <v>244</v>
      </c>
      <c r="C138" s="108"/>
      <c r="D138" s="272">
        <f t="shared" si="24"/>
        <v>520804</v>
      </c>
      <c r="E138" s="272">
        <f t="shared" si="25"/>
        <v>520804</v>
      </c>
      <c r="F138" s="272">
        <f t="shared" si="25"/>
        <v>12225</v>
      </c>
      <c r="G138" s="272">
        <f t="shared" si="25"/>
        <v>0</v>
      </c>
      <c r="H138" s="342">
        <f t="shared" si="20"/>
        <v>0</v>
      </c>
      <c r="I138" s="342">
        <f t="shared" si="26"/>
        <v>0</v>
      </c>
      <c r="J138" s="342">
        <f t="shared" si="26"/>
        <v>0</v>
      </c>
      <c r="K138" s="342">
        <f t="shared" si="26"/>
        <v>0</v>
      </c>
      <c r="L138" s="77">
        <f t="shared" si="22"/>
        <v>520804</v>
      </c>
      <c r="M138" s="77">
        <f t="shared" si="27"/>
        <v>520804</v>
      </c>
      <c r="N138" s="77">
        <f t="shared" si="27"/>
        <v>12225</v>
      </c>
      <c r="O138" s="77">
        <f t="shared" si="27"/>
        <v>0</v>
      </c>
    </row>
    <row r="139" spans="1:15" x14ac:dyDescent="0.25">
      <c r="A139" s="106"/>
      <c r="B139" s="107" t="s">
        <v>248</v>
      </c>
      <c r="C139" s="108"/>
      <c r="D139" s="272">
        <f t="shared" si="24"/>
        <v>447733</v>
      </c>
      <c r="E139" s="272">
        <f>E31+E115+E116</f>
        <v>447733</v>
      </c>
      <c r="F139" s="272">
        <f>F31+F115+F116</f>
        <v>82782</v>
      </c>
      <c r="G139" s="272">
        <f>G31+G115+G116</f>
        <v>0</v>
      </c>
      <c r="H139" s="342">
        <f t="shared" si="20"/>
        <v>0</v>
      </c>
      <c r="I139" s="342">
        <f>I31+I115+I116</f>
        <v>0</v>
      </c>
      <c r="J139" s="342">
        <f>J31+J115+J116</f>
        <v>0</v>
      </c>
      <c r="K139" s="342">
        <f>K31+K115+K116</f>
        <v>0</v>
      </c>
      <c r="L139" s="77">
        <f t="shared" si="22"/>
        <v>447733</v>
      </c>
      <c r="M139" s="77">
        <f>M31+M115+M116</f>
        <v>447733</v>
      </c>
      <c r="N139" s="77">
        <f>N31+N115+N116</f>
        <v>82782</v>
      </c>
      <c r="O139" s="77">
        <f>O31+O115+O116</f>
        <v>0</v>
      </c>
    </row>
    <row r="140" spans="1:15" ht="39" x14ac:dyDescent="0.25">
      <c r="A140" s="105"/>
      <c r="B140" s="109" t="s">
        <v>241</v>
      </c>
      <c r="C140" s="108"/>
      <c r="D140" s="272">
        <f t="shared" si="24"/>
        <v>204105</v>
      </c>
      <c r="E140" s="272">
        <f>E35+E39+E43+E47+E51+E55+E59+E63+E67+E71+E72+E86+E88+E90+E92+E94+E96+E98+E100+E102+E104+E106</f>
        <v>204105</v>
      </c>
      <c r="F140" s="272">
        <f>F35+F39+F43+F47+F51+F55+F59+F63+F67+F71+F72+F86+F88+F90+F92+F94+F96+F98+F100+F102+F104+F106</f>
        <v>136127</v>
      </c>
      <c r="G140" s="272">
        <f>G35+G39+G43+G47+G51+G55+G59+G63+G67+G71+G72+G86+G88+G90+G92+G94+G96+G98+G100+G102+G104+G106</f>
        <v>0</v>
      </c>
      <c r="H140" s="342">
        <f t="shared" si="20"/>
        <v>0</v>
      </c>
      <c r="I140" s="342">
        <f>I35+I39+I43+I47+I51+I55+I59+I63+I67+I71+I72+I86+I88+I90+I92+I94+I96+I98+I100+I102+I104+I106</f>
        <v>0</v>
      </c>
      <c r="J140" s="342">
        <f>J35+J39+J43+J47+J51+J55+J59+J63+J67+J71+J72+J86+J88+J90+J92+J94+J96+J98+J100+J102+J104+J106</f>
        <v>0</v>
      </c>
      <c r="K140" s="342">
        <f>K35+K39+K43+K47+K51+K55+K59+K63+K67+K71+K72+K86+K88+K90+K92+K94+K96+K98+K100+K102+K104+K106</f>
        <v>0</v>
      </c>
      <c r="L140" s="77">
        <f t="shared" si="22"/>
        <v>204105</v>
      </c>
      <c r="M140" s="77">
        <f>M35+M39+M43+M47+M51+M55+M59+M63+M67+M71+M72+M86+M88+M90+M92+M94+M96+M98+M100+M102+M104+M106</f>
        <v>204105</v>
      </c>
      <c r="N140" s="77">
        <f>N35+N39+N43+N47+N51+N55+N59+N63+N67+N71+N72+N86+N88+N90+N92+N94+N96+N98+N100+N102+N104+N106</f>
        <v>136127</v>
      </c>
      <c r="O140" s="77">
        <f>O35+O39+O43+O47+O51+O55+O59+O63+O67+O71+O72+O86+O88+O90+O92+O94+O96+O98+O100+O102+O104+O106</f>
        <v>0</v>
      </c>
    </row>
    <row r="141" spans="1:15" x14ac:dyDescent="0.25">
      <c r="A141" s="14"/>
      <c r="B141" s="167"/>
      <c r="C141" s="268"/>
      <c r="D141" s="167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4"/>
    </row>
    <row r="142" spans="1:15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</row>
    <row r="143" spans="1:15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</row>
    <row r="144" spans="1:15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</row>
    <row r="145" spans="1:15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</row>
    <row r="146" spans="1:15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</row>
    <row r="147" spans="1:15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</row>
    <row r="148" spans="1:15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</row>
    <row r="149" spans="1:15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</row>
    <row r="150" spans="1:15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</row>
    <row r="151" spans="1:15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</row>
    <row r="152" spans="1:15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</row>
    <row r="153" spans="1:15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</row>
    <row r="154" spans="1:15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</row>
    <row r="155" spans="1:15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</row>
    <row r="156" spans="1:15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</row>
    <row r="157" spans="1:15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</row>
    <row r="158" spans="1:15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</row>
    <row r="159" spans="1:15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</row>
    <row r="160" spans="1:15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</row>
    <row r="161" spans="1:15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</row>
    <row r="162" spans="1:15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</row>
    <row r="163" spans="1:15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</row>
    <row r="164" spans="1:15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</row>
    <row r="165" spans="1:15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</row>
    <row r="166" spans="1:15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</row>
    <row r="167" spans="1:15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</row>
    <row r="168" spans="1:15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</row>
    <row r="169" spans="1:15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</row>
    <row r="170" spans="1:15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</row>
    <row r="171" spans="1:15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</row>
    <row r="172" spans="1:15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</row>
    <row r="173" spans="1:15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</row>
    <row r="174" spans="1:15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</row>
    <row r="175" spans="1:15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</row>
    <row r="176" spans="1:15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</row>
    <row r="177" spans="1:15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</row>
    <row r="178" spans="1:15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</row>
    <row r="179" spans="1:15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</row>
    <row r="180" spans="1:15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</row>
    <row r="181" spans="1:15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</row>
    <row r="182" spans="1:15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</row>
    <row r="183" spans="1:15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</row>
    <row r="184" spans="1:15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</row>
    <row r="185" spans="1:15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</row>
    <row r="186" spans="1:15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</row>
    <row r="187" spans="1:15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</row>
    <row r="188" spans="1:15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</row>
    <row r="189" spans="1:15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</row>
    <row r="190" spans="1:15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</row>
    <row r="191" spans="1:15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</row>
    <row r="192" spans="1:15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</row>
    <row r="193" spans="1:15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</row>
    <row r="194" spans="1:15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</row>
    <row r="195" spans="1:15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</row>
    <row r="196" spans="1:15" x14ac:dyDescent="0.25">
      <c r="A196" s="14"/>
      <c r="B196" s="14"/>
      <c r="C196" s="46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</row>
    <row r="197" spans="1:15" x14ac:dyDescent="0.25">
      <c r="A197" s="14"/>
      <c r="B197" s="14"/>
      <c r="C197" s="46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</row>
    <row r="198" spans="1:15" x14ac:dyDescent="0.25">
      <c r="A198" s="14"/>
      <c r="B198" s="14"/>
      <c r="C198" s="46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</row>
    <row r="199" spans="1:15" x14ac:dyDescent="0.25">
      <c r="A199" s="14"/>
      <c r="B199" s="14"/>
      <c r="C199" s="46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</row>
    <row r="200" spans="1:15" x14ac:dyDescent="0.25">
      <c r="A200" s="14"/>
      <c r="B200" s="14"/>
      <c r="C200" s="46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</row>
    <row r="201" spans="1:15" x14ac:dyDescent="0.25">
      <c r="A201" s="14"/>
      <c r="B201" s="14"/>
      <c r="C201" s="46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</row>
    <row r="202" spans="1:15" x14ac:dyDescent="0.25">
      <c r="A202" s="14"/>
      <c r="B202" s="14"/>
      <c r="C202" s="46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</row>
    <row r="203" spans="1:15" x14ac:dyDescent="0.25">
      <c r="A203" s="14"/>
      <c r="B203" s="14"/>
      <c r="C203" s="46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</row>
    <row r="204" spans="1:15" x14ac:dyDescent="0.25">
      <c r="A204" s="14"/>
      <c r="B204" s="14"/>
      <c r="C204" s="46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</row>
    <row r="205" spans="1:15" x14ac:dyDescent="0.25">
      <c r="A205" s="14"/>
      <c r="B205" s="14"/>
      <c r="C205" s="46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</row>
    <row r="206" spans="1:15" x14ac:dyDescent="0.25">
      <c r="A206" s="14"/>
      <c r="B206" s="14"/>
      <c r="C206" s="46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</row>
    <row r="207" spans="1:15" x14ac:dyDescent="0.25">
      <c r="A207" s="14"/>
      <c r="B207" s="14"/>
      <c r="C207" s="46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</row>
    <row r="208" spans="1:15" x14ac:dyDescent="0.25">
      <c r="A208" s="14"/>
      <c r="B208" s="14"/>
      <c r="C208" s="46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</row>
    <row r="209" spans="1:15" x14ac:dyDescent="0.25">
      <c r="A209" s="14"/>
      <c r="B209" s="14"/>
      <c r="C209" s="46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</row>
    <row r="210" spans="1:15" x14ac:dyDescent="0.25">
      <c r="A210" s="14"/>
      <c r="B210" s="14"/>
      <c r="C210" s="46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</row>
    <row r="211" spans="1:15" x14ac:dyDescent="0.25">
      <c r="A211" s="14"/>
      <c r="B211" s="14"/>
      <c r="C211" s="46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</row>
    <row r="212" spans="1:15" x14ac:dyDescent="0.25">
      <c r="A212" s="14"/>
      <c r="B212" s="14"/>
      <c r="C212" s="46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</row>
    <row r="213" spans="1:15" x14ac:dyDescent="0.25">
      <c r="A213" s="14"/>
      <c r="B213" s="14"/>
      <c r="C213" s="46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</row>
    <row r="214" spans="1:15" x14ac:dyDescent="0.25">
      <c r="A214" s="14"/>
      <c r="B214" s="14"/>
      <c r="C214" s="46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</row>
    <row r="215" spans="1:15" x14ac:dyDescent="0.25">
      <c r="A215" s="14"/>
      <c r="B215" s="14"/>
      <c r="C215" s="46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</row>
    <row r="216" spans="1:15" x14ac:dyDescent="0.25">
      <c r="A216" s="14"/>
      <c r="B216" s="14"/>
      <c r="C216" s="46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</row>
    <row r="217" spans="1:15" x14ac:dyDescent="0.25">
      <c r="A217" s="14"/>
      <c r="B217" s="14"/>
      <c r="C217" s="46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</row>
    <row r="218" spans="1:15" x14ac:dyDescent="0.25">
      <c r="A218" s="14"/>
      <c r="B218" s="14"/>
      <c r="C218" s="46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</row>
    <row r="219" spans="1:15" x14ac:dyDescent="0.25">
      <c r="A219" s="14"/>
      <c r="B219" s="14"/>
      <c r="C219" s="46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</row>
    <row r="220" spans="1:15" x14ac:dyDescent="0.25">
      <c r="A220" s="14"/>
      <c r="B220" s="14"/>
      <c r="C220" s="46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</row>
    <row r="221" spans="1:15" x14ac:dyDescent="0.25">
      <c r="A221" s="14"/>
      <c r="B221" s="14"/>
      <c r="C221" s="46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</row>
    <row r="222" spans="1:15" x14ac:dyDescent="0.25">
      <c r="A222" s="14"/>
      <c r="B222" s="14"/>
      <c r="C222" s="46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</row>
    <row r="223" spans="1:15" x14ac:dyDescent="0.25">
      <c r="A223" s="14"/>
      <c r="B223" s="14"/>
      <c r="C223" s="46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</row>
    <row r="224" spans="1:15" x14ac:dyDescent="0.25">
      <c r="A224" s="14"/>
      <c r="B224" s="14"/>
      <c r="C224" s="46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</row>
    <row r="225" spans="1:15" x14ac:dyDescent="0.25">
      <c r="A225" s="14"/>
      <c r="B225" s="14"/>
      <c r="C225" s="46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</row>
    <row r="226" spans="1:15" x14ac:dyDescent="0.25">
      <c r="A226" s="14"/>
      <c r="B226" s="14"/>
      <c r="C226" s="46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</row>
    <row r="227" spans="1:15" x14ac:dyDescent="0.25">
      <c r="A227" s="14"/>
      <c r="B227" s="14"/>
      <c r="C227" s="46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</row>
    <row r="228" spans="1:15" x14ac:dyDescent="0.25">
      <c r="A228" s="14"/>
      <c r="B228" s="14"/>
      <c r="C228" s="46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</row>
    <row r="229" spans="1:15" x14ac:dyDescent="0.25">
      <c r="A229" s="14"/>
      <c r="B229" s="14"/>
      <c r="C229" s="46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</row>
    <row r="230" spans="1:15" x14ac:dyDescent="0.25">
      <c r="A230" s="14"/>
      <c r="B230" s="14"/>
      <c r="C230" s="46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</row>
    <row r="231" spans="1:15" x14ac:dyDescent="0.25">
      <c r="A231" s="14"/>
      <c r="B231" s="14"/>
      <c r="C231" s="46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</row>
    <row r="232" spans="1:15" x14ac:dyDescent="0.25">
      <c r="A232" s="14"/>
      <c r="B232" s="14"/>
      <c r="C232" s="46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</row>
    <row r="233" spans="1:15" x14ac:dyDescent="0.25">
      <c r="A233" s="14"/>
      <c r="B233" s="14"/>
      <c r="C233" s="46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</row>
    <row r="234" spans="1:15" x14ac:dyDescent="0.25">
      <c r="A234" s="14"/>
      <c r="B234" s="14"/>
      <c r="C234" s="46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</row>
    <row r="235" spans="1:15" x14ac:dyDescent="0.25">
      <c r="A235" s="14"/>
      <c r="B235" s="14"/>
      <c r="C235" s="46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</row>
    <row r="236" spans="1:15" x14ac:dyDescent="0.25">
      <c r="C236" s="47"/>
    </row>
    <row r="237" spans="1:15" x14ac:dyDescent="0.25">
      <c r="C237" s="47"/>
    </row>
    <row r="238" spans="1:15" x14ac:dyDescent="0.25">
      <c r="C238" s="47"/>
    </row>
    <row r="239" spans="1:15" x14ac:dyDescent="0.25">
      <c r="C239" s="47"/>
    </row>
    <row r="240" spans="1:15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</sheetData>
  <mergeCells count="44">
    <mergeCell ref="A116:A117"/>
    <mergeCell ref="A110:A115"/>
    <mergeCell ref="C116:C117"/>
    <mergeCell ref="C90:C91"/>
    <mergeCell ref="C92:C93"/>
    <mergeCell ref="A78:A81"/>
    <mergeCell ref="C106:C107"/>
    <mergeCell ref="C84:C85"/>
    <mergeCell ref="C100:C101"/>
    <mergeCell ref="C104:C105"/>
    <mergeCell ref="B109:O109"/>
    <mergeCell ref="C102:C103"/>
    <mergeCell ref="C94:C95"/>
    <mergeCell ref="E10:G10"/>
    <mergeCell ref="E11:F11"/>
    <mergeCell ref="G11:G12"/>
    <mergeCell ref="C72:C73"/>
    <mergeCell ref="B13:O13"/>
    <mergeCell ref="B77:O77"/>
    <mergeCell ref="C74:C75"/>
    <mergeCell ref="C98:C99"/>
    <mergeCell ref="C86:C87"/>
    <mergeCell ref="C88:C89"/>
    <mergeCell ref="H10:H12"/>
    <mergeCell ref="C96:C97"/>
    <mergeCell ref="B83:O83"/>
    <mergeCell ref="B5:O5"/>
    <mergeCell ref="B6:O6"/>
    <mergeCell ref="A10:A12"/>
    <mergeCell ref="B10:B12"/>
    <mergeCell ref="C10:C12"/>
    <mergeCell ref="K11:K12"/>
    <mergeCell ref="I11:J11"/>
    <mergeCell ref="D10:D12"/>
    <mergeCell ref="B1:O1"/>
    <mergeCell ref="B2:O2"/>
    <mergeCell ref="B3:O3"/>
    <mergeCell ref="B4:O4"/>
    <mergeCell ref="I10:K10"/>
    <mergeCell ref="A8:O8"/>
    <mergeCell ref="L10:L12"/>
    <mergeCell ref="M10:O10"/>
    <mergeCell ref="M11:N11"/>
    <mergeCell ref="O11:O12"/>
  </mergeCells>
  <phoneticPr fontId="2" type="noConversion"/>
  <pageMargins left="1.1811023622047245" right="0.39370078740157483" top="0.78740157480314965" bottom="0.78740157480314965" header="0" footer="0"/>
  <pageSetup paperSize="9" scale="9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7"/>
  <sheetViews>
    <sheetView showZeros="0" workbookViewId="0">
      <selection activeCell="B6" sqref="B6:O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449" t="s">
        <v>427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</row>
    <row r="2" spans="1:17" x14ac:dyDescent="0.25">
      <c r="B2" s="449" t="s">
        <v>428</v>
      </c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</row>
    <row r="3" spans="1:17" x14ac:dyDescent="0.25">
      <c r="B3" s="449" t="s">
        <v>429</v>
      </c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  <c r="O3" s="449"/>
    </row>
    <row r="4" spans="1:17" x14ac:dyDescent="0.25">
      <c r="B4" s="449" t="s">
        <v>453</v>
      </c>
      <c r="C4" s="449"/>
      <c r="D4" s="449"/>
      <c r="E4" s="449"/>
      <c r="F4" s="449"/>
      <c r="G4" s="449"/>
      <c r="H4" s="449"/>
      <c r="I4" s="449"/>
      <c r="J4" s="449"/>
      <c r="K4" s="449"/>
      <c r="L4" s="449"/>
      <c r="M4" s="449"/>
      <c r="N4" s="449"/>
      <c r="O4" s="449"/>
    </row>
    <row r="5" spans="1:17" ht="15" customHeight="1" x14ac:dyDescent="0.25">
      <c r="B5" s="449" t="s">
        <v>474</v>
      </c>
      <c r="C5" s="449"/>
      <c r="D5" s="449"/>
      <c r="E5" s="449"/>
      <c r="F5" s="449"/>
      <c r="G5" s="449"/>
      <c r="H5" s="449"/>
      <c r="I5" s="449"/>
      <c r="J5" s="449"/>
      <c r="K5" s="449"/>
      <c r="L5" s="449"/>
      <c r="M5" s="449"/>
      <c r="N5" s="449"/>
      <c r="O5" s="449"/>
    </row>
    <row r="6" spans="1:17" ht="15" customHeight="1" x14ac:dyDescent="0.25">
      <c r="B6" s="449" t="s">
        <v>477</v>
      </c>
      <c r="C6" s="449"/>
      <c r="D6" s="449"/>
      <c r="E6" s="449"/>
      <c r="F6" s="449"/>
      <c r="G6" s="449"/>
      <c r="H6" s="449"/>
      <c r="I6" s="449"/>
      <c r="J6" s="449"/>
      <c r="K6" s="449"/>
      <c r="L6" s="449"/>
      <c r="M6" s="449"/>
      <c r="N6" s="449"/>
      <c r="O6" s="449"/>
    </row>
    <row r="7" spans="1:17" x14ac:dyDescent="0.25">
      <c r="A7" s="14"/>
      <c r="B7" s="14"/>
      <c r="C7" s="180"/>
      <c r="D7" s="14"/>
      <c r="E7" s="180"/>
      <c r="F7" s="180"/>
      <c r="G7" s="180"/>
      <c r="H7" s="180"/>
      <c r="I7" s="180"/>
      <c r="J7" s="180"/>
      <c r="K7" s="180"/>
      <c r="L7" s="180"/>
      <c r="M7" s="180"/>
      <c r="N7" s="180"/>
      <c r="O7" s="14"/>
    </row>
    <row r="8" spans="1:17" ht="27" customHeight="1" x14ac:dyDescent="0.25">
      <c r="A8" s="450" t="s">
        <v>212</v>
      </c>
      <c r="B8" s="450"/>
      <c r="C8" s="450"/>
      <c r="D8" s="450"/>
      <c r="E8" s="450"/>
      <c r="F8" s="450"/>
      <c r="G8" s="450"/>
      <c r="H8" s="450"/>
      <c r="I8" s="450"/>
      <c r="J8" s="450"/>
      <c r="K8" s="450"/>
      <c r="L8" s="450"/>
      <c r="M8" s="450"/>
      <c r="N8" s="450"/>
      <c r="O8" s="450"/>
    </row>
    <row r="9" spans="1:17" x14ac:dyDescent="0.25">
      <c r="A9" s="179"/>
      <c r="B9" s="179"/>
      <c r="C9" s="179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78"/>
      <c r="O9" s="4" t="s">
        <v>186</v>
      </c>
    </row>
    <row r="10" spans="1:17" ht="15" customHeight="1" x14ac:dyDescent="0.25">
      <c r="A10" s="389" t="s">
        <v>5</v>
      </c>
      <c r="B10" s="392" t="s">
        <v>424</v>
      </c>
      <c r="C10" s="392" t="s">
        <v>60</v>
      </c>
      <c r="D10" s="418" t="s">
        <v>447</v>
      </c>
      <c r="E10" s="422" t="s">
        <v>214</v>
      </c>
      <c r="F10" s="422"/>
      <c r="G10" s="423"/>
      <c r="H10" s="408" t="s">
        <v>449</v>
      </c>
      <c r="I10" s="411" t="s">
        <v>214</v>
      </c>
      <c r="J10" s="412"/>
      <c r="K10" s="413"/>
      <c r="L10" s="451" t="s">
        <v>0</v>
      </c>
      <c r="M10" s="396" t="s">
        <v>214</v>
      </c>
      <c r="N10" s="397"/>
      <c r="O10" s="398"/>
    </row>
    <row r="11" spans="1:17" x14ac:dyDescent="0.25">
      <c r="A11" s="390"/>
      <c r="B11" s="393"/>
      <c r="C11" s="393"/>
      <c r="D11" s="419"/>
      <c r="E11" s="423" t="s">
        <v>1</v>
      </c>
      <c r="F11" s="426"/>
      <c r="G11" s="424" t="s">
        <v>2</v>
      </c>
      <c r="H11" s="409"/>
      <c r="I11" s="427" t="s">
        <v>1</v>
      </c>
      <c r="J11" s="427"/>
      <c r="K11" s="402" t="s">
        <v>2</v>
      </c>
      <c r="L11" s="452"/>
      <c r="M11" s="417" t="s">
        <v>1</v>
      </c>
      <c r="N11" s="417"/>
      <c r="O11" s="399" t="s">
        <v>2</v>
      </c>
    </row>
    <row r="12" spans="1:17" ht="28.5" customHeight="1" x14ac:dyDescent="0.25">
      <c r="A12" s="391"/>
      <c r="B12" s="394"/>
      <c r="C12" s="394"/>
      <c r="D12" s="420"/>
      <c r="E12" s="262" t="s">
        <v>3</v>
      </c>
      <c r="F12" s="263" t="s">
        <v>4</v>
      </c>
      <c r="G12" s="424"/>
      <c r="H12" s="410"/>
      <c r="I12" s="294" t="s">
        <v>3</v>
      </c>
      <c r="J12" s="295" t="s">
        <v>4</v>
      </c>
      <c r="K12" s="402"/>
      <c r="L12" s="453"/>
      <c r="M12" s="6" t="s">
        <v>3</v>
      </c>
      <c r="N12" s="5" t="s">
        <v>4</v>
      </c>
      <c r="O12" s="399"/>
    </row>
    <row r="13" spans="1:17" ht="15.95" customHeight="1" x14ac:dyDescent="0.25">
      <c r="A13" s="13" t="s">
        <v>78</v>
      </c>
      <c r="B13" s="403" t="s">
        <v>188</v>
      </c>
      <c r="C13" s="404"/>
      <c r="D13" s="404"/>
      <c r="E13" s="404"/>
      <c r="F13" s="404"/>
      <c r="G13" s="404"/>
      <c r="H13" s="404"/>
      <c r="I13" s="404"/>
      <c r="J13" s="404"/>
      <c r="K13" s="404"/>
      <c r="L13" s="404"/>
      <c r="M13" s="404"/>
      <c r="N13" s="404"/>
      <c r="O13" s="405"/>
    </row>
    <row r="14" spans="1:17" ht="15" customHeight="1" x14ac:dyDescent="0.25">
      <c r="A14" s="7" t="s">
        <v>199</v>
      </c>
      <c r="B14" s="69" t="s">
        <v>20</v>
      </c>
      <c r="C14" s="173"/>
      <c r="D14" s="256">
        <f>E14+G14</f>
        <v>959182</v>
      </c>
      <c r="E14" s="256">
        <f>E15+E16</f>
        <v>959182</v>
      </c>
      <c r="F14" s="256">
        <f>F15+F16</f>
        <v>712848</v>
      </c>
      <c r="G14" s="256">
        <f t="shared" ref="G14:O14" si="0">G15+G16</f>
        <v>0</v>
      </c>
      <c r="H14" s="287">
        <f t="shared" si="0"/>
        <v>-35560</v>
      </c>
      <c r="I14" s="287">
        <f t="shared" si="0"/>
        <v>-35560</v>
      </c>
      <c r="J14" s="287">
        <f t="shared" si="0"/>
        <v>-27148</v>
      </c>
      <c r="K14" s="287">
        <f t="shared" si="0"/>
        <v>0</v>
      </c>
      <c r="L14" s="85">
        <f t="shared" si="0"/>
        <v>923622</v>
      </c>
      <c r="M14" s="85">
        <f t="shared" si="0"/>
        <v>923622</v>
      </c>
      <c r="N14" s="85">
        <f t="shared" si="0"/>
        <v>685700</v>
      </c>
      <c r="O14" s="85">
        <f t="shared" si="0"/>
        <v>0</v>
      </c>
      <c r="P14" s="223"/>
      <c r="Q14" s="293" t="s">
        <v>388</v>
      </c>
    </row>
    <row r="15" spans="1:17" ht="15" customHeight="1" x14ac:dyDescent="0.25">
      <c r="A15" s="13"/>
      <c r="B15" s="69"/>
      <c r="C15" s="22" t="s">
        <v>32</v>
      </c>
      <c r="D15" s="257">
        <f>E15+G15</f>
        <v>3084</v>
      </c>
      <c r="E15" s="257">
        <v>3084</v>
      </c>
      <c r="F15" s="257"/>
      <c r="G15" s="257"/>
      <c r="H15" s="288">
        <f t="shared" ref="H15:H24" si="1">I15+K15</f>
        <v>0</v>
      </c>
      <c r="I15" s="288"/>
      <c r="J15" s="288"/>
      <c r="K15" s="288"/>
      <c r="L15" s="10">
        <f t="shared" ref="L15:L24" si="2">M15+O15</f>
        <v>3084</v>
      </c>
      <c r="M15" s="10">
        <f t="shared" ref="M15:M24" si="3">E15+I15</f>
        <v>3084</v>
      </c>
      <c r="N15" s="10">
        <f t="shared" ref="N15:N24" si="4">F15+J15</f>
        <v>0</v>
      </c>
      <c r="O15" s="10">
        <f t="shared" ref="O15:O24" si="5">G15+K15</f>
        <v>0</v>
      </c>
      <c r="P15" s="274" t="s">
        <v>378</v>
      </c>
      <c r="Q15" s="223"/>
    </row>
    <row r="16" spans="1:17" ht="15" customHeight="1" x14ac:dyDescent="0.25">
      <c r="A16" s="92"/>
      <c r="B16" s="110"/>
      <c r="C16" s="22" t="s">
        <v>57</v>
      </c>
      <c r="D16" s="257">
        <f>E16+G16</f>
        <v>956098</v>
      </c>
      <c r="E16" s="257">
        <v>956098</v>
      </c>
      <c r="F16" s="257">
        <v>712848</v>
      </c>
      <c r="G16" s="257"/>
      <c r="H16" s="288">
        <f t="shared" si="1"/>
        <v>-35560</v>
      </c>
      <c r="I16" s="288">
        <v>-35560</v>
      </c>
      <c r="J16" s="288">
        <v>-27148</v>
      </c>
      <c r="K16" s="288"/>
      <c r="L16" s="10">
        <f t="shared" si="2"/>
        <v>920538</v>
      </c>
      <c r="M16" s="10">
        <f t="shared" si="3"/>
        <v>920538</v>
      </c>
      <c r="N16" s="10">
        <f t="shared" si="4"/>
        <v>685700</v>
      </c>
      <c r="O16" s="10">
        <f t="shared" si="5"/>
        <v>0</v>
      </c>
      <c r="P16" s="274" t="s">
        <v>379</v>
      </c>
      <c r="Q16" s="223"/>
    </row>
    <row r="17" spans="1:17" ht="15" customHeight="1" x14ac:dyDescent="0.25">
      <c r="A17" s="13" t="s">
        <v>79</v>
      </c>
      <c r="B17" s="69" t="s">
        <v>61</v>
      </c>
      <c r="C17" s="22" t="s">
        <v>57</v>
      </c>
      <c r="D17" s="257">
        <f>E17+G17</f>
        <v>436859</v>
      </c>
      <c r="E17" s="257">
        <v>436859</v>
      </c>
      <c r="F17" s="257">
        <v>324881</v>
      </c>
      <c r="G17" s="257"/>
      <c r="H17" s="288">
        <f t="shared" si="1"/>
        <v>0</v>
      </c>
      <c r="I17" s="288"/>
      <c r="J17" s="288"/>
      <c r="K17" s="288"/>
      <c r="L17" s="10">
        <f t="shared" si="2"/>
        <v>436859</v>
      </c>
      <c r="M17" s="10">
        <f t="shared" si="3"/>
        <v>436859</v>
      </c>
      <c r="N17" s="10">
        <f t="shared" si="4"/>
        <v>324881</v>
      </c>
      <c r="O17" s="10">
        <f t="shared" si="5"/>
        <v>0</v>
      </c>
      <c r="P17" s="274" t="s">
        <v>380</v>
      </c>
      <c r="Q17" s="223"/>
    </row>
    <row r="18" spans="1:17" ht="15" customHeight="1" x14ac:dyDescent="0.25">
      <c r="A18" s="7" t="s">
        <v>80</v>
      </c>
      <c r="B18" s="21" t="s">
        <v>35</v>
      </c>
      <c r="C18" s="22" t="s">
        <v>57</v>
      </c>
      <c r="D18" s="257">
        <f t="shared" ref="D18:D54" si="6">E18+G18</f>
        <v>489362</v>
      </c>
      <c r="E18" s="257">
        <v>489362</v>
      </c>
      <c r="F18" s="257">
        <v>362916</v>
      </c>
      <c r="G18" s="257"/>
      <c r="H18" s="288">
        <f t="shared" si="1"/>
        <v>0</v>
      </c>
      <c r="I18" s="288"/>
      <c r="J18" s="288"/>
      <c r="K18" s="288"/>
      <c r="L18" s="10">
        <f t="shared" si="2"/>
        <v>489362</v>
      </c>
      <c r="M18" s="10">
        <f t="shared" si="3"/>
        <v>489362</v>
      </c>
      <c r="N18" s="10">
        <f t="shared" si="4"/>
        <v>362916</v>
      </c>
      <c r="O18" s="10">
        <f t="shared" si="5"/>
        <v>0</v>
      </c>
      <c r="P18" s="274" t="s">
        <v>381</v>
      </c>
      <c r="Q18" s="223"/>
    </row>
    <row r="19" spans="1:17" ht="15" customHeight="1" x14ac:dyDescent="0.25">
      <c r="A19" s="7" t="s">
        <v>81</v>
      </c>
      <c r="B19" s="21" t="s">
        <v>174</v>
      </c>
      <c r="C19" s="22" t="s">
        <v>57</v>
      </c>
      <c r="D19" s="257">
        <f t="shared" si="6"/>
        <v>672450</v>
      </c>
      <c r="E19" s="257">
        <v>672450</v>
      </c>
      <c r="F19" s="257">
        <v>498727</v>
      </c>
      <c r="G19" s="257"/>
      <c r="H19" s="288">
        <f t="shared" si="1"/>
        <v>0</v>
      </c>
      <c r="I19" s="288"/>
      <c r="J19" s="288"/>
      <c r="K19" s="288"/>
      <c r="L19" s="10">
        <f t="shared" si="2"/>
        <v>672450</v>
      </c>
      <c r="M19" s="10">
        <f t="shared" si="3"/>
        <v>672450</v>
      </c>
      <c r="N19" s="10">
        <f t="shared" si="4"/>
        <v>498727</v>
      </c>
      <c r="O19" s="10">
        <f t="shared" si="5"/>
        <v>0</v>
      </c>
      <c r="P19" s="274" t="s">
        <v>384</v>
      </c>
      <c r="Q19" s="223"/>
    </row>
    <row r="20" spans="1:17" ht="15" customHeight="1" x14ac:dyDescent="0.25">
      <c r="A20" s="7" t="s">
        <v>82</v>
      </c>
      <c r="B20" s="21" t="s">
        <v>182</v>
      </c>
      <c r="C20" s="22" t="s">
        <v>57</v>
      </c>
      <c r="D20" s="257">
        <f t="shared" si="6"/>
        <v>393865</v>
      </c>
      <c r="E20" s="257">
        <v>393865</v>
      </c>
      <c r="F20" s="257">
        <v>292545</v>
      </c>
      <c r="G20" s="257"/>
      <c r="H20" s="288">
        <f t="shared" si="1"/>
        <v>0</v>
      </c>
      <c r="I20" s="288"/>
      <c r="J20" s="288"/>
      <c r="K20" s="288"/>
      <c r="L20" s="10">
        <f t="shared" si="2"/>
        <v>393865</v>
      </c>
      <c r="M20" s="10">
        <f t="shared" si="3"/>
        <v>393865</v>
      </c>
      <c r="N20" s="10">
        <f t="shared" si="4"/>
        <v>292545</v>
      </c>
      <c r="O20" s="10">
        <f t="shared" si="5"/>
        <v>0</v>
      </c>
      <c r="P20" s="274" t="s">
        <v>382</v>
      </c>
      <c r="Q20" s="223"/>
    </row>
    <row r="21" spans="1:17" ht="15" customHeight="1" x14ac:dyDescent="0.25">
      <c r="A21" s="11" t="s">
        <v>83</v>
      </c>
      <c r="B21" s="12" t="s">
        <v>162</v>
      </c>
      <c r="C21" s="22" t="s">
        <v>57</v>
      </c>
      <c r="D21" s="257">
        <f t="shared" si="6"/>
        <v>244143</v>
      </c>
      <c r="E21" s="257">
        <v>244143</v>
      </c>
      <c r="F21" s="257">
        <v>180634</v>
      </c>
      <c r="G21" s="257"/>
      <c r="H21" s="288">
        <f t="shared" si="1"/>
        <v>0</v>
      </c>
      <c r="I21" s="288"/>
      <c r="J21" s="288"/>
      <c r="K21" s="288"/>
      <c r="L21" s="10">
        <f t="shared" si="2"/>
        <v>244143</v>
      </c>
      <c r="M21" s="10">
        <f t="shared" si="3"/>
        <v>244143</v>
      </c>
      <c r="N21" s="10">
        <f t="shared" si="4"/>
        <v>180634</v>
      </c>
      <c r="O21" s="10">
        <f t="shared" si="5"/>
        <v>0</v>
      </c>
      <c r="P21" s="274" t="s">
        <v>383</v>
      </c>
      <c r="Q21" s="223"/>
    </row>
    <row r="22" spans="1:17" ht="15" customHeight="1" x14ac:dyDescent="0.25">
      <c r="A22" s="13" t="s">
        <v>84</v>
      </c>
      <c r="B22" s="23" t="s">
        <v>454</v>
      </c>
      <c r="C22" s="22" t="s">
        <v>57</v>
      </c>
      <c r="D22" s="257">
        <f t="shared" si="6"/>
        <v>373011</v>
      </c>
      <c r="E22" s="257">
        <v>373011</v>
      </c>
      <c r="F22" s="257">
        <v>277168</v>
      </c>
      <c r="G22" s="257"/>
      <c r="H22" s="288">
        <f t="shared" si="1"/>
        <v>0</v>
      </c>
      <c r="I22" s="288"/>
      <c r="J22" s="288"/>
      <c r="K22" s="288"/>
      <c r="L22" s="10">
        <f t="shared" si="2"/>
        <v>373011</v>
      </c>
      <c r="M22" s="10">
        <f t="shared" si="3"/>
        <v>373011</v>
      </c>
      <c r="N22" s="10">
        <f t="shared" si="4"/>
        <v>277168</v>
      </c>
      <c r="O22" s="10">
        <f t="shared" si="5"/>
        <v>0</v>
      </c>
      <c r="P22" s="274" t="s">
        <v>385</v>
      </c>
      <c r="Q22" s="275">
        <f>L15+L54</f>
        <v>10896</v>
      </c>
    </row>
    <row r="23" spans="1:17" ht="15" customHeight="1" x14ac:dyDescent="0.25">
      <c r="A23" s="7" t="s">
        <v>85</v>
      </c>
      <c r="B23" s="21" t="s">
        <v>45</v>
      </c>
      <c r="C23" s="22" t="s">
        <v>57</v>
      </c>
      <c r="D23" s="257">
        <f t="shared" si="6"/>
        <v>178910</v>
      </c>
      <c r="E23" s="257">
        <v>178910</v>
      </c>
      <c r="F23" s="257">
        <v>133730</v>
      </c>
      <c r="G23" s="257"/>
      <c r="H23" s="288">
        <f t="shared" si="1"/>
        <v>0</v>
      </c>
      <c r="I23" s="288"/>
      <c r="J23" s="288"/>
      <c r="K23" s="288"/>
      <c r="L23" s="10">
        <f t="shared" si="2"/>
        <v>178910</v>
      </c>
      <c r="M23" s="10">
        <f t="shared" si="3"/>
        <v>178910</v>
      </c>
      <c r="N23" s="10">
        <f t="shared" si="4"/>
        <v>133730</v>
      </c>
      <c r="O23" s="10">
        <f t="shared" si="5"/>
        <v>0</v>
      </c>
      <c r="P23" s="274" t="s">
        <v>386</v>
      </c>
      <c r="Q23" s="275">
        <f>SUM(L16:L53)</f>
        <v>8843751</v>
      </c>
    </row>
    <row r="24" spans="1:17" ht="15" customHeight="1" x14ac:dyDescent="0.25">
      <c r="A24" s="7" t="s">
        <v>86</v>
      </c>
      <c r="B24" s="21" t="s">
        <v>166</v>
      </c>
      <c r="C24" s="9" t="s">
        <v>57</v>
      </c>
      <c r="D24" s="257">
        <f t="shared" si="6"/>
        <v>413198</v>
      </c>
      <c r="E24" s="257">
        <v>413198</v>
      </c>
      <c r="F24" s="257">
        <v>305318</v>
      </c>
      <c r="G24" s="257"/>
      <c r="H24" s="288">
        <f t="shared" si="1"/>
        <v>0</v>
      </c>
      <c r="I24" s="288"/>
      <c r="J24" s="288"/>
      <c r="K24" s="288"/>
      <c r="L24" s="10">
        <f t="shared" si="2"/>
        <v>413198</v>
      </c>
      <c r="M24" s="10">
        <f t="shared" si="3"/>
        <v>413198</v>
      </c>
      <c r="N24" s="10">
        <f t="shared" si="4"/>
        <v>305318</v>
      </c>
      <c r="O24" s="10">
        <f t="shared" si="5"/>
        <v>0</v>
      </c>
      <c r="P24" s="274" t="s">
        <v>387</v>
      </c>
      <c r="Q24" s="223"/>
    </row>
    <row r="25" spans="1:17" ht="15" customHeight="1" x14ac:dyDescent="0.25">
      <c r="A25" s="7" t="s">
        <v>87</v>
      </c>
      <c r="B25" s="21" t="s">
        <v>164</v>
      </c>
      <c r="C25" s="9" t="s">
        <v>57</v>
      </c>
      <c r="D25" s="257">
        <f t="shared" si="6"/>
        <v>513527</v>
      </c>
      <c r="E25" s="257">
        <v>513527</v>
      </c>
      <c r="F25" s="257">
        <v>379276</v>
      </c>
      <c r="G25" s="257"/>
      <c r="H25" s="288">
        <f t="shared" ref="H25:H54" si="7">I25+K25</f>
        <v>0</v>
      </c>
      <c r="I25" s="288"/>
      <c r="J25" s="288"/>
      <c r="K25" s="288"/>
      <c r="L25" s="10">
        <f t="shared" ref="L25:L54" si="8">M25+O25</f>
        <v>513527</v>
      </c>
      <c r="M25" s="10">
        <f t="shared" ref="M25:M54" si="9">E25+I25</f>
        <v>513527</v>
      </c>
      <c r="N25" s="10">
        <f t="shared" ref="N25:N54" si="10">F25+J25</f>
        <v>379276</v>
      </c>
      <c r="O25" s="10">
        <f t="shared" ref="O25:O54" si="11">G25+K25</f>
        <v>0</v>
      </c>
      <c r="P25" s="276" t="s">
        <v>189</v>
      </c>
      <c r="Q25" s="277">
        <f>SUM(Q15:Q24)</f>
        <v>8854647</v>
      </c>
    </row>
    <row r="26" spans="1:17" ht="15" customHeight="1" x14ac:dyDescent="0.25">
      <c r="A26" s="7" t="s">
        <v>88</v>
      </c>
      <c r="B26" s="21" t="s">
        <v>163</v>
      </c>
      <c r="C26" s="9" t="s">
        <v>57</v>
      </c>
      <c r="D26" s="257">
        <f t="shared" si="6"/>
        <v>545874</v>
      </c>
      <c r="E26" s="257">
        <v>545874</v>
      </c>
      <c r="F26" s="257">
        <v>402542</v>
      </c>
      <c r="G26" s="257"/>
      <c r="H26" s="288">
        <f t="shared" si="7"/>
        <v>0</v>
      </c>
      <c r="I26" s="288"/>
      <c r="J26" s="288"/>
      <c r="K26" s="288"/>
      <c r="L26" s="10">
        <f t="shared" si="8"/>
        <v>545874</v>
      </c>
      <c r="M26" s="10">
        <f t="shared" si="9"/>
        <v>545874</v>
      </c>
      <c r="N26" s="10">
        <f t="shared" si="10"/>
        <v>402542</v>
      </c>
      <c r="O26" s="10">
        <f t="shared" si="11"/>
        <v>0</v>
      </c>
      <c r="P26" s="223"/>
      <c r="Q26" s="223"/>
    </row>
    <row r="27" spans="1:17" ht="15" customHeight="1" x14ac:dyDescent="0.25">
      <c r="A27" s="7" t="s">
        <v>89</v>
      </c>
      <c r="B27" s="21" t="s">
        <v>165</v>
      </c>
      <c r="C27" s="9" t="s">
        <v>57</v>
      </c>
      <c r="D27" s="257">
        <f t="shared" si="6"/>
        <v>597122</v>
      </c>
      <c r="E27" s="257">
        <v>597122</v>
      </c>
      <c r="F27" s="257">
        <v>440295</v>
      </c>
      <c r="G27" s="257"/>
      <c r="H27" s="288">
        <f t="shared" si="7"/>
        <v>0</v>
      </c>
      <c r="I27" s="288"/>
      <c r="J27" s="288"/>
      <c r="K27" s="288"/>
      <c r="L27" s="10">
        <f t="shared" si="8"/>
        <v>597122</v>
      </c>
      <c r="M27" s="10">
        <f t="shared" si="9"/>
        <v>597122</v>
      </c>
      <c r="N27" s="10">
        <f t="shared" si="10"/>
        <v>440295</v>
      </c>
      <c r="O27" s="10">
        <f t="shared" si="11"/>
        <v>0</v>
      </c>
      <c r="P27" s="223"/>
      <c r="Q27" s="223">
        <f>Q25-L55</f>
        <v>0</v>
      </c>
    </row>
    <row r="28" spans="1:17" ht="15" customHeight="1" x14ac:dyDescent="0.25">
      <c r="A28" s="7" t="s">
        <v>90</v>
      </c>
      <c r="B28" s="24" t="s">
        <v>52</v>
      </c>
      <c r="C28" s="22" t="s">
        <v>57</v>
      </c>
      <c r="D28" s="257">
        <f t="shared" si="6"/>
        <v>119356</v>
      </c>
      <c r="E28" s="257">
        <v>119356</v>
      </c>
      <c r="F28" s="257">
        <v>88827</v>
      </c>
      <c r="G28" s="257"/>
      <c r="H28" s="288">
        <f t="shared" si="7"/>
        <v>0</v>
      </c>
      <c r="I28" s="288"/>
      <c r="J28" s="288"/>
      <c r="K28" s="288"/>
      <c r="L28" s="10">
        <f t="shared" si="8"/>
        <v>119356</v>
      </c>
      <c r="M28" s="10">
        <f t="shared" si="9"/>
        <v>119356</v>
      </c>
      <c r="N28" s="10">
        <f t="shared" si="10"/>
        <v>88827</v>
      </c>
      <c r="O28" s="10">
        <f t="shared" si="11"/>
        <v>0</v>
      </c>
    </row>
    <row r="29" spans="1:17" ht="15" customHeight="1" x14ac:dyDescent="0.25">
      <c r="A29" s="7" t="s">
        <v>91</v>
      </c>
      <c r="B29" s="24" t="s">
        <v>51</v>
      </c>
      <c r="C29" s="22" t="s">
        <v>57</v>
      </c>
      <c r="D29" s="257">
        <f t="shared" si="6"/>
        <v>151694</v>
      </c>
      <c r="E29" s="257">
        <v>151694</v>
      </c>
      <c r="F29" s="257">
        <v>113328</v>
      </c>
      <c r="G29" s="257"/>
      <c r="H29" s="288">
        <f t="shared" si="7"/>
        <v>0</v>
      </c>
      <c r="I29" s="288"/>
      <c r="J29" s="288"/>
      <c r="K29" s="288"/>
      <c r="L29" s="10">
        <f t="shared" si="8"/>
        <v>151694</v>
      </c>
      <c r="M29" s="10">
        <f t="shared" si="9"/>
        <v>151694</v>
      </c>
      <c r="N29" s="10">
        <f t="shared" si="10"/>
        <v>113328</v>
      </c>
      <c r="O29" s="10">
        <f t="shared" si="11"/>
        <v>0</v>
      </c>
    </row>
    <row r="30" spans="1:17" ht="15" customHeight="1" x14ac:dyDescent="0.25">
      <c r="A30" s="7" t="s">
        <v>92</v>
      </c>
      <c r="B30" s="21" t="s">
        <v>47</v>
      </c>
      <c r="C30" s="22" t="s">
        <v>57</v>
      </c>
      <c r="D30" s="257">
        <f t="shared" si="6"/>
        <v>183415</v>
      </c>
      <c r="E30" s="257">
        <v>183415</v>
      </c>
      <c r="F30" s="257">
        <v>137154</v>
      </c>
      <c r="G30" s="257"/>
      <c r="H30" s="288">
        <f t="shared" si="7"/>
        <v>0</v>
      </c>
      <c r="I30" s="288"/>
      <c r="J30" s="288"/>
      <c r="K30" s="288"/>
      <c r="L30" s="10">
        <f t="shared" si="8"/>
        <v>183415</v>
      </c>
      <c r="M30" s="10">
        <f t="shared" si="9"/>
        <v>183415</v>
      </c>
      <c r="N30" s="10">
        <f t="shared" si="10"/>
        <v>137154</v>
      </c>
      <c r="O30" s="10">
        <f t="shared" si="11"/>
        <v>0</v>
      </c>
    </row>
    <row r="31" spans="1:17" ht="15" customHeight="1" x14ac:dyDescent="0.25">
      <c r="A31" s="7" t="s">
        <v>93</v>
      </c>
      <c r="B31" s="21" t="s">
        <v>50</v>
      </c>
      <c r="C31" s="22" t="s">
        <v>57</v>
      </c>
      <c r="D31" s="257">
        <f t="shared" si="6"/>
        <v>169025</v>
      </c>
      <c r="E31" s="257">
        <v>169025</v>
      </c>
      <c r="F31" s="257">
        <v>126345</v>
      </c>
      <c r="G31" s="257"/>
      <c r="H31" s="288">
        <f t="shared" si="7"/>
        <v>0</v>
      </c>
      <c r="I31" s="288"/>
      <c r="J31" s="288"/>
      <c r="K31" s="288"/>
      <c r="L31" s="10">
        <f t="shared" si="8"/>
        <v>169025</v>
      </c>
      <c r="M31" s="10">
        <f t="shared" si="9"/>
        <v>169025</v>
      </c>
      <c r="N31" s="10">
        <f t="shared" si="10"/>
        <v>126345</v>
      </c>
      <c r="O31" s="10">
        <f t="shared" si="11"/>
        <v>0</v>
      </c>
    </row>
    <row r="32" spans="1:17" ht="15" customHeight="1" x14ac:dyDescent="0.25">
      <c r="A32" s="7" t="s">
        <v>94</v>
      </c>
      <c r="B32" s="21" t="s">
        <v>180</v>
      </c>
      <c r="C32" s="22" t="s">
        <v>57</v>
      </c>
      <c r="D32" s="257">
        <f t="shared" si="6"/>
        <v>265147</v>
      </c>
      <c r="E32" s="257">
        <v>265147</v>
      </c>
      <c r="F32" s="257">
        <v>197374</v>
      </c>
      <c r="G32" s="257"/>
      <c r="H32" s="288">
        <f t="shared" si="7"/>
        <v>0</v>
      </c>
      <c r="I32" s="288"/>
      <c r="J32" s="288"/>
      <c r="K32" s="288"/>
      <c r="L32" s="10">
        <f t="shared" si="8"/>
        <v>265147</v>
      </c>
      <c r="M32" s="10">
        <f t="shared" si="9"/>
        <v>265147</v>
      </c>
      <c r="N32" s="10">
        <f t="shared" si="10"/>
        <v>197374</v>
      </c>
      <c r="O32" s="10">
        <f t="shared" si="11"/>
        <v>0</v>
      </c>
    </row>
    <row r="33" spans="1:15" ht="15" customHeight="1" x14ac:dyDescent="0.25">
      <c r="A33" s="7" t="s">
        <v>95</v>
      </c>
      <c r="B33" s="21" t="s">
        <v>49</v>
      </c>
      <c r="C33" s="22" t="s">
        <v>57</v>
      </c>
      <c r="D33" s="257">
        <f t="shared" si="6"/>
        <v>83109</v>
      </c>
      <c r="E33" s="257">
        <v>83109</v>
      </c>
      <c r="F33" s="257">
        <v>62309</v>
      </c>
      <c r="G33" s="257"/>
      <c r="H33" s="288">
        <f t="shared" si="7"/>
        <v>35560</v>
      </c>
      <c r="I33" s="288">
        <v>35560</v>
      </c>
      <c r="J33" s="288">
        <v>27652</v>
      </c>
      <c r="K33" s="288"/>
      <c r="L33" s="10">
        <f t="shared" si="8"/>
        <v>118669</v>
      </c>
      <c r="M33" s="10">
        <f t="shared" si="9"/>
        <v>118669</v>
      </c>
      <c r="N33" s="10">
        <f t="shared" si="10"/>
        <v>89961</v>
      </c>
      <c r="O33" s="10">
        <f t="shared" si="11"/>
        <v>0</v>
      </c>
    </row>
    <row r="34" spans="1:15" ht="15" customHeight="1" x14ac:dyDescent="0.25">
      <c r="A34" s="7" t="s">
        <v>96</v>
      </c>
      <c r="B34" s="21" t="s">
        <v>48</v>
      </c>
      <c r="C34" s="22" t="s">
        <v>57</v>
      </c>
      <c r="D34" s="257">
        <f t="shared" si="6"/>
        <v>117728</v>
      </c>
      <c r="E34" s="257">
        <v>117728</v>
      </c>
      <c r="F34" s="257">
        <v>88088</v>
      </c>
      <c r="G34" s="257"/>
      <c r="H34" s="288">
        <f t="shared" si="7"/>
        <v>0</v>
      </c>
      <c r="I34" s="288"/>
      <c r="J34" s="288"/>
      <c r="K34" s="288"/>
      <c r="L34" s="10">
        <f t="shared" si="8"/>
        <v>117728</v>
      </c>
      <c r="M34" s="10">
        <f t="shared" si="9"/>
        <v>117728</v>
      </c>
      <c r="N34" s="10">
        <f t="shared" si="10"/>
        <v>88088</v>
      </c>
      <c r="O34" s="10">
        <f t="shared" si="11"/>
        <v>0</v>
      </c>
    </row>
    <row r="35" spans="1:15" ht="15" customHeight="1" x14ac:dyDescent="0.25">
      <c r="A35" s="7" t="s">
        <v>97</v>
      </c>
      <c r="B35" s="24" t="s">
        <v>53</v>
      </c>
      <c r="C35" s="22" t="s">
        <v>57</v>
      </c>
      <c r="D35" s="257">
        <f t="shared" si="6"/>
        <v>221061</v>
      </c>
      <c r="E35" s="257">
        <v>221061</v>
      </c>
      <c r="F35" s="257">
        <v>164753</v>
      </c>
      <c r="G35" s="257"/>
      <c r="H35" s="288">
        <f t="shared" si="7"/>
        <v>0</v>
      </c>
      <c r="I35" s="288"/>
      <c r="J35" s="288"/>
      <c r="K35" s="288"/>
      <c r="L35" s="10">
        <f t="shared" si="8"/>
        <v>221061</v>
      </c>
      <c r="M35" s="10">
        <f t="shared" si="9"/>
        <v>221061</v>
      </c>
      <c r="N35" s="10">
        <f t="shared" si="10"/>
        <v>164753</v>
      </c>
      <c r="O35" s="10">
        <f t="shared" si="11"/>
        <v>0</v>
      </c>
    </row>
    <row r="36" spans="1:15" ht="15" customHeight="1" x14ac:dyDescent="0.25">
      <c r="A36" s="7" t="s">
        <v>98</v>
      </c>
      <c r="B36" s="21" t="s">
        <v>70</v>
      </c>
      <c r="C36" s="22" t="s">
        <v>57</v>
      </c>
      <c r="D36" s="257">
        <f t="shared" si="6"/>
        <v>71068</v>
      </c>
      <c r="E36" s="257">
        <v>71068</v>
      </c>
      <c r="F36" s="257">
        <v>52722</v>
      </c>
      <c r="G36" s="257"/>
      <c r="H36" s="288">
        <f t="shared" si="7"/>
        <v>0</v>
      </c>
      <c r="I36" s="288"/>
      <c r="J36" s="288"/>
      <c r="K36" s="288"/>
      <c r="L36" s="10">
        <f t="shared" si="8"/>
        <v>71068</v>
      </c>
      <c r="M36" s="10">
        <f t="shared" si="9"/>
        <v>71068</v>
      </c>
      <c r="N36" s="10">
        <f t="shared" si="10"/>
        <v>52722</v>
      </c>
      <c r="O36" s="10">
        <f t="shared" si="11"/>
        <v>0</v>
      </c>
    </row>
    <row r="37" spans="1:15" ht="15" customHeight="1" x14ac:dyDescent="0.25">
      <c r="A37" s="7" t="s">
        <v>99</v>
      </c>
      <c r="B37" s="21" t="s">
        <v>44</v>
      </c>
      <c r="C37" s="22" t="s">
        <v>57</v>
      </c>
      <c r="D37" s="257">
        <f t="shared" si="6"/>
        <v>170171</v>
      </c>
      <c r="E37" s="257">
        <v>170171</v>
      </c>
      <c r="F37" s="257">
        <v>124650</v>
      </c>
      <c r="G37" s="257"/>
      <c r="H37" s="288">
        <f t="shared" si="7"/>
        <v>0</v>
      </c>
      <c r="I37" s="288"/>
      <c r="J37" s="288"/>
      <c r="K37" s="288"/>
      <c r="L37" s="10">
        <f t="shared" si="8"/>
        <v>170171</v>
      </c>
      <c r="M37" s="10">
        <f t="shared" si="9"/>
        <v>170171</v>
      </c>
      <c r="N37" s="10">
        <f t="shared" si="10"/>
        <v>124650</v>
      </c>
      <c r="O37" s="10">
        <f t="shared" si="11"/>
        <v>0</v>
      </c>
    </row>
    <row r="38" spans="1:15" ht="15" customHeight="1" x14ac:dyDescent="0.25">
      <c r="A38" s="7" t="s">
        <v>100</v>
      </c>
      <c r="B38" s="24" t="s">
        <v>43</v>
      </c>
      <c r="C38" s="22" t="s">
        <v>57</v>
      </c>
      <c r="D38" s="257">
        <f t="shared" si="6"/>
        <v>85106</v>
      </c>
      <c r="E38" s="257">
        <v>85106</v>
      </c>
      <c r="F38" s="257">
        <v>62731</v>
      </c>
      <c r="G38" s="257"/>
      <c r="H38" s="288">
        <f t="shared" si="7"/>
        <v>0</v>
      </c>
      <c r="I38" s="288"/>
      <c r="J38" s="288"/>
      <c r="K38" s="288"/>
      <c r="L38" s="10">
        <f t="shared" si="8"/>
        <v>85106</v>
      </c>
      <c r="M38" s="10">
        <f t="shared" si="9"/>
        <v>85106</v>
      </c>
      <c r="N38" s="10">
        <f t="shared" si="10"/>
        <v>62731</v>
      </c>
      <c r="O38" s="10">
        <f t="shared" si="11"/>
        <v>0</v>
      </c>
    </row>
    <row r="39" spans="1:15" ht="15" customHeight="1" x14ac:dyDescent="0.25">
      <c r="A39" s="7" t="s">
        <v>101</v>
      </c>
      <c r="B39" s="21" t="s">
        <v>175</v>
      </c>
      <c r="C39" s="22" t="s">
        <v>57</v>
      </c>
      <c r="D39" s="257">
        <f t="shared" si="6"/>
        <v>76373</v>
      </c>
      <c r="E39" s="257">
        <v>76373</v>
      </c>
      <c r="F39" s="257">
        <v>56866</v>
      </c>
      <c r="G39" s="257"/>
      <c r="H39" s="288">
        <f t="shared" si="7"/>
        <v>0</v>
      </c>
      <c r="I39" s="288"/>
      <c r="J39" s="288"/>
      <c r="K39" s="288"/>
      <c r="L39" s="10">
        <f t="shared" si="8"/>
        <v>76373</v>
      </c>
      <c r="M39" s="10">
        <f t="shared" si="9"/>
        <v>76373</v>
      </c>
      <c r="N39" s="10">
        <f t="shared" si="10"/>
        <v>56866</v>
      </c>
      <c r="O39" s="10">
        <f t="shared" si="11"/>
        <v>0</v>
      </c>
    </row>
    <row r="40" spans="1:15" ht="15" customHeight="1" x14ac:dyDescent="0.25">
      <c r="A40" s="7" t="s">
        <v>102</v>
      </c>
      <c r="B40" s="21" t="s">
        <v>167</v>
      </c>
      <c r="C40" s="22" t="s">
        <v>57</v>
      </c>
      <c r="D40" s="257">
        <f t="shared" si="6"/>
        <v>160642</v>
      </c>
      <c r="E40" s="257">
        <v>160642</v>
      </c>
      <c r="F40" s="257">
        <v>117173</v>
      </c>
      <c r="G40" s="257"/>
      <c r="H40" s="288">
        <f t="shared" si="7"/>
        <v>0</v>
      </c>
      <c r="I40" s="288"/>
      <c r="J40" s="288"/>
      <c r="K40" s="288"/>
      <c r="L40" s="10">
        <f t="shared" si="8"/>
        <v>160642</v>
      </c>
      <c r="M40" s="10">
        <f t="shared" si="9"/>
        <v>160642</v>
      </c>
      <c r="N40" s="10">
        <f t="shared" si="10"/>
        <v>117173</v>
      </c>
      <c r="O40" s="10">
        <f t="shared" si="11"/>
        <v>0</v>
      </c>
    </row>
    <row r="41" spans="1:15" ht="15" customHeight="1" x14ac:dyDescent="0.25">
      <c r="A41" s="7" t="s">
        <v>103</v>
      </c>
      <c r="B41" s="21" t="s">
        <v>36</v>
      </c>
      <c r="C41" s="22" t="s">
        <v>57</v>
      </c>
      <c r="D41" s="257">
        <f t="shared" si="6"/>
        <v>87332</v>
      </c>
      <c r="E41" s="257">
        <v>87332</v>
      </c>
      <c r="F41" s="257">
        <v>63706</v>
      </c>
      <c r="G41" s="257"/>
      <c r="H41" s="288">
        <f t="shared" si="7"/>
        <v>0</v>
      </c>
      <c r="I41" s="288"/>
      <c r="J41" s="288"/>
      <c r="K41" s="288"/>
      <c r="L41" s="10">
        <f t="shared" si="8"/>
        <v>87332</v>
      </c>
      <c r="M41" s="10">
        <f t="shared" si="9"/>
        <v>87332</v>
      </c>
      <c r="N41" s="10">
        <f t="shared" si="10"/>
        <v>63706</v>
      </c>
      <c r="O41" s="10">
        <f t="shared" si="11"/>
        <v>0</v>
      </c>
    </row>
    <row r="42" spans="1:15" ht="15" customHeight="1" x14ac:dyDescent="0.25">
      <c r="A42" s="7" t="s">
        <v>104</v>
      </c>
      <c r="B42" s="21" t="s">
        <v>38</v>
      </c>
      <c r="C42" s="22" t="s">
        <v>57</v>
      </c>
      <c r="D42" s="257">
        <f t="shared" si="6"/>
        <v>89708</v>
      </c>
      <c r="E42" s="257">
        <v>89708</v>
      </c>
      <c r="F42" s="257">
        <v>65419</v>
      </c>
      <c r="G42" s="257"/>
      <c r="H42" s="288">
        <f t="shared" si="7"/>
        <v>0</v>
      </c>
      <c r="I42" s="288"/>
      <c r="J42" s="288"/>
      <c r="K42" s="288"/>
      <c r="L42" s="10">
        <f t="shared" si="8"/>
        <v>89708</v>
      </c>
      <c r="M42" s="10">
        <f t="shared" si="9"/>
        <v>89708</v>
      </c>
      <c r="N42" s="10">
        <f t="shared" si="10"/>
        <v>65419</v>
      </c>
      <c r="O42" s="10">
        <f t="shared" si="11"/>
        <v>0</v>
      </c>
    </row>
    <row r="43" spans="1:15" ht="15" customHeight="1" x14ac:dyDescent="0.25">
      <c r="A43" s="7" t="s">
        <v>105</v>
      </c>
      <c r="B43" s="21" t="s">
        <v>40</v>
      </c>
      <c r="C43" s="22" t="s">
        <v>57</v>
      </c>
      <c r="D43" s="257">
        <f t="shared" si="6"/>
        <v>182714</v>
      </c>
      <c r="E43" s="257">
        <v>182714</v>
      </c>
      <c r="F43" s="257">
        <v>133230</v>
      </c>
      <c r="G43" s="257"/>
      <c r="H43" s="288">
        <f t="shared" si="7"/>
        <v>0</v>
      </c>
      <c r="I43" s="288"/>
      <c r="J43" s="288"/>
      <c r="K43" s="288"/>
      <c r="L43" s="10">
        <f t="shared" si="8"/>
        <v>182714</v>
      </c>
      <c r="M43" s="10">
        <f t="shared" si="9"/>
        <v>182714</v>
      </c>
      <c r="N43" s="10">
        <f t="shared" si="10"/>
        <v>133230</v>
      </c>
      <c r="O43" s="10">
        <f t="shared" si="11"/>
        <v>0</v>
      </c>
    </row>
    <row r="44" spans="1:15" ht="15" customHeight="1" x14ac:dyDescent="0.25">
      <c r="A44" s="7" t="s">
        <v>106</v>
      </c>
      <c r="B44" s="21" t="s">
        <v>39</v>
      </c>
      <c r="C44" s="22" t="s">
        <v>57</v>
      </c>
      <c r="D44" s="257">
        <f t="shared" si="6"/>
        <v>93424</v>
      </c>
      <c r="E44" s="257">
        <v>93424</v>
      </c>
      <c r="F44" s="257">
        <v>68338</v>
      </c>
      <c r="G44" s="257"/>
      <c r="H44" s="288">
        <f t="shared" si="7"/>
        <v>0</v>
      </c>
      <c r="I44" s="288"/>
      <c r="J44" s="288"/>
      <c r="K44" s="288"/>
      <c r="L44" s="10">
        <f t="shared" si="8"/>
        <v>93424</v>
      </c>
      <c r="M44" s="10">
        <f t="shared" si="9"/>
        <v>93424</v>
      </c>
      <c r="N44" s="10">
        <f t="shared" si="10"/>
        <v>68338</v>
      </c>
      <c r="O44" s="10">
        <f t="shared" si="11"/>
        <v>0</v>
      </c>
    </row>
    <row r="45" spans="1:15" ht="15" customHeight="1" x14ac:dyDescent="0.25">
      <c r="A45" s="7" t="s">
        <v>107</v>
      </c>
      <c r="B45" s="18" t="s">
        <v>37</v>
      </c>
      <c r="C45" s="9" t="s">
        <v>57</v>
      </c>
      <c r="D45" s="257">
        <f t="shared" si="6"/>
        <v>147696</v>
      </c>
      <c r="E45" s="257">
        <v>147696</v>
      </c>
      <c r="F45" s="257">
        <v>107728</v>
      </c>
      <c r="G45" s="257"/>
      <c r="H45" s="288">
        <f t="shared" si="7"/>
        <v>0</v>
      </c>
      <c r="I45" s="288"/>
      <c r="J45" s="288"/>
      <c r="K45" s="288"/>
      <c r="L45" s="10">
        <f t="shared" si="8"/>
        <v>147696</v>
      </c>
      <c r="M45" s="10">
        <f t="shared" si="9"/>
        <v>147696</v>
      </c>
      <c r="N45" s="10">
        <f t="shared" si="10"/>
        <v>107728</v>
      </c>
      <c r="O45" s="10">
        <f t="shared" si="11"/>
        <v>0</v>
      </c>
    </row>
    <row r="46" spans="1:15" ht="15" customHeight="1" x14ac:dyDescent="0.25">
      <c r="A46" s="7" t="s">
        <v>108</v>
      </c>
      <c r="B46" s="25" t="s">
        <v>41</v>
      </c>
      <c r="C46" s="9" t="s">
        <v>57</v>
      </c>
      <c r="D46" s="257">
        <f t="shared" si="6"/>
        <v>29635</v>
      </c>
      <c r="E46" s="257">
        <v>29635</v>
      </c>
      <c r="F46" s="257">
        <v>21898</v>
      </c>
      <c r="G46" s="257"/>
      <c r="H46" s="288">
        <f t="shared" si="7"/>
        <v>0</v>
      </c>
      <c r="I46" s="288"/>
      <c r="J46" s="288"/>
      <c r="K46" s="288"/>
      <c r="L46" s="10">
        <f t="shared" si="8"/>
        <v>29635</v>
      </c>
      <c r="M46" s="10">
        <f t="shared" si="9"/>
        <v>29635</v>
      </c>
      <c r="N46" s="10">
        <f t="shared" si="10"/>
        <v>21898</v>
      </c>
      <c r="O46" s="10">
        <f t="shared" si="11"/>
        <v>0</v>
      </c>
    </row>
    <row r="47" spans="1:15" ht="15" customHeight="1" x14ac:dyDescent="0.25">
      <c r="A47" s="7" t="s">
        <v>109</v>
      </c>
      <c r="B47" s="25" t="s">
        <v>42</v>
      </c>
      <c r="C47" s="9" t="s">
        <v>57</v>
      </c>
      <c r="D47" s="257">
        <f t="shared" si="6"/>
        <v>44013</v>
      </c>
      <c r="E47" s="257">
        <v>44013</v>
      </c>
      <c r="F47" s="257">
        <v>32194</v>
      </c>
      <c r="G47" s="257"/>
      <c r="H47" s="288">
        <f t="shared" si="7"/>
        <v>0</v>
      </c>
      <c r="I47" s="288"/>
      <c r="J47" s="288"/>
      <c r="K47" s="288"/>
      <c r="L47" s="10">
        <f t="shared" si="8"/>
        <v>44013</v>
      </c>
      <c r="M47" s="10">
        <f t="shared" si="9"/>
        <v>44013</v>
      </c>
      <c r="N47" s="10">
        <f t="shared" si="10"/>
        <v>32194</v>
      </c>
      <c r="O47" s="10">
        <f t="shared" si="11"/>
        <v>0</v>
      </c>
    </row>
    <row r="48" spans="1:15" ht="15" customHeight="1" x14ac:dyDescent="0.25">
      <c r="A48" s="7" t="s">
        <v>110</v>
      </c>
      <c r="B48" s="18" t="s">
        <v>55</v>
      </c>
      <c r="C48" s="9" t="s">
        <v>57</v>
      </c>
      <c r="D48" s="257">
        <f t="shared" si="6"/>
        <v>732</v>
      </c>
      <c r="E48" s="257">
        <v>732</v>
      </c>
      <c r="F48" s="257">
        <v>559</v>
      </c>
      <c r="G48" s="257"/>
      <c r="H48" s="288">
        <f t="shared" si="7"/>
        <v>0</v>
      </c>
      <c r="I48" s="288"/>
      <c r="J48" s="288"/>
      <c r="K48" s="288"/>
      <c r="L48" s="10">
        <f t="shared" si="8"/>
        <v>732</v>
      </c>
      <c r="M48" s="10">
        <f t="shared" si="9"/>
        <v>732</v>
      </c>
      <c r="N48" s="10">
        <f t="shared" si="10"/>
        <v>559</v>
      </c>
      <c r="O48" s="10">
        <f t="shared" si="11"/>
        <v>0</v>
      </c>
    </row>
    <row r="49" spans="1:15" ht="15" customHeight="1" x14ac:dyDescent="0.25">
      <c r="A49" s="7" t="s">
        <v>111</v>
      </c>
      <c r="B49" s="18" t="s">
        <v>54</v>
      </c>
      <c r="C49" s="9" t="s">
        <v>57</v>
      </c>
      <c r="D49" s="257">
        <f t="shared" si="6"/>
        <v>7188</v>
      </c>
      <c r="E49" s="257">
        <v>7188</v>
      </c>
      <c r="F49" s="257">
        <v>5488</v>
      </c>
      <c r="G49" s="257"/>
      <c r="H49" s="288">
        <f t="shared" si="7"/>
        <v>0</v>
      </c>
      <c r="I49" s="288"/>
      <c r="J49" s="288"/>
      <c r="K49" s="288"/>
      <c r="L49" s="10">
        <f t="shared" si="8"/>
        <v>7188</v>
      </c>
      <c r="M49" s="10">
        <f t="shared" si="9"/>
        <v>7188</v>
      </c>
      <c r="N49" s="10">
        <f t="shared" si="10"/>
        <v>5488</v>
      </c>
      <c r="O49" s="10">
        <f t="shared" si="11"/>
        <v>0</v>
      </c>
    </row>
    <row r="50" spans="1:15" ht="15" customHeight="1" x14ac:dyDescent="0.25">
      <c r="A50" s="7" t="s">
        <v>112</v>
      </c>
      <c r="B50" s="18" t="s">
        <v>72</v>
      </c>
      <c r="C50" s="9" t="s">
        <v>57</v>
      </c>
      <c r="D50" s="257">
        <f t="shared" si="6"/>
        <v>1572</v>
      </c>
      <c r="E50" s="257">
        <v>1572</v>
      </c>
      <c r="F50" s="257">
        <v>1200</v>
      </c>
      <c r="G50" s="257"/>
      <c r="H50" s="288">
        <f t="shared" si="7"/>
        <v>0</v>
      </c>
      <c r="I50" s="288"/>
      <c r="J50" s="288"/>
      <c r="K50" s="288"/>
      <c r="L50" s="10">
        <f t="shared" si="8"/>
        <v>1572</v>
      </c>
      <c r="M50" s="10">
        <f t="shared" si="9"/>
        <v>1572</v>
      </c>
      <c r="N50" s="10">
        <f t="shared" si="10"/>
        <v>1200</v>
      </c>
      <c r="O50" s="10">
        <f t="shared" si="11"/>
        <v>0</v>
      </c>
    </row>
    <row r="51" spans="1:15" ht="15" customHeight="1" x14ac:dyDescent="0.25">
      <c r="A51" s="7" t="s">
        <v>113</v>
      </c>
      <c r="B51" s="18" t="s">
        <v>56</v>
      </c>
      <c r="C51" s="9" t="s">
        <v>57</v>
      </c>
      <c r="D51" s="257">
        <f t="shared" si="6"/>
        <v>59995</v>
      </c>
      <c r="E51" s="257">
        <v>59995</v>
      </c>
      <c r="F51" s="257">
        <v>45805</v>
      </c>
      <c r="G51" s="257"/>
      <c r="H51" s="288">
        <f t="shared" si="7"/>
        <v>0</v>
      </c>
      <c r="I51" s="288"/>
      <c r="J51" s="288"/>
      <c r="K51" s="288"/>
      <c r="L51" s="10">
        <f t="shared" si="8"/>
        <v>59995</v>
      </c>
      <c r="M51" s="10">
        <f t="shared" si="9"/>
        <v>59995</v>
      </c>
      <c r="N51" s="10">
        <f t="shared" si="10"/>
        <v>45805</v>
      </c>
      <c r="O51" s="10">
        <f t="shared" si="11"/>
        <v>0</v>
      </c>
    </row>
    <row r="52" spans="1:15" ht="15" customHeight="1" x14ac:dyDescent="0.25">
      <c r="A52" s="7" t="s">
        <v>114</v>
      </c>
      <c r="B52" s="18" t="s">
        <v>183</v>
      </c>
      <c r="C52" s="9" t="s">
        <v>57</v>
      </c>
      <c r="D52" s="257">
        <f t="shared" si="6"/>
        <v>245952</v>
      </c>
      <c r="E52" s="257">
        <v>245952</v>
      </c>
      <c r="F52" s="257">
        <v>184798</v>
      </c>
      <c r="G52" s="257"/>
      <c r="H52" s="288">
        <f t="shared" si="7"/>
        <v>0</v>
      </c>
      <c r="I52" s="288"/>
      <c r="J52" s="288"/>
      <c r="K52" s="288"/>
      <c r="L52" s="10">
        <f t="shared" si="8"/>
        <v>245952</v>
      </c>
      <c r="M52" s="10">
        <f t="shared" si="9"/>
        <v>245952</v>
      </c>
      <c r="N52" s="10">
        <f t="shared" si="10"/>
        <v>184798</v>
      </c>
      <c r="O52" s="10">
        <f t="shared" si="11"/>
        <v>0</v>
      </c>
    </row>
    <row r="53" spans="1:15" s="26" customFormat="1" ht="15" customHeight="1" x14ac:dyDescent="0.25">
      <c r="A53" s="7" t="s">
        <v>115</v>
      </c>
      <c r="B53" s="18" t="s">
        <v>184</v>
      </c>
      <c r="C53" s="9" t="s">
        <v>57</v>
      </c>
      <c r="D53" s="257">
        <f t="shared" si="6"/>
        <v>165476</v>
      </c>
      <c r="E53" s="257">
        <v>165476</v>
      </c>
      <c r="F53" s="257">
        <v>124248</v>
      </c>
      <c r="G53" s="257"/>
      <c r="H53" s="288">
        <f t="shared" si="7"/>
        <v>0</v>
      </c>
      <c r="I53" s="288"/>
      <c r="J53" s="288"/>
      <c r="K53" s="288"/>
      <c r="L53" s="10">
        <f t="shared" si="8"/>
        <v>165476</v>
      </c>
      <c r="M53" s="10">
        <f t="shared" si="9"/>
        <v>165476</v>
      </c>
      <c r="N53" s="10">
        <f t="shared" si="10"/>
        <v>124248</v>
      </c>
      <c r="O53" s="10">
        <f t="shared" si="11"/>
        <v>0</v>
      </c>
    </row>
    <row r="54" spans="1:15" s="26" customFormat="1" ht="15" customHeight="1" x14ac:dyDescent="0.25">
      <c r="A54" s="7" t="s">
        <v>116</v>
      </c>
      <c r="B54" s="18" t="s">
        <v>71</v>
      </c>
      <c r="C54" s="9" t="s">
        <v>32</v>
      </c>
      <c r="D54" s="257">
        <f t="shared" si="6"/>
        <v>7812</v>
      </c>
      <c r="E54" s="257">
        <v>7812</v>
      </c>
      <c r="F54" s="257">
        <v>5964</v>
      </c>
      <c r="G54" s="257"/>
      <c r="H54" s="288">
        <f t="shared" si="7"/>
        <v>0</v>
      </c>
      <c r="I54" s="288"/>
      <c r="J54" s="288"/>
      <c r="K54" s="288"/>
      <c r="L54" s="10">
        <f t="shared" si="8"/>
        <v>7812</v>
      </c>
      <c r="M54" s="10">
        <f t="shared" si="9"/>
        <v>7812</v>
      </c>
      <c r="N54" s="10">
        <f t="shared" si="10"/>
        <v>5964</v>
      </c>
      <c r="O54" s="10">
        <f t="shared" si="11"/>
        <v>0</v>
      </c>
    </row>
    <row r="55" spans="1:15" ht="15.95" customHeight="1" x14ac:dyDescent="0.25">
      <c r="A55" s="15" t="s">
        <v>169</v>
      </c>
      <c r="B55" s="19" t="s">
        <v>189</v>
      </c>
      <c r="C55" s="17"/>
      <c r="D55" s="258">
        <f>D14+SUM(D17:D54)</f>
        <v>8854647</v>
      </c>
      <c r="E55" s="258">
        <f>E14+SUM(E17:E54)</f>
        <v>8854647</v>
      </c>
      <c r="F55" s="258">
        <f>F14+SUM(F17:F54)</f>
        <v>6563775</v>
      </c>
      <c r="G55" s="258">
        <f t="shared" ref="G55:O55" si="12">G14+SUM(G17:G54)</f>
        <v>0</v>
      </c>
      <c r="H55" s="289">
        <f t="shared" si="12"/>
        <v>0</v>
      </c>
      <c r="I55" s="289">
        <f t="shared" si="12"/>
        <v>0</v>
      </c>
      <c r="J55" s="289">
        <f t="shared" si="12"/>
        <v>504</v>
      </c>
      <c r="K55" s="289">
        <f t="shared" si="12"/>
        <v>0</v>
      </c>
      <c r="L55" s="1">
        <f t="shared" si="12"/>
        <v>8854647</v>
      </c>
      <c r="M55" s="1">
        <f t="shared" si="12"/>
        <v>8854647</v>
      </c>
      <c r="N55" s="1">
        <f t="shared" si="12"/>
        <v>6564279</v>
      </c>
      <c r="O55" s="1">
        <f t="shared" si="12"/>
        <v>0</v>
      </c>
    </row>
    <row r="56" spans="1:15" ht="15" customHeight="1" x14ac:dyDescent="0.25">
      <c r="A56" s="40"/>
      <c r="B56" s="167"/>
      <c r="C56" s="166"/>
      <c r="D56" s="167"/>
      <c r="E56" s="167"/>
      <c r="F56" s="43"/>
      <c r="G56" s="43"/>
      <c r="H56" s="43"/>
      <c r="I56" s="43"/>
      <c r="J56" s="43"/>
      <c r="K56" s="43"/>
      <c r="L56" s="43"/>
      <c r="M56" s="43"/>
      <c r="N56" s="43"/>
    </row>
    <row r="57" spans="1:15" x14ac:dyDescent="0.25">
      <c r="A57" s="40"/>
      <c r="B57" s="14"/>
      <c r="C57" s="45"/>
      <c r="D57" s="14"/>
      <c r="E57" s="14"/>
      <c r="F57" s="44"/>
      <c r="G57" s="14"/>
      <c r="H57" s="14"/>
      <c r="I57" s="14"/>
      <c r="J57" s="14"/>
      <c r="K57" s="14"/>
      <c r="L57" s="14"/>
      <c r="M57" s="14"/>
      <c r="N57" s="14"/>
    </row>
    <row r="58" spans="1:15" x14ac:dyDescent="0.25">
      <c r="A58" s="14"/>
      <c r="B58" s="14"/>
      <c r="C58" s="46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</row>
    <row r="59" spans="1:15" x14ac:dyDescent="0.25">
      <c r="A59" s="14"/>
      <c r="B59" s="14"/>
      <c r="C59" s="46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</row>
    <row r="60" spans="1:15" x14ac:dyDescent="0.25">
      <c r="A60" s="14"/>
      <c r="B60" s="14"/>
      <c r="C60" s="46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</row>
    <row r="61" spans="1:15" x14ac:dyDescent="0.25">
      <c r="A61" s="14"/>
      <c r="B61" s="14"/>
      <c r="C61" s="46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</row>
    <row r="62" spans="1:15" x14ac:dyDescent="0.25">
      <c r="A62" s="14"/>
      <c r="B62" s="14"/>
      <c r="C62" s="46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</row>
    <row r="63" spans="1:15" x14ac:dyDescent="0.25">
      <c r="A63" s="14"/>
      <c r="B63" s="14"/>
      <c r="C63" s="46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</row>
    <row r="64" spans="1:15" x14ac:dyDescent="0.25">
      <c r="A64" s="14"/>
      <c r="B64" s="14"/>
      <c r="C64" s="46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C169" s="47"/>
    </row>
    <row r="170" spans="1:14" x14ac:dyDescent="0.25">
      <c r="C170" s="47"/>
    </row>
    <row r="171" spans="1:14" x14ac:dyDescent="0.25">
      <c r="C171" s="47"/>
    </row>
    <row r="172" spans="1:14" x14ac:dyDescent="0.25">
      <c r="C172" s="47"/>
    </row>
    <row r="173" spans="1:14" x14ac:dyDescent="0.25">
      <c r="C173" s="47"/>
    </row>
    <row r="174" spans="1:14" x14ac:dyDescent="0.25">
      <c r="C174" s="47"/>
    </row>
    <row r="175" spans="1:14" x14ac:dyDescent="0.25">
      <c r="C175" s="47"/>
    </row>
    <row r="176" spans="1:14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</sheetData>
  <mergeCells count="23">
    <mergeCell ref="E10:G10"/>
    <mergeCell ref="E11:F11"/>
    <mergeCell ref="G11:G12"/>
    <mergeCell ref="B13:O13"/>
    <mergeCell ref="K11:K12"/>
    <mergeCell ref="M11:N11"/>
    <mergeCell ref="O11:O12"/>
    <mergeCell ref="A8:O8"/>
    <mergeCell ref="A10:A12"/>
    <mergeCell ref="B10:B12"/>
    <mergeCell ref="H10:H12"/>
    <mergeCell ref="I10:K10"/>
    <mergeCell ref="L10:L12"/>
    <mergeCell ref="C10:C12"/>
    <mergeCell ref="M10:O10"/>
    <mergeCell ref="I11:J11"/>
    <mergeCell ref="D10:D12"/>
    <mergeCell ref="B1:O1"/>
    <mergeCell ref="B2:O2"/>
    <mergeCell ref="B3:O3"/>
    <mergeCell ref="B4:O4"/>
    <mergeCell ref="B5:O5"/>
    <mergeCell ref="B6:O6"/>
  </mergeCells>
  <phoneticPr fontId="2" type="noConversion"/>
  <pageMargins left="1.1811023622047245" right="0.39370078740157483" top="0.39370078740157483" bottom="0" header="0" footer="0"/>
  <pageSetup paperSize="9" scale="9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8"/>
  <sheetViews>
    <sheetView showZeros="0" workbookViewId="0">
      <selection activeCell="B10" sqref="B10:O10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6" width="9.140625" style="2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449" t="s">
        <v>427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</row>
    <row r="2" spans="1:15" x14ac:dyDescent="0.25">
      <c r="B2" s="449" t="s">
        <v>428</v>
      </c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</row>
    <row r="3" spans="1:15" x14ac:dyDescent="0.25">
      <c r="B3" s="449" t="s">
        <v>429</v>
      </c>
      <c r="C3" s="449"/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449"/>
      <c r="O3" s="449"/>
    </row>
    <row r="4" spans="1:15" x14ac:dyDescent="0.25">
      <c r="B4" s="449" t="s">
        <v>455</v>
      </c>
      <c r="C4" s="449"/>
      <c r="D4" s="449"/>
      <c r="E4" s="449"/>
      <c r="F4" s="449"/>
      <c r="G4" s="449"/>
      <c r="H4" s="449"/>
      <c r="I4" s="449"/>
      <c r="J4" s="449"/>
      <c r="K4" s="449"/>
      <c r="L4" s="449"/>
      <c r="M4" s="449"/>
      <c r="N4" s="449"/>
      <c r="O4" s="449"/>
    </row>
    <row r="5" spans="1:15" ht="15" customHeight="1" x14ac:dyDescent="0.25">
      <c r="B5" s="454" t="s">
        <v>431</v>
      </c>
      <c r="C5" s="454"/>
      <c r="D5" s="454"/>
      <c r="E5" s="454"/>
      <c r="F5" s="454"/>
      <c r="G5" s="454"/>
      <c r="H5" s="454"/>
      <c r="I5" s="454"/>
      <c r="J5" s="454"/>
      <c r="K5" s="454"/>
      <c r="L5" s="454"/>
      <c r="M5" s="454"/>
      <c r="N5" s="454"/>
      <c r="O5" s="454"/>
    </row>
    <row r="6" spans="1:15" x14ac:dyDescent="0.25">
      <c r="B6" s="454" t="s">
        <v>456</v>
      </c>
      <c r="C6" s="454"/>
      <c r="D6" s="454"/>
      <c r="E6" s="454"/>
      <c r="F6" s="454"/>
      <c r="G6" s="454"/>
      <c r="H6" s="454"/>
      <c r="I6" s="454"/>
      <c r="J6" s="454"/>
      <c r="K6" s="454"/>
      <c r="L6" s="454"/>
      <c r="M6" s="454"/>
      <c r="N6" s="454"/>
      <c r="O6" s="454"/>
    </row>
    <row r="7" spans="1:15" ht="15" customHeight="1" x14ac:dyDescent="0.25">
      <c r="B7" s="454" t="s">
        <v>433</v>
      </c>
      <c r="C7" s="454"/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  <c r="O7" s="454"/>
    </row>
    <row r="8" spans="1:15" x14ac:dyDescent="0.25">
      <c r="B8" s="454" t="s">
        <v>442</v>
      </c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</row>
    <row r="9" spans="1:15" x14ac:dyDescent="0.25">
      <c r="B9" s="454" t="s">
        <v>472</v>
      </c>
      <c r="C9" s="454"/>
      <c r="D9" s="454"/>
      <c r="E9" s="454"/>
      <c r="F9" s="454"/>
      <c r="G9" s="454"/>
      <c r="H9" s="454"/>
      <c r="I9" s="454"/>
      <c r="J9" s="454"/>
      <c r="K9" s="454"/>
      <c r="L9" s="454"/>
      <c r="M9" s="454"/>
      <c r="N9" s="454"/>
      <c r="O9" s="454"/>
    </row>
    <row r="10" spans="1:15" x14ac:dyDescent="0.25">
      <c r="B10" s="454" t="s">
        <v>479</v>
      </c>
      <c r="C10" s="454"/>
      <c r="D10" s="454"/>
      <c r="E10" s="454"/>
      <c r="F10" s="454"/>
      <c r="G10" s="454"/>
      <c r="H10" s="454"/>
      <c r="I10" s="454"/>
      <c r="J10" s="454"/>
      <c r="K10" s="454"/>
      <c r="L10" s="454"/>
      <c r="M10" s="454"/>
      <c r="N10" s="454"/>
      <c r="O10" s="454"/>
    </row>
    <row r="11" spans="1:15" x14ac:dyDescent="0.25">
      <c r="E11" s="3"/>
      <c r="F11" s="3"/>
      <c r="G11" s="3"/>
      <c r="H11" s="3"/>
      <c r="I11" s="3"/>
      <c r="J11" s="3"/>
      <c r="L11" s="3"/>
      <c r="M11" s="3"/>
      <c r="N11" s="3"/>
    </row>
    <row r="12" spans="1:15" ht="15" customHeight="1" x14ac:dyDescent="0.25">
      <c r="A12" s="416" t="s">
        <v>213</v>
      </c>
      <c r="B12" s="416"/>
      <c r="C12" s="416"/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</row>
    <row r="13" spans="1:15" ht="17.25" customHeight="1" x14ac:dyDescent="0.25">
      <c r="A13" s="179"/>
      <c r="B13" s="179"/>
      <c r="C13" s="179"/>
      <c r="D13" s="179"/>
      <c r="E13" s="179"/>
      <c r="F13" s="179"/>
      <c r="G13" s="179"/>
      <c r="H13" s="370"/>
      <c r="I13" s="370"/>
      <c r="J13" s="370"/>
      <c r="K13" s="370"/>
      <c r="L13" s="179"/>
      <c r="M13" s="179"/>
      <c r="N13" s="179"/>
    </row>
    <row r="14" spans="1:15" x14ac:dyDescent="0.25">
      <c r="A14" s="389" t="s">
        <v>5</v>
      </c>
      <c r="B14" s="392" t="s">
        <v>424</v>
      </c>
      <c r="C14" s="392" t="s">
        <v>60</v>
      </c>
      <c r="D14" s="418" t="s">
        <v>447</v>
      </c>
      <c r="E14" s="426" t="s">
        <v>214</v>
      </c>
      <c r="F14" s="426"/>
      <c r="G14" s="426"/>
      <c r="H14" s="408" t="s">
        <v>449</v>
      </c>
      <c r="I14" s="427" t="s">
        <v>214</v>
      </c>
      <c r="J14" s="427"/>
      <c r="K14" s="427"/>
      <c r="L14" s="417" t="s">
        <v>0</v>
      </c>
      <c r="M14" s="417" t="s">
        <v>214</v>
      </c>
      <c r="N14" s="417"/>
      <c r="O14" s="417"/>
    </row>
    <row r="15" spans="1:15" x14ac:dyDescent="0.25">
      <c r="A15" s="390"/>
      <c r="B15" s="393"/>
      <c r="C15" s="393"/>
      <c r="D15" s="419"/>
      <c r="E15" s="426" t="s">
        <v>1</v>
      </c>
      <c r="F15" s="426"/>
      <c r="G15" s="424" t="s">
        <v>2</v>
      </c>
      <c r="H15" s="409"/>
      <c r="I15" s="427" t="s">
        <v>1</v>
      </c>
      <c r="J15" s="427"/>
      <c r="K15" s="402" t="s">
        <v>2</v>
      </c>
      <c r="L15" s="417"/>
      <c r="M15" s="417" t="s">
        <v>1</v>
      </c>
      <c r="N15" s="417"/>
      <c r="O15" s="399" t="s">
        <v>2</v>
      </c>
    </row>
    <row r="16" spans="1:15" ht="27.75" customHeight="1" x14ac:dyDescent="0.25">
      <c r="A16" s="391"/>
      <c r="B16" s="394"/>
      <c r="C16" s="394"/>
      <c r="D16" s="420"/>
      <c r="E16" s="266" t="s">
        <v>3</v>
      </c>
      <c r="F16" s="265" t="s">
        <v>4</v>
      </c>
      <c r="G16" s="424"/>
      <c r="H16" s="410"/>
      <c r="I16" s="366" t="s">
        <v>3</v>
      </c>
      <c r="J16" s="365" t="s">
        <v>4</v>
      </c>
      <c r="K16" s="402"/>
      <c r="L16" s="417"/>
      <c r="M16" s="6" t="s">
        <v>3</v>
      </c>
      <c r="N16" s="5" t="s">
        <v>4</v>
      </c>
      <c r="O16" s="399"/>
    </row>
    <row r="17" spans="1:18" x14ac:dyDescent="0.25">
      <c r="A17" s="7" t="s">
        <v>78</v>
      </c>
      <c r="B17" s="457" t="s">
        <v>65</v>
      </c>
      <c r="C17" s="457"/>
      <c r="D17" s="457"/>
      <c r="E17" s="457"/>
      <c r="F17" s="457"/>
      <c r="G17" s="457"/>
      <c r="H17" s="457"/>
      <c r="I17" s="457"/>
      <c r="J17" s="457"/>
      <c r="K17" s="457"/>
      <c r="L17" s="457"/>
      <c r="M17" s="457"/>
      <c r="N17" s="457"/>
      <c r="O17" s="457"/>
    </row>
    <row r="18" spans="1:18" x14ac:dyDescent="0.25">
      <c r="A18" s="7" t="s">
        <v>199</v>
      </c>
      <c r="B18" s="21" t="s">
        <v>20</v>
      </c>
      <c r="C18" s="202"/>
      <c r="D18" s="297">
        <f>E18+G18</f>
        <v>2231343</v>
      </c>
      <c r="E18" s="324">
        <f t="shared" ref="E18:K18" si="0">E19+E20</f>
        <v>1031648</v>
      </c>
      <c r="F18" s="324">
        <f t="shared" si="0"/>
        <v>0</v>
      </c>
      <c r="G18" s="324">
        <f t="shared" si="0"/>
        <v>1199695</v>
      </c>
      <c r="H18" s="321">
        <f t="shared" si="0"/>
        <v>0</v>
      </c>
      <c r="I18" s="321">
        <f t="shared" si="0"/>
        <v>0</v>
      </c>
      <c r="J18" s="321">
        <f t="shared" si="0"/>
        <v>0</v>
      </c>
      <c r="K18" s="321">
        <f t="shared" si="0"/>
        <v>0</v>
      </c>
      <c r="L18" s="193">
        <f>M18+O18</f>
        <v>2231343</v>
      </c>
      <c r="M18" s="193">
        <f>E18+I18</f>
        <v>1031648</v>
      </c>
      <c r="N18" s="193">
        <f t="shared" ref="N18:O20" si="1">F18+J18</f>
        <v>0</v>
      </c>
      <c r="O18" s="193">
        <f t="shared" si="1"/>
        <v>1199695</v>
      </c>
    </row>
    <row r="19" spans="1:18" x14ac:dyDescent="0.25">
      <c r="A19" s="13"/>
      <c r="B19" s="459" t="s">
        <v>392</v>
      </c>
      <c r="C19" s="192" t="s">
        <v>25</v>
      </c>
      <c r="D19" s="297">
        <f>E19+G19</f>
        <v>2040343</v>
      </c>
      <c r="E19" s="324">
        <v>840648</v>
      </c>
      <c r="F19" s="324"/>
      <c r="G19" s="324">
        <v>1199695</v>
      </c>
      <c r="H19" s="321">
        <f>I19+K19</f>
        <v>0</v>
      </c>
      <c r="I19" s="321"/>
      <c r="J19" s="321"/>
      <c r="K19" s="321"/>
      <c r="L19" s="193">
        <f>M19+O19</f>
        <v>2040343</v>
      </c>
      <c r="M19" s="193">
        <f>E19+I19</f>
        <v>840648</v>
      </c>
      <c r="N19" s="193">
        <f t="shared" si="1"/>
        <v>0</v>
      </c>
      <c r="O19" s="193">
        <f t="shared" si="1"/>
        <v>1199695</v>
      </c>
    </row>
    <row r="20" spans="1:18" s="26" customFormat="1" ht="23.25" customHeight="1" x14ac:dyDescent="0.25">
      <c r="A20" s="92"/>
      <c r="B20" s="460"/>
      <c r="C20" s="84" t="s">
        <v>33</v>
      </c>
      <c r="D20" s="297">
        <f>E20+G20</f>
        <v>191000</v>
      </c>
      <c r="E20" s="324">
        <v>191000</v>
      </c>
      <c r="F20" s="324"/>
      <c r="G20" s="324"/>
      <c r="H20" s="321">
        <f>I20+K20</f>
        <v>0</v>
      </c>
      <c r="I20" s="321"/>
      <c r="J20" s="321"/>
      <c r="K20" s="321"/>
      <c r="L20" s="193">
        <f>M20+O20</f>
        <v>191000</v>
      </c>
      <c r="M20" s="193">
        <f>E20+I20</f>
        <v>191000</v>
      </c>
      <c r="N20" s="193">
        <f t="shared" si="1"/>
        <v>0</v>
      </c>
      <c r="O20" s="193">
        <f t="shared" si="1"/>
        <v>0</v>
      </c>
      <c r="Q20" s="274" t="s">
        <v>378</v>
      </c>
      <c r="R20" s="223"/>
    </row>
    <row r="21" spans="1:18" x14ac:dyDescent="0.25">
      <c r="A21" s="68" t="s">
        <v>79</v>
      </c>
      <c r="B21" s="93" t="s">
        <v>192</v>
      </c>
      <c r="C21" s="104"/>
      <c r="D21" s="1">
        <f>D18</f>
        <v>2231343</v>
      </c>
      <c r="E21" s="1">
        <f t="shared" ref="E21:O21" si="2">E18</f>
        <v>1031648</v>
      </c>
      <c r="F21" s="1">
        <f t="shared" si="2"/>
        <v>0</v>
      </c>
      <c r="G21" s="1">
        <f t="shared" si="2"/>
        <v>1199695</v>
      </c>
      <c r="H21" s="288">
        <f t="shared" si="2"/>
        <v>0</v>
      </c>
      <c r="I21" s="288">
        <f t="shared" si="2"/>
        <v>0</v>
      </c>
      <c r="J21" s="288">
        <f t="shared" si="2"/>
        <v>0</v>
      </c>
      <c r="K21" s="288">
        <f t="shared" si="2"/>
        <v>0</v>
      </c>
      <c r="L21" s="1">
        <f t="shared" si="2"/>
        <v>2231343</v>
      </c>
      <c r="M21" s="1">
        <f t="shared" si="2"/>
        <v>1031648</v>
      </c>
      <c r="N21" s="1">
        <f t="shared" si="2"/>
        <v>0</v>
      </c>
      <c r="O21" s="1">
        <f t="shared" si="2"/>
        <v>1199695</v>
      </c>
      <c r="Q21" s="274" t="s">
        <v>379</v>
      </c>
      <c r="R21" s="275"/>
    </row>
    <row r="22" spans="1:18" x14ac:dyDescent="0.25">
      <c r="A22" s="7" t="s">
        <v>80</v>
      </c>
      <c r="B22" s="457" t="s">
        <v>69</v>
      </c>
      <c r="C22" s="457"/>
      <c r="D22" s="457"/>
      <c r="E22" s="457"/>
      <c r="F22" s="457"/>
      <c r="G22" s="457"/>
      <c r="H22" s="457"/>
      <c r="I22" s="457"/>
      <c r="J22" s="457"/>
      <c r="K22" s="457"/>
      <c r="L22" s="457"/>
      <c r="M22" s="457"/>
      <c r="N22" s="457"/>
      <c r="O22" s="457"/>
      <c r="Q22" s="274" t="s">
        <v>380</v>
      </c>
      <c r="R22" s="275"/>
    </row>
    <row r="23" spans="1:18" x14ac:dyDescent="0.25">
      <c r="A23" s="7" t="s">
        <v>81</v>
      </c>
      <c r="B23" s="21" t="s">
        <v>20</v>
      </c>
      <c r="C23" s="455" t="s">
        <v>34</v>
      </c>
      <c r="D23" s="297">
        <f>E23+G23</f>
        <v>347544</v>
      </c>
      <c r="E23" s="297"/>
      <c r="F23" s="297"/>
      <c r="G23" s="297">
        <v>347544</v>
      </c>
      <c r="H23" s="303">
        <f>I23+K23</f>
        <v>0</v>
      </c>
      <c r="I23" s="303"/>
      <c r="J23" s="303"/>
      <c r="K23" s="303"/>
      <c r="L23" s="90">
        <f>M23+O23</f>
        <v>347544</v>
      </c>
      <c r="M23" s="90">
        <f>E23+I23</f>
        <v>0</v>
      </c>
      <c r="N23" s="90">
        <f>F23+J23</f>
        <v>0</v>
      </c>
      <c r="O23" s="90">
        <f>G23+K23</f>
        <v>347544</v>
      </c>
      <c r="Q23" s="274" t="s">
        <v>381</v>
      </c>
      <c r="R23" s="275">
        <f>L19</f>
        <v>2040343</v>
      </c>
    </row>
    <row r="24" spans="1:18" ht="26.25" x14ac:dyDescent="0.25">
      <c r="A24" s="92"/>
      <c r="B24" s="308" t="s">
        <v>393</v>
      </c>
      <c r="C24" s="456"/>
      <c r="D24" s="298"/>
      <c r="E24" s="298"/>
      <c r="F24" s="298"/>
      <c r="G24" s="298"/>
      <c r="H24" s="304"/>
      <c r="I24" s="304"/>
      <c r="J24" s="304"/>
      <c r="K24" s="304"/>
      <c r="L24" s="91"/>
      <c r="M24" s="91"/>
      <c r="N24" s="91"/>
      <c r="O24" s="91"/>
      <c r="Q24" s="274" t="s">
        <v>384</v>
      </c>
      <c r="R24" s="275">
        <f>L20</f>
        <v>191000</v>
      </c>
    </row>
    <row r="25" spans="1:18" x14ac:dyDescent="0.25">
      <c r="A25" s="68" t="s">
        <v>82</v>
      </c>
      <c r="B25" s="93" t="s">
        <v>193</v>
      </c>
      <c r="C25" s="104"/>
      <c r="D25" s="325">
        <f>D23</f>
        <v>347544</v>
      </c>
      <c r="E25" s="325">
        <f t="shared" ref="E25:O25" si="3">E23</f>
        <v>0</v>
      </c>
      <c r="F25" s="325">
        <f t="shared" si="3"/>
        <v>0</v>
      </c>
      <c r="G25" s="325">
        <f t="shared" si="3"/>
        <v>347544</v>
      </c>
      <c r="H25" s="287">
        <f t="shared" si="3"/>
        <v>0</v>
      </c>
      <c r="I25" s="287">
        <f t="shared" si="3"/>
        <v>0</v>
      </c>
      <c r="J25" s="287">
        <f t="shared" si="3"/>
        <v>0</v>
      </c>
      <c r="K25" s="287">
        <f t="shared" si="3"/>
        <v>0</v>
      </c>
      <c r="L25" s="93">
        <f t="shared" si="3"/>
        <v>347544</v>
      </c>
      <c r="M25" s="93">
        <f t="shared" si="3"/>
        <v>0</v>
      </c>
      <c r="N25" s="93">
        <f t="shared" si="3"/>
        <v>0</v>
      </c>
      <c r="O25" s="93">
        <f t="shared" si="3"/>
        <v>347544</v>
      </c>
      <c r="Q25" s="274" t="s">
        <v>382</v>
      </c>
      <c r="R25" s="223"/>
    </row>
    <row r="26" spans="1:18" x14ac:dyDescent="0.25">
      <c r="A26" s="7" t="s">
        <v>83</v>
      </c>
      <c r="B26" s="457" t="s">
        <v>188</v>
      </c>
      <c r="C26" s="457"/>
      <c r="D26" s="457"/>
      <c r="E26" s="457"/>
      <c r="F26" s="457"/>
      <c r="G26" s="457"/>
      <c r="H26" s="457"/>
      <c r="I26" s="457"/>
      <c r="J26" s="457"/>
      <c r="K26" s="457"/>
      <c r="L26" s="457"/>
      <c r="M26" s="457"/>
      <c r="N26" s="457"/>
      <c r="O26" s="457"/>
      <c r="Q26" s="274" t="s">
        <v>383</v>
      </c>
      <c r="R26" s="223">
        <f>L23</f>
        <v>347544</v>
      </c>
    </row>
    <row r="27" spans="1:18" x14ac:dyDescent="0.25">
      <c r="A27" s="7" t="s">
        <v>84</v>
      </c>
      <c r="B27" s="21" t="s">
        <v>20</v>
      </c>
      <c r="C27" s="435" t="s">
        <v>57</v>
      </c>
      <c r="D27" s="297">
        <f>E27+G27</f>
        <v>1187442</v>
      </c>
      <c r="E27" s="297"/>
      <c r="F27" s="297"/>
      <c r="G27" s="297">
        <v>1187442</v>
      </c>
      <c r="H27" s="303">
        <f>I27+K27</f>
        <v>0</v>
      </c>
      <c r="I27" s="303"/>
      <c r="J27" s="303"/>
      <c r="K27" s="303"/>
      <c r="L27" s="90">
        <f>M27+O27</f>
        <v>1187442</v>
      </c>
      <c r="M27" s="90">
        <f>E27+I27</f>
        <v>0</v>
      </c>
      <c r="N27" s="90">
        <f>F27+J27</f>
        <v>0</v>
      </c>
      <c r="O27" s="90">
        <f>G27+K27</f>
        <v>1187442</v>
      </c>
      <c r="Q27" s="274" t="s">
        <v>385</v>
      </c>
      <c r="R27" s="275">
        <f>L51</f>
        <v>231696</v>
      </c>
    </row>
    <row r="28" spans="1:18" s="26" customFormat="1" ht="27" customHeight="1" x14ac:dyDescent="0.25">
      <c r="A28" s="92"/>
      <c r="B28" s="308" t="s">
        <v>393</v>
      </c>
      <c r="C28" s="436"/>
      <c r="D28" s="298" t="s">
        <v>190</v>
      </c>
      <c r="E28" s="298"/>
      <c r="F28" s="298"/>
      <c r="G28" s="298"/>
      <c r="H28" s="305"/>
      <c r="I28" s="304"/>
      <c r="J28" s="304"/>
      <c r="K28" s="304"/>
      <c r="L28" s="91"/>
      <c r="M28" s="91"/>
      <c r="N28" s="91"/>
      <c r="O28" s="91"/>
      <c r="Q28" s="274" t="s">
        <v>386</v>
      </c>
      <c r="R28" s="275">
        <f>L27+L29+L31+L33+L35+L37+L39+L41+L43+L45+L47</f>
        <v>1615611</v>
      </c>
    </row>
    <row r="29" spans="1:18" x14ac:dyDescent="0.25">
      <c r="A29" s="7" t="s">
        <v>85</v>
      </c>
      <c r="B29" s="21" t="s">
        <v>61</v>
      </c>
      <c r="C29" s="435" t="s">
        <v>57</v>
      </c>
      <c r="D29" s="297">
        <f>E29+G29</f>
        <v>0</v>
      </c>
      <c r="E29" s="297"/>
      <c r="F29" s="297"/>
      <c r="G29" s="373"/>
      <c r="H29" s="303">
        <f t="shared" ref="H29:H45" si="4">I29+K29</f>
        <v>1388</v>
      </c>
      <c r="I29" s="375">
        <v>1388</v>
      </c>
      <c r="J29" s="303">
        <v>1060</v>
      </c>
      <c r="K29" s="303"/>
      <c r="L29" s="90">
        <f>M29+O29</f>
        <v>1388</v>
      </c>
      <c r="M29" s="90">
        <f>E29+I29</f>
        <v>1388</v>
      </c>
      <c r="N29" s="90">
        <f>F29+J29</f>
        <v>1060</v>
      </c>
      <c r="O29" s="90">
        <f>G29+K29</f>
        <v>0</v>
      </c>
      <c r="Q29" s="274" t="s">
        <v>387</v>
      </c>
      <c r="R29" s="275">
        <f>L55+L57</f>
        <v>316315</v>
      </c>
    </row>
    <row r="30" spans="1:18" s="26" customFormat="1" ht="27" customHeight="1" x14ac:dyDescent="0.25">
      <c r="A30" s="92"/>
      <c r="B30" s="308" t="s">
        <v>471</v>
      </c>
      <c r="C30" s="436"/>
      <c r="D30" s="298" t="s">
        <v>190</v>
      </c>
      <c r="E30" s="298"/>
      <c r="F30" s="298"/>
      <c r="G30" s="374"/>
      <c r="H30" s="304">
        <f t="shared" si="4"/>
        <v>0</v>
      </c>
      <c r="I30" s="376"/>
      <c r="J30" s="304"/>
      <c r="K30" s="304"/>
      <c r="L30" s="91"/>
      <c r="M30" s="91"/>
      <c r="N30" s="91"/>
      <c r="O30" s="91"/>
      <c r="Q30" s="276" t="s">
        <v>189</v>
      </c>
      <c r="R30" s="277">
        <f>SUM(R2:R29)</f>
        <v>4742509</v>
      </c>
    </row>
    <row r="31" spans="1:18" x14ac:dyDescent="0.25">
      <c r="A31" s="7" t="s">
        <v>86</v>
      </c>
      <c r="B31" s="21" t="s">
        <v>174</v>
      </c>
      <c r="C31" s="435" t="s">
        <v>57</v>
      </c>
      <c r="D31" s="297">
        <f>E31+G31</f>
        <v>0</v>
      </c>
      <c r="E31" s="297"/>
      <c r="F31" s="297"/>
      <c r="G31" s="373"/>
      <c r="H31" s="303">
        <f t="shared" si="4"/>
        <v>2615</v>
      </c>
      <c r="I31" s="375">
        <v>2615</v>
      </c>
      <c r="J31" s="303">
        <v>1996</v>
      </c>
      <c r="K31" s="303"/>
      <c r="L31" s="90">
        <f>M31+O31</f>
        <v>2615</v>
      </c>
      <c r="M31" s="90">
        <f>E31+I31</f>
        <v>2615</v>
      </c>
      <c r="N31" s="90">
        <f>F31+J31</f>
        <v>1996</v>
      </c>
      <c r="O31" s="90">
        <f>G31+K31</f>
        <v>0</v>
      </c>
      <c r="Q31" s="377"/>
      <c r="R31" s="126"/>
    </row>
    <row r="32" spans="1:18" s="26" customFormat="1" ht="27" customHeight="1" x14ac:dyDescent="0.25">
      <c r="A32" s="92"/>
      <c r="B32" s="308" t="s">
        <v>471</v>
      </c>
      <c r="C32" s="436"/>
      <c r="D32" s="298" t="s">
        <v>190</v>
      </c>
      <c r="E32" s="298"/>
      <c r="F32" s="298"/>
      <c r="G32" s="374"/>
      <c r="H32" s="304">
        <f t="shared" si="4"/>
        <v>0</v>
      </c>
      <c r="I32" s="376"/>
      <c r="J32" s="304"/>
      <c r="K32" s="304"/>
      <c r="L32" s="91"/>
      <c r="M32" s="91"/>
      <c r="N32" s="91"/>
      <c r="O32" s="91"/>
      <c r="Q32" s="378"/>
      <c r="R32" s="379">
        <f>L60-R30</f>
        <v>0</v>
      </c>
    </row>
    <row r="33" spans="1:18" x14ac:dyDescent="0.25">
      <c r="A33" s="7" t="s">
        <v>87</v>
      </c>
      <c r="B33" s="21" t="s">
        <v>182</v>
      </c>
      <c r="C33" s="435" t="s">
        <v>57</v>
      </c>
      <c r="D33" s="297">
        <f>E33+G33</f>
        <v>0</v>
      </c>
      <c r="E33" s="297"/>
      <c r="F33" s="297"/>
      <c r="G33" s="373"/>
      <c r="H33" s="303">
        <f t="shared" si="4"/>
        <v>846</v>
      </c>
      <c r="I33" s="375">
        <v>846</v>
      </c>
      <c r="J33" s="303">
        <v>646</v>
      </c>
      <c r="K33" s="303"/>
      <c r="L33" s="90">
        <f>M33+O33</f>
        <v>846</v>
      </c>
      <c r="M33" s="90">
        <f>E33+I33</f>
        <v>846</v>
      </c>
      <c r="N33" s="90">
        <f>F33+J33</f>
        <v>646</v>
      </c>
      <c r="O33" s="90">
        <f>G33+K33</f>
        <v>0</v>
      </c>
      <c r="Q33" s="377"/>
      <c r="R33" s="126"/>
    </row>
    <row r="34" spans="1:18" s="26" customFormat="1" ht="27" customHeight="1" x14ac:dyDescent="0.25">
      <c r="A34" s="92"/>
      <c r="B34" s="308" t="s">
        <v>471</v>
      </c>
      <c r="C34" s="436"/>
      <c r="D34" s="298" t="s">
        <v>190</v>
      </c>
      <c r="E34" s="298"/>
      <c r="F34" s="298"/>
      <c r="G34" s="374"/>
      <c r="H34" s="304">
        <f t="shared" si="4"/>
        <v>0</v>
      </c>
      <c r="I34" s="376"/>
      <c r="J34" s="304"/>
      <c r="K34" s="304"/>
      <c r="L34" s="91"/>
      <c r="M34" s="91"/>
      <c r="N34" s="91"/>
      <c r="O34" s="91"/>
      <c r="Q34" s="378"/>
      <c r="R34" s="379"/>
    </row>
    <row r="35" spans="1:18" x14ac:dyDescent="0.25">
      <c r="A35" s="7" t="s">
        <v>88</v>
      </c>
      <c r="B35" s="23" t="s">
        <v>454</v>
      </c>
      <c r="C35" s="435" t="s">
        <v>57</v>
      </c>
      <c r="D35" s="297">
        <f>E35+G35</f>
        <v>0</v>
      </c>
      <c r="E35" s="297"/>
      <c r="F35" s="297"/>
      <c r="G35" s="373"/>
      <c r="H35" s="303">
        <f t="shared" si="4"/>
        <v>1187</v>
      </c>
      <c r="I35" s="375">
        <v>1187</v>
      </c>
      <c r="J35" s="303">
        <v>906</v>
      </c>
      <c r="K35" s="303"/>
      <c r="L35" s="90">
        <f>M35+O35</f>
        <v>1187</v>
      </c>
      <c r="M35" s="90">
        <f>E35+I35</f>
        <v>1187</v>
      </c>
      <c r="N35" s="90">
        <f>F35+J35</f>
        <v>906</v>
      </c>
      <c r="O35" s="90">
        <f>G35+K35</f>
        <v>0</v>
      </c>
      <c r="Q35" s="377"/>
      <c r="R35" s="126"/>
    </row>
    <row r="36" spans="1:18" s="26" customFormat="1" ht="27" customHeight="1" x14ac:dyDescent="0.25">
      <c r="A36" s="92"/>
      <c r="B36" s="308" t="s">
        <v>471</v>
      </c>
      <c r="C36" s="436"/>
      <c r="D36" s="298" t="s">
        <v>190</v>
      </c>
      <c r="E36" s="298"/>
      <c r="F36" s="298"/>
      <c r="G36" s="374"/>
      <c r="H36" s="304">
        <f t="shared" si="4"/>
        <v>0</v>
      </c>
      <c r="I36" s="376"/>
      <c r="J36" s="304"/>
      <c r="K36" s="304"/>
      <c r="L36" s="91"/>
      <c r="M36" s="91"/>
      <c r="N36" s="91"/>
      <c r="O36" s="91"/>
      <c r="Q36" s="378"/>
      <c r="R36" s="379"/>
    </row>
    <row r="37" spans="1:18" x14ac:dyDescent="0.25">
      <c r="A37" s="7" t="s">
        <v>89</v>
      </c>
      <c r="B37" s="21" t="s">
        <v>164</v>
      </c>
      <c r="C37" s="435" t="s">
        <v>57</v>
      </c>
      <c r="D37" s="297">
        <f>E37+G37</f>
        <v>0</v>
      </c>
      <c r="E37" s="297"/>
      <c r="F37" s="297"/>
      <c r="G37" s="373"/>
      <c r="H37" s="303">
        <f t="shared" si="4"/>
        <v>3723</v>
      </c>
      <c r="I37" s="375">
        <v>3723</v>
      </c>
      <c r="J37" s="303">
        <v>2842</v>
      </c>
      <c r="K37" s="303"/>
      <c r="L37" s="90">
        <f>M37+O37</f>
        <v>3723</v>
      </c>
      <c r="M37" s="90">
        <f>E37+I37</f>
        <v>3723</v>
      </c>
      <c r="N37" s="90">
        <f>F37+J37</f>
        <v>2842</v>
      </c>
      <c r="O37" s="90">
        <f>G37+K37</f>
        <v>0</v>
      </c>
      <c r="Q37" s="377"/>
      <c r="R37" s="126"/>
    </row>
    <row r="38" spans="1:18" s="26" customFormat="1" ht="27" customHeight="1" x14ac:dyDescent="0.25">
      <c r="A38" s="92"/>
      <c r="B38" s="308" t="s">
        <v>471</v>
      </c>
      <c r="C38" s="436"/>
      <c r="D38" s="298" t="s">
        <v>190</v>
      </c>
      <c r="E38" s="298"/>
      <c r="F38" s="298"/>
      <c r="G38" s="374"/>
      <c r="H38" s="304">
        <f t="shared" si="4"/>
        <v>0</v>
      </c>
      <c r="I38" s="376"/>
      <c r="J38" s="304"/>
      <c r="K38" s="304"/>
      <c r="L38" s="91"/>
      <c r="M38" s="91"/>
      <c r="N38" s="91"/>
      <c r="O38" s="91"/>
      <c r="Q38" s="378"/>
      <c r="R38" s="379"/>
    </row>
    <row r="39" spans="1:18" x14ac:dyDescent="0.25">
      <c r="A39" s="7" t="s">
        <v>90</v>
      </c>
      <c r="B39" s="21" t="s">
        <v>163</v>
      </c>
      <c r="C39" s="435" t="s">
        <v>57</v>
      </c>
      <c r="D39" s="297">
        <f>E39+G39</f>
        <v>0</v>
      </c>
      <c r="E39" s="297"/>
      <c r="F39" s="297"/>
      <c r="G39" s="373"/>
      <c r="H39" s="303">
        <f t="shared" si="4"/>
        <v>7748</v>
      </c>
      <c r="I39" s="375">
        <v>7748</v>
      </c>
      <c r="J39" s="303">
        <v>5915</v>
      </c>
      <c r="K39" s="303"/>
      <c r="L39" s="90">
        <f>M39+O39</f>
        <v>7748</v>
      </c>
      <c r="M39" s="90">
        <f>E39+I39</f>
        <v>7748</v>
      </c>
      <c r="N39" s="90">
        <f>F39+J39</f>
        <v>5915</v>
      </c>
      <c r="O39" s="90">
        <f>G39+K39</f>
        <v>0</v>
      </c>
      <c r="Q39" s="377"/>
      <c r="R39" s="126"/>
    </row>
    <row r="40" spans="1:18" s="26" customFormat="1" ht="27" customHeight="1" x14ac:dyDescent="0.25">
      <c r="A40" s="92"/>
      <c r="B40" s="308" t="s">
        <v>471</v>
      </c>
      <c r="C40" s="436"/>
      <c r="D40" s="298" t="s">
        <v>190</v>
      </c>
      <c r="E40" s="298"/>
      <c r="F40" s="298"/>
      <c r="G40" s="374"/>
      <c r="H40" s="304">
        <f t="shared" si="4"/>
        <v>0</v>
      </c>
      <c r="I40" s="376"/>
      <c r="J40" s="304"/>
      <c r="K40" s="304"/>
      <c r="L40" s="91"/>
      <c r="M40" s="91"/>
      <c r="N40" s="91"/>
      <c r="O40" s="91"/>
      <c r="Q40" s="378"/>
      <c r="R40" s="379"/>
    </row>
    <row r="41" spans="1:18" x14ac:dyDescent="0.25">
      <c r="A41" s="7" t="s">
        <v>91</v>
      </c>
      <c r="B41" s="21" t="s">
        <v>165</v>
      </c>
      <c r="C41" s="435" t="s">
        <v>57</v>
      </c>
      <c r="D41" s="297">
        <f>E41+G41</f>
        <v>0</v>
      </c>
      <c r="E41" s="297"/>
      <c r="F41" s="297"/>
      <c r="G41" s="373"/>
      <c r="H41" s="303">
        <f t="shared" si="4"/>
        <v>1099</v>
      </c>
      <c r="I41" s="375">
        <v>1099</v>
      </c>
      <c r="J41" s="303">
        <v>839</v>
      </c>
      <c r="K41" s="303"/>
      <c r="L41" s="90">
        <f>M41+O41</f>
        <v>1099</v>
      </c>
      <c r="M41" s="90">
        <f>E41+I41</f>
        <v>1099</v>
      </c>
      <c r="N41" s="90">
        <f>F41+J41</f>
        <v>839</v>
      </c>
      <c r="O41" s="90">
        <f>G41+K41</f>
        <v>0</v>
      </c>
      <c r="Q41" s="377"/>
      <c r="R41" s="126"/>
    </row>
    <row r="42" spans="1:18" s="26" customFormat="1" ht="27" customHeight="1" x14ac:dyDescent="0.25">
      <c r="A42" s="92"/>
      <c r="B42" s="308" t="s">
        <v>471</v>
      </c>
      <c r="C42" s="436"/>
      <c r="D42" s="298" t="s">
        <v>190</v>
      </c>
      <c r="E42" s="298"/>
      <c r="F42" s="298"/>
      <c r="G42" s="374"/>
      <c r="H42" s="304">
        <f t="shared" si="4"/>
        <v>0</v>
      </c>
      <c r="I42" s="376"/>
      <c r="J42" s="304"/>
      <c r="K42" s="304"/>
      <c r="L42" s="91"/>
      <c r="M42" s="91"/>
      <c r="N42" s="91"/>
      <c r="O42" s="91"/>
      <c r="Q42" s="378"/>
      <c r="R42" s="379"/>
    </row>
    <row r="43" spans="1:18" x14ac:dyDescent="0.25">
      <c r="A43" s="7" t="s">
        <v>92</v>
      </c>
      <c r="B43" s="49" t="s">
        <v>47</v>
      </c>
      <c r="C43" s="435" t="s">
        <v>57</v>
      </c>
      <c r="D43" s="297">
        <f>E43+G43</f>
        <v>0</v>
      </c>
      <c r="E43" s="297"/>
      <c r="F43" s="297"/>
      <c r="G43" s="373"/>
      <c r="H43" s="303">
        <f t="shared" si="4"/>
        <v>947</v>
      </c>
      <c r="I43" s="375">
        <v>947</v>
      </c>
      <c r="J43" s="303">
        <v>723</v>
      </c>
      <c r="K43" s="303"/>
      <c r="L43" s="90">
        <f>M43+O43</f>
        <v>947</v>
      </c>
      <c r="M43" s="90">
        <f>E43+I43</f>
        <v>947</v>
      </c>
      <c r="N43" s="90">
        <f>F43+J43</f>
        <v>723</v>
      </c>
      <c r="O43" s="90">
        <f>G43+K43</f>
        <v>0</v>
      </c>
      <c r="Q43" s="377"/>
      <c r="R43" s="126"/>
    </row>
    <row r="44" spans="1:18" s="26" customFormat="1" ht="27" customHeight="1" x14ac:dyDescent="0.25">
      <c r="A44" s="92"/>
      <c r="B44" s="308" t="s">
        <v>471</v>
      </c>
      <c r="C44" s="436"/>
      <c r="D44" s="298" t="s">
        <v>190</v>
      </c>
      <c r="E44" s="298"/>
      <c r="F44" s="298"/>
      <c r="G44" s="374"/>
      <c r="H44" s="304">
        <f t="shared" si="4"/>
        <v>0</v>
      </c>
      <c r="I44" s="376"/>
      <c r="J44" s="304"/>
      <c r="K44" s="304"/>
      <c r="L44" s="91"/>
      <c r="M44" s="91"/>
      <c r="N44" s="91"/>
      <c r="O44" s="91"/>
      <c r="Q44" s="378"/>
      <c r="R44" s="379"/>
    </row>
    <row r="45" spans="1:18" x14ac:dyDescent="0.25">
      <c r="A45" s="7" t="s">
        <v>93</v>
      </c>
      <c r="B45" s="21" t="s">
        <v>183</v>
      </c>
      <c r="C45" s="435" t="s">
        <v>57</v>
      </c>
      <c r="D45" s="297">
        <f>E45+G45</f>
        <v>161555</v>
      </c>
      <c r="E45" s="297">
        <v>161555</v>
      </c>
      <c r="F45" s="297">
        <v>104237</v>
      </c>
      <c r="G45" s="297">
        <f>G46</f>
        <v>0</v>
      </c>
      <c r="H45" s="303">
        <f t="shared" si="4"/>
        <v>0</v>
      </c>
      <c r="I45" s="303"/>
      <c r="J45" s="303"/>
      <c r="K45" s="303"/>
      <c r="L45" s="90">
        <f>M45+O45</f>
        <v>161555</v>
      </c>
      <c r="M45" s="90">
        <f>E45+I45</f>
        <v>161555</v>
      </c>
      <c r="N45" s="90">
        <f>F45+J45</f>
        <v>104237</v>
      </c>
      <c r="O45" s="90">
        <f>G45+K45</f>
        <v>0</v>
      </c>
      <c r="Q45" s="377"/>
      <c r="R45" s="126"/>
    </row>
    <row r="46" spans="1:18" s="26" customFormat="1" ht="51.75" x14ac:dyDescent="0.25">
      <c r="A46" s="92"/>
      <c r="B46" s="308" t="s">
        <v>475</v>
      </c>
      <c r="C46" s="436"/>
      <c r="D46" s="298"/>
      <c r="E46" s="298"/>
      <c r="F46" s="298"/>
      <c r="G46" s="298"/>
      <c r="H46" s="304"/>
      <c r="I46" s="304"/>
      <c r="J46" s="304"/>
      <c r="K46" s="304"/>
      <c r="L46" s="91"/>
      <c r="M46" s="91"/>
      <c r="N46" s="91"/>
      <c r="O46" s="91"/>
      <c r="Q46" s="378"/>
      <c r="R46" s="379"/>
    </row>
    <row r="47" spans="1:18" s="26" customFormat="1" x14ac:dyDescent="0.25">
      <c r="A47" s="7" t="s">
        <v>94</v>
      </c>
      <c r="B47" s="21" t="s">
        <v>184</v>
      </c>
      <c r="C47" s="435" t="s">
        <v>57</v>
      </c>
      <c r="D47" s="297">
        <f>E47+G47</f>
        <v>247061</v>
      </c>
      <c r="E47" s="297">
        <v>247061</v>
      </c>
      <c r="F47" s="297">
        <v>142696</v>
      </c>
      <c r="G47" s="297">
        <f>G48</f>
        <v>0</v>
      </c>
      <c r="H47" s="303">
        <f>I47+K47</f>
        <v>0</v>
      </c>
      <c r="I47" s="303"/>
      <c r="J47" s="303"/>
      <c r="K47" s="303"/>
      <c r="L47" s="90">
        <f>M47+O47</f>
        <v>247061</v>
      </c>
      <c r="M47" s="90">
        <f>E47+I47</f>
        <v>247061</v>
      </c>
      <c r="N47" s="90">
        <f>F47+J47</f>
        <v>142696</v>
      </c>
      <c r="O47" s="90">
        <f>G47+K47</f>
        <v>0</v>
      </c>
      <c r="Q47" s="2"/>
      <c r="R47" s="2"/>
    </row>
    <row r="48" spans="1:18" ht="51.75" x14ac:dyDescent="0.25">
      <c r="A48" s="92"/>
      <c r="B48" s="308" t="s">
        <v>475</v>
      </c>
      <c r="C48" s="436"/>
      <c r="D48" s="298"/>
      <c r="E48" s="298"/>
      <c r="F48" s="298"/>
      <c r="G48" s="298"/>
      <c r="H48" s="304"/>
      <c r="I48" s="304"/>
      <c r="J48" s="304"/>
      <c r="K48" s="304"/>
      <c r="L48" s="91"/>
      <c r="M48" s="91"/>
      <c r="N48" s="91"/>
      <c r="O48" s="91"/>
      <c r="R48" s="123"/>
    </row>
    <row r="49" spans="1:18" x14ac:dyDescent="0.25">
      <c r="A49" s="68" t="s">
        <v>95</v>
      </c>
      <c r="B49" s="93" t="s">
        <v>194</v>
      </c>
      <c r="C49" s="104"/>
      <c r="D49" s="325">
        <f>D45+D47+D27</f>
        <v>1596058</v>
      </c>
      <c r="E49" s="325">
        <f>E45+E47+E27</f>
        <v>408616</v>
      </c>
      <c r="F49" s="325">
        <f>F45+F47+F27</f>
        <v>246933</v>
      </c>
      <c r="G49" s="325">
        <f>G45+G47+G27</f>
        <v>1187442</v>
      </c>
      <c r="H49" s="309">
        <f t="shared" ref="H49:O49" si="5">H27+H29+H31+H33+H35+H37+H39+H41+H43+H45+H47</f>
        <v>19553</v>
      </c>
      <c r="I49" s="309">
        <f t="shared" si="5"/>
        <v>19553</v>
      </c>
      <c r="J49" s="309">
        <f t="shared" si="5"/>
        <v>14927</v>
      </c>
      <c r="K49" s="309">
        <f t="shared" si="5"/>
        <v>0</v>
      </c>
      <c r="L49" s="93">
        <f t="shared" si="5"/>
        <v>1615611</v>
      </c>
      <c r="M49" s="93">
        <f t="shared" si="5"/>
        <v>428169</v>
      </c>
      <c r="N49" s="93">
        <f t="shared" si="5"/>
        <v>261860</v>
      </c>
      <c r="O49" s="93">
        <f t="shared" si="5"/>
        <v>1187442</v>
      </c>
    </row>
    <row r="50" spans="1:18" x14ac:dyDescent="0.25">
      <c r="A50" s="7" t="s">
        <v>96</v>
      </c>
      <c r="B50" s="457" t="s">
        <v>73</v>
      </c>
      <c r="C50" s="457"/>
      <c r="D50" s="457"/>
      <c r="E50" s="457"/>
      <c r="F50" s="457"/>
      <c r="G50" s="457"/>
      <c r="H50" s="457"/>
      <c r="I50" s="457"/>
      <c r="J50" s="457"/>
      <c r="K50" s="457"/>
      <c r="L50" s="457"/>
      <c r="M50" s="457"/>
      <c r="N50" s="457"/>
      <c r="O50" s="457"/>
    </row>
    <row r="51" spans="1:18" ht="19.5" customHeight="1" x14ac:dyDescent="0.25">
      <c r="A51" s="7" t="s">
        <v>97</v>
      </c>
      <c r="B51" s="21" t="s">
        <v>20</v>
      </c>
      <c r="C51" s="455" t="s">
        <v>32</v>
      </c>
      <c r="D51" s="297">
        <f>E51+G51</f>
        <v>231696</v>
      </c>
      <c r="E51" s="297"/>
      <c r="F51" s="297"/>
      <c r="G51" s="297">
        <v>231696</v>
      </c>
      <c r="H51" s="303">
        <f>I51+K51</f>
        <v>0</v>
      </c>
      <c r="I51" s="303"/>
      <c r="J51" s="303"/>
      <c r="K51" s="303"/>
      <c r="L51" s="90">
        <f>M51+O51</f>
        <v>231696</v>
      </c>
      <c r="M51" s="90">
        <f>E51+I51</f>
        <v>0</v>
      </c>
      <c r="N51" s="90">
        <f>F51+J51</f>
        <v>0</v>
      </c>
      <c r="O51" s="90">
        <f>G51+K51</f>
        <v>231696</v>
      </c>
    </row>
    <row r="52" spans="1:18" ht="26.25" x14ac:dyDescent="0.25">
      <c r="A52" s="92"/>
      <c r="B52" s="308" t="s">
        <v>393</v>
      </c>
      <c r="C52" s="456"/>
      <c r="D52" s="298"/>
      <c r="E52" s="298"/>
      <c r="F52" s="298"/>
      <c r="G52" s="298"/>
      <c r="H52" s="304"/>
      <c r="I52" s="304"/>
      <c r="J52" s="304"/>
      <c r="K52" s="304"/>
      <c r="L52" s="91"/>
      <c r="M52" s="91"/>
      <c r="N52" s="91"/>
      <c r="O52" s="91"/>
    </row>
    <row r="53" spans="1:18" x14ac:dyDescent="0.25">
      <c r="A53" s="207" t="s">
        <v>98</v>
      </c>
      <c r="B53" s="1" t="s">
        <v>196</v>
      </c>
      <c r="C53" s="20"/>
      <c r="D53" s="258">
        <f>D51</f>
        <v>231696</v>
      </c>
      <c r="E53" s="258">
        <f t="shared" ref="E53:O53" si="6">E51</f>
        <v>0</v>
      </c>
      <c r="F53" s="258">
        <f t="shared" si="6"/>
        <v>0</v>
      </c>
      <c r="G53" s="258">
        <f t="shared" si="6"/>
        <v>231696</v>
      </c>
      <c r="H53" s="288">
        <f t="shared" si="6"/>
        <v>0</v>
      </c>
      <c r="I53" s="288">
        <f t="shared" si="6"/>
        <v>0</v>
      </c>
      <c r="J53" s="288">
        <f t="shared" si="6"/>
        <v>0</v>
      </c>
      <c r="K53" s="288">
        <f t="shared" si="6"/>
        <v>0</v>
      </c>
      <c r="L53" s="1">
        <f t="shared" si="6"/>
        <v>231696</v>
      </c>
      <c r="M53" s="1">
        <f t="shared" si="6"/>
        <v>0</v>
      </c>
      <c r="N53" s="1">
        <f t="shared" si="6"/>
        <v>0</v>
      </c>
      <c r="O53" s="1">
        <f t="shared" si="6"/>
        <v>231696</v>
      </c>
    </row>
    <row r="54" spans="1:18" ht="15.95" customHeight="1" x14ac:dyDescent="0.25">
      <c r="A54" s="13" t="s">
        <v>99</v>
      </c>
      <c r="B54" s="458" t="s">
        <v>75</v>
      </c>
      <c r="C54" s="458"/>
      <c r="D54" s="458"/>
      <c r="E54" s="458"/>
      <c r="F54" s="458"/>
      <c r="G54" s="458"/>
      <c r="H54" s="458"/>
      <c r="I54" s="458"/>
      <c r="J54" s="458"/>
      <c r="K54" s="458"/>
      <c r="L54" s="458"/>
      <c r="M54" s="458"/>
      <c r="N54" s="458"/>
      <c r="O54" s="458"/>
    </row>
    <row r="55" spans="1:18" ht="19.5" customHeight="1" x14ac:dyDescent="0.25">
      <c r="A55" s="7" t="s">
        <v>100</v>
      </c>
      <c r="B55" s="18" t="s">
        <v>20</v>
      </c>
      <c r="C55" s="455" t="s">
        <v>24</v>
      </c>
      <c r="D55" s="297">
        <f>E55+G55</f>
        <v>144810</v>
      </c>
      <c r="E55" s="297"/>
      <c r="F55" s="297"/>
      <c r="G55" s="326">
        <v>144810</v>
      </c>
      <c r="H55" s="303">
        <f>I55+K55</f>
        <v>0</v>
      </c>
      <c r="I55" s="322"/>
      <c r="J55" s="303"/>
      <c r="K55" s="322"/>
      <c r="L55" s="90">
        <f>M55+O55</f>
        <v>144810</v>
      </c>
      <c r="M55" s="203">
        <f>E55+I55</f>
        <v>0</v>
      </c>
      <c r="N55" s="90">
        <f>F55+J55</f>
        <v>0</v>
      </c>
      <c r="O55" s="204">
        <f>G55+K55</f>
        <v>144810</v>
      </c>
    </row>
    <row r="56" spans="1:18" ht="26.25" x14ac:dyDescent="0.25">
      <c r="A56" s="92"/>
      <c r="B56" s="336" t="s">
        <v>393</v>
      </c>
      <c r="C56" s="456"/>
      <c r="D56" s="298"/>
      <c r="E56" s="298"/>
      <c r="F56" s="298"/>
      <c r="G56" s="327"/>
      <c r="H56" s="304"/>
      <c r="I56" s="323"/>
      <c r="J56" s="304"/>
      <c r="K56" s="323"/>
      <c r="L56" s="91"/>
      <c r="M56" s="205"/>
      <c r="N56" s="91"/>
      <c r="O56" s="206"/>
    </row>
    <row r="57" spans="1:18" s="26" customFormat="1" x14ac:dyDescent="0.25">
      <c r="A57" s="7" t="s">
        <v>101</v>
      </c>
      <c r="B57" s="18" t="s">
        <v>76</v>
      </c>
      <c r="C57" s="435" t="s">
        <v>24</v>
      </c>
      <c r="D57" s="297">
        <f>E57+G57</f>
        <v>171505</v>
      </c>
      <c r="E57" s="297">
        <v>171505</v>
      </c>
      <c r="F57" s="297">
        <v>130940</v>
      </c>
      <c r="G57" s="326">
        <f>G58</f>
        <v>0</v>
      </c>
      <c r="H57" s="303">
        <f>I57+K57</f>
        <v>0</v>
      </c>
      <c r="I57" s="322"/>
      <c r="J57" s="303"/>
      <c r="K57" s="322"/>
      <c r="L57" s="90">
        <f>M57+O57</f>
        <v>171505</v>
      </c>
      <c r="M57" s="203">
        <f>E57+I57</f>
        <v>171505</v>
      </c>
      <c r="N57" s="90">
        <f>F57+J57</f>
        <v>130940</v>
      </c>
      <c r="O57" s="204">
        <f>G57+K57</f>
        <v>0</v>
      </c>
      <c r="Q57" s="2"/>
      <c r="R57" s="2"/>
    </row>
    <row r="58" spans="1:18" s="26" customFormat="1" ht="26.25" x14ac:dyDescent="0.25">
      <c r="A58" s="92"/>
      <c r="B58" s="336" t="s">
        <v>476</v>
      </c>
      <c r="C58" s="436"/>
      <c r="D58" s="298"/>
      <c r="E58" s="298"/>
      <c r="F58" s="298"/>
      <c r="G58" s="327"/>
      <c r="H58" s="304"/>
      <c r="I58" s="323"/>
      <c r="J58" s="304"/>
      <c r="K58" s="323"/>
      <c r="L58" s="91"/>
      <c r="M58" s="205"/>
      <c r="N58" s="91"/>
      <c r="O58" s="206"/>
      <c r="Q58" s="2"/>
      <c r="R58" s="2"/>
    </row>
    <row r="59" spans="1:18" ht="18" customHeight="1" x14ac:dyDescent="0.25">
      <c r="A59" s="15" t="s">
        <v>102</v>
      </c>
      <c r="B59" s="35" t="s">
        <v>197</v>
      </c>
      <c r="C59" s="102"/>
      <c r="D59" s="271">
        <f>D57+D55</f>
        <v>316315</v>
      </c>
      <c r="E59" s="271">
        <f t="shared" ref="E59:O59" si="7">E57+E55</f>
        <v>171505</v>
      </c>
      <c r="F59" s="271">
        <f t="shared" si="7"/>
        <v>130940</v>
      </c>
      <c r="G59" s="271">
        <f t="shared" si="7"/>
        <v>144810</v>
      </c>
      <c r="H59" s="302">
        <f t="shared" si="7"/>
        <v>0</v>
      </c>
      <c r="I59" s="302">
        <f t="shared" si="7"/>
        <v>0</v>
      </c>
      <c r="J59" s="302">
        <f t="shared" si="7"/>
        <v>0</v>
      </c>
      <c r="K59" s="302">
        <f t="shared" si="7"/>
        <v>0</v>
      </c>
      <c r="L59" s="35">
        <f t="shared" si="7"/>
        <v>316315</v>
      </c>
      <c r="M59" s="35">
        <f t="shared" si="7"/>
        <v>171505</v>
      </c>
      <c r="N59" s="35">
        <f t="shared" si="7"/>
        <v>130940</v>
      </c>
      <c r="O59" s="35">
        <f t="shared" si="7"/>
        <v>144810</v>
      </c>
    </row>
    <row r="60" spans="1:18" x14ac:dyDescent="0.25">
      <c r="A60" s="208" t="s">
        <v>103</v>
      </c>
      <c r="B60" s="210" t="s">
        <v>189</v>
      </c>
      <c r="C60" s="99"/>
      <c r="D60" s="261">
        <f>D62+D63+D64+D66</f>
        <v>4722956</v>
      </c>
      <c r="E60" s="261">
        <f>E62+E63+E64+E66</f>
        <v>1611769</v>
      </c>
      <c r="F60" s="261">
        <f>F62+F63+F64+F66</f>
        <v>377873</v>
      </c>
      <c r="G60" s="261">
        <f>G62+G63+G64+G66</f>
        <v>3111187</v>
      </c>
      <c r="H60" s="290">
        <f t="shared" ref="H60:O60" si="8">H62+H63+H64+H65+H66</f>
        <v>19553</v>
      </c>
      <c r="I60" s="290">
        <f t="shared" si="8"/>
        <v>19553</v>
      </c>
      <c r="J60" s="290">
        <f t="shared" si="8"/>
        <v>14927</v>
      </c>
      <c r="K60" s="290">
        <f t="shared" si="8"/>
        <v>0</v>
      </c>
      <c r="L60" s="39">
        <f t="shared" si="8"/>
        <v>4742509</v>
      </c>
      <c r="M60" s="39">
        <f t="shared" si="8"/>
        <v>1631322</v>
      </c>
      <c r="N60" s="39">
        <f t="shared" si="8"/>
        <v>392800</v>
      </c>
      <c r="O60" s="39">
        <f t="shared" si="8"/>
        <v>3111187</v>
      </c>
      <c r="Q60" s="26"/>
      <c r="R60" s="26"/>
    </row>
    <row r="61" spans="1:18" x14ac:dyDescent="0.25">
      <c r="A61" s="208"/>
      <c r="B61" s="352" t="s">
        <v>224</v>
      </c>
      <c r="C61" s="380"/>
      <c r="D61" s="261"/>
      <c r="E61" s="261"/>
      <c r="F61" s="261"/>
      <c r="G61" s="261"/>
      <c r="H61" s="371"/>
      <c r="I61" s="371"/>
      <c r="J61" s="371"/>
      <c r="K61" s="371"/>
      <c r="L61" s="39"/>
      <c r="M61" s="39"/>
      <c r="N61" s="39"/>
      <c r="O61" s="39"/>
      <c r="Q61" s="26"/>
      <c r="R61" s="26"/>
    </row>
    <row r="62" spans="1:18" ht="25.5" x14ac:dyDescent="0.25">
      <c r="A62" s="208"/>
      <c r="B62" s="337" t="s">
        <v>393</v>
      </c>
      <c r="C62" s="381"/>
      <c r="D62" s="341">
        <f>E62+G62</f>
        <v>1911492</v>
      </c>
      <c r="E62" s="341">
        <f>E23+E27+E51+E55</f>
        <v>0</v>
      </c>
      <c r="F62" s="341">
        <f t="shared" ref="F62:O62" si="9">F23+F27+F51+F55</f>
        <v>0</v>
      </c>
      <c r="G62" s="341">
        <f t="shared" si="9"/>
        <v>1911492</v>
      </c>
      <c r="H62" s="372">
        <f t="shared" si="9"/>
        <v>0</v>
      </c>
      <c r="I62" s="372">
        <f t="shared" si="9"/>
        <v>0</v>
      </c>
      <c r="J62" s="372">
        <f t="shared" si="9"/>
        <v>0</v>
      </c>
      <c r="K62" s="372">
        <f t="shared" si="9"/>
        <v>0</v>
      </c>
      <c r="L62" s="347">
        <f t="shared" si="9"/>
        <v>1911492</v>
      </c>
      <c r="M62" s="347">
        <f t="shared" si="9"/>
        <v>0</v>
      </c>
      <c r="N62" s="347">
        <f t="shared" si="9"/>
        <v>0</v>
      </c>
      <c r="O62" s="347">
        <f t="shared" si="9"/>
        <v>1911492</v>
      </c>
    </row>
    <row r="63" spans="1:18" ht="38.25" x14ac:dyDescent="0.25">
      <c r="A63" s="208"/>
      <c r="B63" s="337" t="s">
        <v>392</v>
      </c>
      <c r="C63" s="381"/>
      <c r="D63" s="341">
        <f>E63+G63</f>
        <v>2231343</v>
      </c>
      <c r="E63" s="341">
        <f>E18</f>
        <v>1031648</v>
      </c>
      <c r="F63" s="341">
        <f t="shared" ref="F63:O63" si="10">F18</f>
        <v>0</v>
      </c>
      <c r="G63" s="341">
        <f t="shared" si="10"/>
        <v>1199695</v>
      </c>
      <c r="H63" s="372">
        <f t="shared" si="10"/>
        <v>0</v>
      </c>
      <c r="I63" s="372">
        <f t="shared" si="10"/>
        <v>0</v>
      </c>
      <c r="J63" s="372">
        <f t="shared" si="10"/>
        <v>0</v>
      </c>
      <c r="K63" s="372">
        <f t="shared" si="10"/>
        <v>0</v>
      </c>
      <c r="L63" s="347">
        <f t="shared" si="10"/>
        <v>2231343</v>
      </c>
      <c r="M63" s="347">
        <f t="shared" si="10"/>
        <v>1031648</v>
      </c>
      <c r="N63" s="347">
        <f t="shared" si="10"/>
        <v>0</v>
      </c>
      <c r="O63" s="347">
        <f t="shared" si="10"/>
        <v>1199695</v>
      </c>
    </row>
    <row r="64" spans="1:18" ht="51.75" x14ac:dyDescent="0.25">
      <c r="A64" s="111"/>
      <c r="B64" s="338" t="s">
        <v>475</v>
      </c>
      <c r="C64" s="382"/>
      <c r="D64" s="272">
        <f>E64+G64</f>
        <v>408616</v>
      </c>
      <c r="E64" s="272">
        <f>E45+E47</f>
        <v>408616</v>
      </c>
      <c r="F64" s="272">
        <f t="shared" ref="F64:O64" si="11">F45+F47</f>
        <v>246933</v>
      </c>
      <c r="G64" s="272">
        <f t="shared" si="11"/>
        <v>0</v>
      </c>
      <c r="H64" s="342">
        <f t="shared" si="11"/>
        <v>0</v>
      </c>
      <c r="I64" s="342">
        <f t="shared" si="11"/>
        <v>0</v>
      </c>
      <c r="J64" s="342">
        <f t="shared" si="11"/>
        <v>0</v>
      </c>
      <c r="K64" s="342">
        <f t="shared" si="11"/>
        <v>0</v>
      </c>
      <c r="L64" s="77">
        <f t="shared" si="11"/>
        <v>408616</v>
      </c>
      <c r="M64" s="77">
        <f t="shared" si="11"/>
        <v>408616</v>
      </c>
      <c r="N64" s="77">
        <f t="shared" si="11"/>
        <v>246933</v>
      </c>
      <c r="O64" s="77">
        <f t="shared" si="11"/>
        <v>0</v>
      </c>
    </row>
    <row r="65" spans="1:15" ht="26.25" x14ac:dyDescent="0.25">
      <c r="A65" s="111"/>
      <c r="B65" s="338" t="s">
        <v>471</v>
      </c>
      <c r="C65" s="382"/>
      <c r="D65" s="272"/>
      <c r="E65" s="272"/>
      <c r="F65" s="272"/>
      <c r="G65" s="272"/>
      <c r="H65" s="342">
        <f t="shared" ref="H65:O65" si="12">H29+H31+H33+H35+H37+H39+H41+H43</f>
        <v>19553</v>
      </c>
      <c r="I65" s="342">
        <f t="shared" si="12"/>
        <v>19553</v>
      </c>
      <c r="J65" s="342">
        <f t="shared" si="12"/>
        <v>14927</v>
      </c>
      <c r="K65" s="342">
        <f t="shared" si="12"/>
        <v>0</v>
      </c>
      <c r="L65" s="77">
        <f t="shared" si="12"/>
        <v>19553</v>
      </c>
      <c r="M65" s="77">
        <f t="shared" si="12"/>
        <v>19553</v>
      </c>
      <c r="N65" s="77">
        <f t="shared" si="12"/>
        <v>14927</v>
      </c>
      <c r="O65" s="77">
        <f t="shared" si="12"/>
        <v>0</v>
      </c>
    </row>
    <row r="66" spans="1:15" ht="26.25" x14ac:dyDescent="0.25">
      <c r="A66" s="209"/>
      <c r="B66" s="339" t="s">
        <v>476</v>
      </c>
      <c r="C66" s="383"/>
      <c r="D66" s="272">
        <f>E66+G66</f>
        <v>171505</v>
      </c>
      <c r="E66" s="272">
        <f>E57</f>
        <v>171505</v>
      </c>
      <c r="F66" s="272">
        <f t="shared" ref="F66:O66" si="13">F57</f>
        <v>130940</v>
      </c>
      <c r="G66" s="272">
        <f t="shared" si="13"/>
        <v>0</v>
      </c>
      <c r="H66" s="342">
        <f t="shared" si="13"/>
        <v>0</v>
      </c>
      <c r="I66" s="342">
        <f t="shared" si="13"/>
        <v>0</v>
      </c>
      <c r="J66" s="342">
        <f t="shared" si="13"/>
        <v>0</v>
      </c>
      <c r="K66" s="342">
        <f t="shared" si="13"/>
        <v>0</v>
      </c>
      <c r="L66" s="77">
        <f t="shared" si="13"/>
        <v>171505</v>
      </c>
      <c r="M66" s="77">
        <f t="shared" si="13"/>
        <v>171505</v>
      </c>
      <c r="N66" s="77">
        <f t="shared" si="13"/>
        <v>130940</v>
      </c>
      <c r="O66" s="77">
        <f t="shared" si="13"/>
        <v>0</v>
      </c>
    </row>
    <row r="67" spans="1:15" x14ac:dyDescent="0.25">
      <c r="A67" s="40"/>
      <c r="B67" s="41"/>
      <c r="C67" s="42"/>
      <c r="D67" s="41"/>
      <c r="E67" s="41"/>
      <c r="F67" s="51"/>
      <c r="G67" s="51"/>
      <c r="H67" s="51"/>
      <c r="I67" s="51"/>
      <c r="J67" s="51"/>
      <c r="K67" s="41"/>
      <c r="L67" s="51"/>
      <c r="M67" s="51"/>
      <c r="N67" s="51"/>
      <c r="O67" s="167"/>
    </row>
    <row r="68" spans="1:15" x14ac:dyDescent="0.25">
      <c r="A68" s="40"/>
      <c r="B68" s="14"/>
      <c r="C68" s="45"/>
      <c r="D68" s="14"/>
      <c r="E68" s="14"/>
      <c r="F68" s="44"/>
      <c r="G68" s="14"/>
      <c r="H68" s="14"/>
      <c r="I68" s="14"/>
      <c r="J68" s="14"/>
      <c r="L68" s="14"/>
      <c r="M68" s="14"/>
      <c r="N68" s="14"/>
    </row>
    <row r="69" spans="1:15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L69" s="14"/>
      <c r="M69" s="14"/>
      <c r="N69" s="14"/>
    </row>
    <row r="70" spans="1:15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L70" s="14"/>
      <c r="M70" s="14"/>
      <c r="N70" s="14"/>
    </row>
    <row r="71" spans="1:15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L71" s="14"/>
      <c r="M71" s="14"/>
      <c r="N71" s="14"/>
    </row>
    <row r="72" spans="1:15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L72" s="14"/>
      <c r="M72" s="14"/>
      <c r="N72" s="14"/>
    </row>
    <row r="73" spans="1:15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L73" s="14"/>
      <c r="M73" s="14"/>
      <c r="N73" s="14"/>
    </row>
    <row r="74" spans="1:15" x14ac:dyDescent="0.25">
      <c r="A74" s="14"/>
      <c r="B74" s="14"/>
      <c r="C74" s="46"/>
      <c r="D74" s="14"/>
      <c r="E74" s="14"/>
      <c r="F74" s="14"/>
      <c r="G74" s="14" t="s">
        <v>190</v>
      </c>
      <c r="H74" s="14"/>
      <c r="I74" s="14"/>
      <c r="J74" s="14"/>
      <c r="L74" s="14"/>
      <c r="M74" s="14"/>
      <c r="N74" s="14"/>
    </row>
    <row r="75" spans="1:15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L75" s="14"/>
      <c r="M75" s="14"/>
      <c r="N75" s="14"/>
    </row>
    <row r="76" spans="1:15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L76" s="14"/>
      <c r="M76" s="14"/>
      <c r="N76" s="14"/>
    </row>
    <row r="77" spans="1:15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L77" s="14"/>
      <c r="M77" s="14"/>
      <c r="N77" s="14"/>
    </row>
    <row r="78" spans="1:15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L78" s="14"/>
      <c r="M78" s="14"/>
      <c r="N78" s="14"/>
    </row>
    <row r="79" spans="1:15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L79" s="14"/>
      <c r="M79" s="14"/>
      <c r="N79" s="14"/>
    </row>
    <row r="80" spans="1:15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L172" s="14"/>
      <c r="M172" s="14"/>
      <c r="N172" s="14"/>
    </row>
    <row r="173" spans="1:14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L173" s="14"/>
      <c r="M173" s="14"/>
      <c r="N173" s="14"/>
    </row>
    <row r="174" spans="1:14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L174" s="14"/>
      <c r="M174" s="14"/>
      <c r="N174" s="14"/>
    </row>
    <row r="175" spans="1:14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L175" s="14"/>
      <c r="M175" s="14"/>
      <c r="N175" s="14"/>
    </row>
    <row r="176" spans="1:14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L176" s="14"/>
      <c r="M176" s="14"/>
      <c r="N176" s="14"/>
    </row>
    <row r="177" spans="1:14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L177" s="14"/>
      <c r="M177" s="14"/>
      <c r="N177" s="14"/>
    </row>
    <row r="178" spans="1:14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L178" s="14"/>
      <c r="M178" s="14"/>
      <c r="N178" s="14"/>
    </row>
    <row r="179" spans="1:14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L179" s="14"/>
      <c r="M179" s="14"/>
      <c r="N179" s="14"/>
    </row>
    <row r="180" spans="1:14" x14ac:dyDescent="0.25">
      <c r="C180" s="47"/>
    </row>
    <row r="181" spans="1:14" x14ac:dyDescent="0.25">
      <c r="C181" s="47"/>
    </row>
    <row r="182" spans="1:14" x14ac:dyDescent="0.25">
      <c r="C182" s="47"/>
    </row>
    <row r="183" spans="1:14" x14ac:dyDescent="0.25">
      <c r="C183" s="47"/>
    </row>
    <row r="184" spans="1:14" x14ac:dyDescent="0.25">
      <c r="C184" s="47"/>
    </row>
    <row r="185" spans="1:14" x14ac:dyDescent="0.25">
      <c r="C185" s="47"/>
    </row>
    <row r="186" spans="1:14" x14ac:dyDescent="0.25">
      <c r="C186" s="47"/>
    </row>
    <row r="187" spans="1:14" x14ac:dyDescent="0.25">
      <c r="C187" s="47"/>
    </row>
    <row r="188" spans="1:14" x14ac:dyDescent="0.25">
      <c r="C188" s="47"/>
    </row>
    <row r="189" spans="1:14" x14ac:dyDescent="0.25">
      <c r="C189" s="47"/>
    </row>
    <row r="190" spans="1:14" x14ac:dyDescent="0.25">
      <c r="C190" s="47"/>
    </row>
    <row r="191" spans="1:14" x14ac:dyDescent="0.25">
      <c r="C191" s="47"/>
    </row>
    <row r="192" spans="1:14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</sheetData>
  <mergeCells count="47">
    <mergeCell ref="C33:C34"/>
    <mergeCell ref="C35:C36"/>
    <mergeCell ref="C37:C38"/>
    <mergeCell ref="C39:C40"/>
    <mergeCell ref="B7:O7"/>
    <mergeCell ref="B1:O1"/>
    <mergeCell ref="B2:O2"/>
    <mergeCell ref="B3:O3"/>
    <mergeCell ref="B4:O4"/>
    <mergeCell ref="B5:O5"/>
    <mergeCell ref="B6:O6"/>
    <mergeCell ref="B8:O8"/>
    <mergeCell ref="A12:O12"/>
    <mergeCell ref="B22:O22"/>
    <mergeCell ref="B19:B20"/>
    <mergeCell ref="K15:K16"/>
    <mergeCell ref="B17:O17"/>
    <mergeCell ref="M15:N15"/>
    <mergeCell ref="A14:A16"/>
    <mergeCell ref="B14:B16"/>
    <mergeCell ref="C14:C16"/>
    <mergeCell ref="E14:G14"/>
    <mergeCell ref="H14:H16"/>
    <mergeCell ref="I14:K14"/>
    <mergeCell ref="M14:O14"/>
    <mergeCell ref="O15:O16"/>
    <mergeCell ref="D14:D16"/>
    <mergeCell ref="C45:C46"/>
    <mergeCell ref="C27:C28"/>
    <mergeCell ref="B26:O26"/>
    <mergeCell ref="C23:C24"/>
    <mergeCell ref="I15:J15"/>
    <mergeCell ref="G15:G16"/>
    <mergeCell ref="C41:C42"/>
    <mergeCell ref="C43:C44"/>
    <mergeCell ref="C29:C30"/>
    <mergeCell ref="C31:C32"/>
    <mergeCell ref="B9:O9"/>
    <mergeCell ref="B10:O10"/>
    <mergeCell ref="C57:C58"/>
    <mergeCell ref="C55:C56"/>
    <mergeCell ref="C51:C52"/>
    <mergeCell ref="B50:O50"/>
    <mergeCell ref="B54:O54"/>
    <mergeCell ref="E15:F15"/>
    <mergeCell ref="C47:C48"/>
    <mergeCell ref="L14:L16"/>
  </mergeCells>
  <pageMargins left="1.1811023622047245" right="0.39370078740157483" top="0.78740157480314965" bottom="0.78740157480314965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61"/>
  <sheetViews>
    <sheetView showZeros="0" workbookViewId="0">
      <selection activeCell="E24" sqref="E24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5" width="10" style="2" customWidth="1"/>
    <col min="16" max="17" width="9.140625" style="2" customWidth="1"/>
    <col min="18" max="16384" width="9.140625" style="2"/>
  </cols>
  <sheetData>
    <row r="1" spans="1:17" x14ac:dyDescent="0.25">
      <c r="B1" s="464" t="s">
        <v>427</v>
      </c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</row>
    <row r="2" spans="1:17" x14ac:dyDescent="0.25">
      <c r="B2" s="464" t="s">
        <v>428</v>
      </c>
      <c r="C2" s="464"/>
      <c r="D2" s="464"/>
      <c r="E2" s="464"/>
      <c r="F2" s="464"/>
      <c r="G2" s="464"/>
      <c r="H2" s="464"/>
      <c r="I2" s="464"/>
      <c r="J2" s="464"/>
      <c r="K2" s="464"/>
      <c r="L2" s="464"/>
      <c r="M2" s="464"/>
      <c r="N2" s="464"/>
      <c r="O2" s="464"/>
    </row>
    <row r="3" spans="1:17" x14ac:dyDescent="0.25">
      <c r="B3" s="464" t="s">
        <v>429</v>
      </c>
      <c r="C3" s="464"/>
      <c r="D3" s="464"/>
      <c r="E3" s="464"/>
      <c r="F3" s="464"/>
      <c r="G3" s="464"/>
      <c r="H3" s="464"/>
      <c r="I3" s="464"/>
      <c r="J3" s="464"/>
      <c r="K3" s="464"/>
      <c r="L3" s="464"/>
      <c r="M3" s="464"/>
      <c r="N3" s="464"/>
      <c r="O3" s="464"/>
    </row>
    <row r="4" spans="1:17" x14ac:dyDescent="0.25">
      <c r="B4" s="464" t="s">
        <v>457</v>
      </c>
      <c r="C4" s="464"/>
      <c r="D4" s="464"/>
      <c r="E4" s="464"/>
      <c r="F4" s="464"/>
      <c r="G4" s="464"/>
      <c r="H4" s="464"/>
      <c r="I4" s="464"/>
      <c r="J4" s="464"/>
      <c r="K4" s="464"/>
      <c r="L4" s="464"/>
      <c r="M4" s="464"/>
      <c r="N4" s="464"/>
      <c r="O4" s="464"/>
    </row>
    <row r="5" spans="1:17" ht="15" customHeight="1" x14ac:dyDescent="0.25">
      <c r="B5" s="463" t="s">
        <v>451</v>
      </c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</row>
    <row r="6" spans="1:17" ht="15" customHeight="1" x14ac:dyDescent="0.25">
      <c r="B6" s="463" t="s">
        <v>446</v>
      </c>
      <c r="C6" s="463"/>
      <c r="D6" s="463"/>
      <c r="E6" s="463"/>
      <c r="F6" s="463"/>
      <c r="G6" s="463"/>
      <c r="H6" s="463"/>
      <c r="I6" s="463"/>
      <c r="J6" s="463"/>
      <c r="K6" s="463"/>
      <c r="L6" s="463"/>
      <c r="M6" s="463"/>
      <c r="N6" s="463"/>
      <c r="O6" s="463"/>
    </row>
    <row r="7" spans="1:17" x14ac:dyDescent="0.25">
      <c r="E7" s="3"/>
      <c r="F7" s="3"/>
      <c r="G7" s="3"/>
      <c r="H7" s="3"/>
      <c r="I7" s="3"/>
      <c r="J7" s="3"/>
      <c r="K7" s="3"/>
      <c r="L7" s="3"/>
      <c r="M7" s="3"/>
      <c r="N7" s="3"/>
    </row>
    <row r="8" spans="1:17" ht="30" customHeight="1" x14ac:dyDescent="0.25">
      <c r="A8" s="416" t="s">
        <v>249</v>
      </c>
      <c r="B8" s="416"/>
      <c r="C8" s="416"/>
      <c r="D8" s="416"/>
      <c r="E8" s="416"/>
      <c r="F8" s="416"/>
      <c r="G8" s="416"/>
      <c r="H8" s="416"/>
      <c r="I8" s="416"/>
      <c r="J8" s="416"/>
      <c r="K8" s="416"/>
      <c r="L8" s="416"/>
      <c r="M8" s="416"/>
      <c r="N8" s="416"/>
      <c r="O8" s="416"/>
    </row>
    <row r="9" spans="1:17" ht="17.25" customHeight="1" x14ac:dyDescent="0.25">
      <c r="A9" s="179"/>
      <c r="B9" s="179"/>
      <c r="C9" s="179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78"/>
      <c r="O9" s="4" t="s">
        <v>186</v>
      </c>
    </row>
    <row r="10" spans="1:17" x14ac:dyDescent="0.25">
      <c r="A10" s="389" t="s">
        <v>5</v>
      </c>
      <c r="B10" s="392" t="s">
        <v>424</v>
      </c>
      <c r="C10" s="392" t="s">
        <v>60</v>
      </c>
      <c r="D10" s="418" t="s">
        <v>447</v>
      </c>
      <c r="E10" s="422" t="s">
        <v>214</v>
      </c>
      <c r="F10" s="422"/>
      <c r="G10" s="423"/>
      <c r="H10" s="408" t="s">
        <v>449</v>
      </c>
      <c r="I10" s="411" t="s">
        <v>214</v>
      </c>
      <c r="J10" s="412"/>
      <c r="K10" s="413"/>
      <c r="L10" s="417" t="s">
        <v>0</v>
      </c>
      <c r="M10" s="396" t="s">
        <v>214</v>
      </c>
      <c r="N10" s="397"/>
      <c r="O10" s="398"/>
    </row>
    <row r="11" spans="1:17" x14ac:dyDescent="0.25">
      <c r="A11" s="390"/>
      <c r="B11" s="393"/>
      <c r="C11" s="393"/>
      <c r="D11" s="419"/>
      <c r="E11" s="423" t="s">
        <v>1</v>
      </c>
      <c r="F11" s="426"/>
      <c r="G11" s="424" t="s">
        <v>2</v>
      </c>
      <c r="H11" s="409"/>
      <c r="I11" s="427" t="s">
        <v>1</v>
      </c>
      <c r="J11" s="427"/>
      <c r="K11" s="402" t="s">
        <v>2</v>
      </c>
      <c r="L11" s="417"/>
      <c r="M11" s="417" t="s">
        <v>1</v>
      </c>
      <c r="N11" s="417"/>
      <c r="O11" s="399" t="s">
        <v>2</v>
      </c>
      <c r="Q11" s="154"/>
    </row>
    <row r="12" spans="1:17" ht="24" x14ac:dyDescent="0.25">
      <c r="A12" s="391"/>
      <c r="B12" s="394"/>
      <c r="C12" s="394"/>
      <c r="D12" s="420"/>
      <c r="E12" s="264" t="s">
        <v>3</v>
      </c>
      <c r="F12" s="265" t="s">
        <v>4</v>
      </c>
      <c r="G12" s="424"/>
      <c r="H12" s="410"/>
      <c r="I12" s="294" t="s">
        <v>3</v>
      </c>
      <c r="J12" s="295" t="s">
        <v>4</v>
      </c>
      <c r="K12" s="402"/>
      <c r="L12" s="417"/>
      <c r="M12" s="6" t="s">
        <v>3</v>
      </c>
      <c r="N12" s="5" t="s">
        <v>4</v>
      </c>
      <c r="O12" s="399"/>
      <c r="P12" s="274" t="s">
        <v>378</v>
      </c>
      <c r="Q12" s="275">
        <f>SUM(I10:I19)</f>
        <v>0</v>
      </c>
    </row>
    <row r="13" spans="1:17" ht="15.95" customHeight="1" x14ac:dyDescent="0.25">
      <c r="A13" s="13" t="s">
        <v>78</v>
      </c>
      <c r="B13" s="461" t="s">
        <v>65</v>
      </c>
      <c r="C13" s="462"/>
      <c r="D13" s="462"/>
      <c r="E13" s="462"/>
      <c r="F13" s="462"/>
      <c r="G13" s="462"/>
      <c r="H13" s="462"/>
      <c r="I13" s="462"/>
      <c r="J13" s="462"/>
      <c r="K13" s="462"/>
      <c r="L13" s="462"/>
      <c r="M13" s="462"/>
      <c r="N13" s="462"/>
      <c r="O13" s="462"/>
      <c r="P13" s="274" t="s">
        <v>379</v>
      </c>
      <c r="Q13" s="275"/>
    </row>
    <row r="14" spans="1:17" ht="15" customHeight="1" x14ac:dyDescent="0.25">
      <c r="A14" s="7" t="s">
        <v>199</v>
      </c>
      <c r="B14" s="21" t="s">
        <v>20</v>
      </c>
      <c r="C14" s="22" t="s">
        <v>33</v>
      </c>
      <c r="D14" s="257">
        <f>E14+G14</f>
        <v>96154</v>
      </c>
      <c r="E14" s="257">
        <v>78632</v>
      </c>
      <c r="F14" s="257"/>
      <c r="G14" s="257">
        <v>17522</v>
      </c>
      <c r="H14" s="288">
        <f>I14+K14</f>
        <v>0</v>
      </c>
      <c r="I14" s="288"/>
      <c r="J14" s="288"/>
      <c r="K14" s="288"/>
      <c r="L14" s="10">
        <f>M14+O14</f>
        <v>96154</v>
      </c>
      <c r="M14" s="10">
        <f>E14+I14</f>
        <v>78632</v>
      </c>
      <c r="N14" s="10">
        <f>F14+J14</f>
        <v>0</v>
      </c>
      <c r="O14" s="10">
        <f>G14+K14</f>
        <v>17522</v>
      </c>
      <c r="P14" s="274" t="s">
        <v>380</v>
      </c>
      <c r="Q14" s="275"/>
    </row>
    <row r="15" spans="1:17" ht="15.95" customHeight="1" x14ac:dyDescent="0.25">
      <c r="A15" s="15" t="s">
        <v>79</v>
      </c>
      <c r="B15" s="1" t="s">
        <v>192</v>
      </c>
      <c r="C15" s="17"/>
      <c r="D15" s="258">
        <f>D14</f>
        <v>96154</v>
      </c>
      <c r="E15" s="258">
        <f>E14</f>
        <v>78632</v>
      </c>
      <c r="F15" s="258">
        <f>F14</f>
        <v>0</v>
      </c>
      <c r="G15" s="258">
        <f>G14</f>
        <v>17522</v>
      </c>
      <c r="H15" s="289">
        <f t="shared" ref="H15:O15" si="0">H14</f>
        <v>0</v>
      </c>
      <c r="I15" s="289">
        <f t="shared" si="0"/>
        <v>0</v>
      </c>
      <c r="J15" s="289">
        <f t="shared" si="0"/>
        <v>0</v>
      </c>
      <c r="K15" s="289">
        <f t="shared" si="0"/>
        <v>0</v>
      </c>
      <c r="L15" s="1">
        <f t="shared" si="0"/>
        <v>96154</v>
      </c>
      <c r="M15" s="1">
        <f t="shared" si="0"/>
        <v>78632</v>
      </c>
      <c r="N15" s="1">
        <f t="shared" si="0"/>
        <v>0</v>
      </c>
      <c r="O15" s="1">
        <f t="shared" si="0"/>
        <v>17522</v>
      </c>
      <c r="P15" s="274" t="s">
        <v>381</v>
      </c>
      <c r="Q15" s="275"/>
    </row>
    <row r="16" spans="1:17" ht="15.95" customHeight="1" x14ac:dyDescent="0.25">
      <c r="A16" s="13" t="s">
        <v>80</v>
      </c>
      <c r="B16" s="403" t="s">
        <v>69</v>
      </c>
      <c r="C16" s="404"/>
      <c r="D16" s="404"/>
      <c r="E16" s="404"/>
      <c r="F16" s="404"/>
      <c r="G16" s="404"/>
      <c r="H16" s="404"/>
      <c r="I16" s="404"/>
      <c r="J16" s="404"/>
      <c r="K16" s="404"/>
      <c r="L16" s="404"/>
      <c r="M16" s="404"/>
      <c r="N16" s="404"/>
      <c r="O16" s="405"/>
      <c r="P16" s="274" t="s">
        <v>384</v>
      </c>
      <c r="Q16" s="275">
        <f>L14</f>
        <v>96154</v>
      </c>
    </row>
    <row r="17" spans="1:17" ht="15" customHeight="1" x14ac:dyDescent="0.25">
      <c r="A17" s="7" t="s">
        <v>81</v>
      </c>
      <c r="B17" s="18" t="s">
        <v>20</v>
      </c>
      <c r="C17" s="9" t="s">
        <v>34</v>
      </c>
      <c r="D17" s="257">
        <f>E17+G17</f>
        <v>21142</v>
      </c>
      <c r="E17" s="257">
        <v>21142</v>
      </c>
      <c r="F17" s="257"/>
      <c r="G17" s="257"/>
      <c r="H17" s="288">
        <f>I17+K17</f>
        <v>0</v>
      </c>
      <c r="I17" s="288"/>
      <c r="J17" s="288"/>
      <c r="K17" s="288"/>
      <c r="L17" s="10">
        <f>M17+O17</f>
        <v>21142</v>
      </c>
      <c r="M17" s="10">
        <f>E17+I17</f>
        <v>21142</v>
      </c>
      <c r="N17" s="10">
        <f>F17+J17</f>
        <v>0</v>
      </c>
      <c r="O17" s="10">
        <f>G17+K17</f>
        <v>0</v>
      </c>
      <c r="P17" s="274" t="s">
        <v>382</v>
      </c>
      <c r="Q17" s="275">
        <f>SUM(I22:I32)</f>
        <v>0</v>
      </c>
    </row>
    <row r="18" spans="1:17" ht="15.95" customHeight="1" x14ac:dyDescent="0.25">
      <c r="A18" s="15" t="s">
        <v>82</v>
      </c>
      <c r="B18" s="19" t="s">
        <v>193</v>
      </c>
      <c r="C18" s="20"/>
      <c r="D18" s="258">
        <f>D17</f>
        <v>21142</v>
      </c>
      <c r="E18" s="258">
        <f>E17</f>
        <v>21142</v>
      </c>
      <c r="F18" s="258">
        <f>F17</f>
        <v>0</v>
      </c>
      <c r="G18" s="258">
        <f>G17</f>
        <v>0</v>
      </c>
      <c r="H18" s="289">
        <f t="shared" ref="H18:O18" si="1">H17</f>
        <v>0</v>
      </c>
      <c r="I18" s="289">
        <f t="shared" si="1"/>
        <v>0</v>
      </c>
      <c r="J18" s="289">
        <f t="shared" si="1"/>
        <v>0</v>
      </c>
      <c r="K18" s="289">
        <f t="shared" si="1"/>
        <v>0</v>
      </c>
      <c r="L18" s="1">
        <f t="shared" si="1"/>
        <v>21142</v>
      </c>
      <c r="M18" s="1">
        <f t="shared" si="1"/>
        <v>21142</v>
      </c>
      <c r="N18" s="1">
        <f t="shared" si="1"/>
        <v>0</v>
      </c>
      <c r="O18" s="1">
        <f t="shared" si="1"/>
        <v>0</v>
      </c>
      <c r="P18" s="274" t="s">
        <v>383</v>
      </c>
      <c r="Q18" s="275">
        <f>L17</f>
        <v>21142</v>
      </c>
    </row>
    <row r="19" spans="1:17" ht="15.95" customHeight="1" x14ac:dyDescent="0.25">
      <c r="A19" s="36" t="s">
        <v>83</v>
      </c>
      <c r="B19" s="37" t="s">
        <v>189</v>
      </c>
      <c r="C19" s="38"/>
      <c r="D19" s="261">
        <f>D15+D18</f>
        <v>117296</v>
      </c>
      <c r="E19" s="261">
        <f>E15+E18</f>
        <v>99774</v>
      </c>
      <c r="F19" s="261">
        <f>F15+F18</f>
        <v>0</v>
      </c>
      <c r="G19" s="261">
        <f>G15+G18</f>
        <v>17522</v>
      </c>
      <c r="H19" s="290">
        <f t="shared" ref="H19:O19" si="2">H15+H18</f>
        <v>0</v>
      </c>
      <c r="I19" s="290">
        <f t="shared" si="2"/>
        <v>0</v>
      </c>
      <c r="J19" s="290">
        <f t="shared" si="2"/>
        <v>0</v>
      </c>
      <c r="K19" s="290">
        <f t="shared" si="2"/>
        <v>0</v>
      </c>
      <c r="L19" s="39">
        <f t="shared" si="2"/>
        <v>117296</v>
      </c>
      <c r="M19" s="39">
        <f t="shared" si="2"/>
        <v>99774</v>
      </c>
      <c r="N19" s="39">
        <f t="shared" si="2"/>
        <v>0</v>
      </c>
      <c r="O19" s="39">
        <f t="shared" si="2"/>
        <v>17522</v>
      </c>
      <c r="P19" s="274" t="s">
        <v>385</v>
      </c>
      <c r="Q19" s="275">
        <f>SUM(I68:I81)</f>
        <v>0</v>
      </c>
    </row>
    <row r="20" spans="1:17" ht="15" customHeight="1" x14ac:dyDescent="0.25">
      <c r="A20" s="40" t="s">
        <v>190</v>
      </c>
      <c r="B20" s="41"/>
      <c r="C20" s="42"/>
      <c r="D20" s="41"/>
      <c r="E20" s="41"/>
      <c r="F20" s="43"/>
      <c r="G20" s="43"/>
      <c r="H20" s="43"/>
      <c r="I20" s="43"/>
      <c r="J20" s="43"/>
      <c r="K20" s="43"/>
      <c r="L20" s="43"/>
      <c r="M20" s="43"/>
      <c r="N20" s="43"/>
      <c r="P20" s="274" t="s">
        <v>386</v>
      </c>
      <c r="Q20" s="275">
        <f>SUM(I39:I65)</f>
        <v>0</v>
      </c>
    </row>
    <row r="21" spans="1:17" x14ac:dyDescent="0.25">
      <c r="A21" s="40"/>
      <c r="B21" s="14"/>
      <c r="C21" s="45"/>
      <c r="D21" s="14"/>
      <c r="E21" s="14"/>
      <c r="F21" s="44"/>
      <c r="G21" s="14"/>
      <c r="H21" s="14"/>
      <c r="I21" s="14"/>
      <c r="J21" s="14"/>
      <c r="K21" s="14"/>
      <c r="L21" s="14"/>
      <c r="M21" s="14"/>
      <c r="N21" s="14"/>
      <c r="P21" s="274" t="s">
        <v>387</v>
      </c>
      <c r="Q21" s="275">
        <f>SUM(I84:I87)</f>
        <v>0</v>
      </c>
    </row>
    <row r="22" spans="1:17" x14ac:dyDescent="0.25">
      <c r="A22" s="14"/>
      <c r="B22" s="14"/>
      <c r="C22" s="46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P22" s="276" t="s">
        <v>189</v>
      </c>
      <c r="Q22" s="277">
        <f>SUM(Q12:Q21)</f>
        <v>117296</v>
      </c>
    </row>
    <row r="23" spans="1:17" x14ac:dyDescent="0.25">
      <c r="A23" s="14"/>
      <c r="B23" s="14"/>
      <c r="C23" s="46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P23" s="223"/>
      <c r="Q23" s="223"/>
    </row>
    <row r="24" spans="1:17" x14ac:dyDescent="0.25">
      <c r="A24" s="14"/>
      <c r="B24" s="14"/>
      <c r="C24" s="46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P24" s="223"/>
      <c r="Q24" s="223">
        <f>Q22-L19</f>
        <v>0</v>
      </c>
    </row>
    <row r="25" spans="1:17" x14ac:dyDescent="0.25">
      <c r="A25" s="14"/>
      <c r="B25" s="14"/>
      <c r="C25" s="46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</row>
    <row r="26" spans="1:17" x14ac:dyDescent="0.25">
      <c r="A26" s="14"/>
      <c r="B26" s="14"/>
      <c r="C26" s="46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</row>
    <row r="27" spans="1:17" x14ac:dyDescent="0.25">
      <c r="A27" s="14"/>
      <c r="B27" s="14"/>
      <c r="C27" s="46"/>
      <c r="D27" s="14"/>
      <c r="E27" s="14"/>
      <c r="F27" s="14"/>
      <c r="G27" s="14" t="s">
        <v>190</v>
      </c>
      <c r="H27" s="14"/>
      <c r="I27" s="14"/>
      <c r="J27" s="14"/>
      <c r="K27" s="14"/>
      <c r="L27" s="14"/>
      <c r="M27" s="14"/>
      <c r="N27" s="14"/>
    </row>
    <row r="28" spans="1:17" x14ac:dyDescent="0.25">
      <c r="A28" s="14"/>
      <c r="B28" s="14"/>
      <c r="C28" s="46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</row>
    <row r="29" spans="1:17" x14ac:dyDescent="0.25">
      <c r="A29" s="14"/>
      <c r="B29" s="14"/>
      <c r="C29" s="46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</row>
    <row r="30" spans="1:17" x14ac:dyDescent="0.25">
      <c r="A30" s="14"/>
      <c r="B30" s="14"/>
      <c r="C30" s="46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</row>
    <row r="31" spans="1:17" x14ac:dyDescent="0.25">
      <c r="A31" s="14"/>
      <c r="B31" s="14"/>
      <c r="C31" s="46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</row>
    <row r="32" spans="1:17" x14ac:dyDescent="0.25">
      <c r="A32" s="14"/>
      <c r="B32" s="14"/>
      <c r="C32" s="46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</row>
    <row r="33" spans="1:14" x14ac:dyDescent="0.25">
      <c r="A33" s="14"/>
      <c r="B33" s="14"/>
      <c r="C33" s="46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</row>
    <row r="34" spans="1:14" x14ac:dyDescent="0.25">
      <c r="A34" s="14"/>
      <c r="B34" s="14"/>
      <c r="C34" s="46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</row>
    <row r="35" spans="1:14" x14ac:dyDescent="0.25">
      <c r="A35" s="14"/>
      <c r="B35" s="14"/>
      <c r="C35" s="46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</row>
    <row r="36" spans="1:14" x14ac:dyDescent="0.25">
      <c r="A36" s="14"/>
      <c r="B36" s="14"/>
      <c r="C36" s="46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</row>
    <row r="37" spans="1:14" x14ac:dyDescent="0.25">
      <c r="A37" s="14"/>
      <c r="B37" s="14"/>
      <c r="C37" s="46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</row>
    <row r="38" spans="1:14" x14ac:dyDescent="0.25">
      <c r="A38" s="14"/>
      <c r="B38" s="14"/>
      <c r="C38" s="46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</row>
    <row r="39" spans="1:14" x14ac:dyDescent="0.25">
      <c r="A39" s="14"/>
      <c r="B39" s="14"/>
      <c r="C39" s="46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</row>
    <row r="40" spans="1:14" x14ac:dyDescent="0.25">
      <c r="A40" s="14"/>
      <c r="B40" s="14"/>
      <c r="C40" s="46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</row>
    <row r="41" spans="1:14" x14ac:dyDescent="0.25">
      <c r="A41" s="14"/>
      <c r="B41" s="14"/>
      <c r="C41" s="46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</row>
    <row r="42" spans="1:14" x14ac:dyDescent="0.25">
      <c r="A42" s="14"/>
      <c r="B42" s="14"/>
      <c r="C42" s="46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</row>
    <row r="43" spans="1:14" x14ac:dyDescent="0.25">
      <c r="A43" s="14"/>
      <c r="B43" s="14"/>
      <c r="C43" s="46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</row>
    <row r="44" spans="1:14" x14ac:dyDescent="0.25">
      <c r="A44" s="14"/>
      <c r="B44" s="14"/>
      <c r="C44" s="46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</row>
    <row r="45" spans="1:14" x14ac:dyDescent="0.25">
      <c r="A45" s="14"/>
      <c r="B45" s="14"/>
      <c r="C45" s="46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</row>
    <row r="46" spans="1:14" x14ac:dyDescent="0.25">
      <c r="A46" s="14"/>
      <c r="B46" s="14"/>
      <c r="C46" s="46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</row>
    <row r="47" spans="1:14" x14ac:dyDescent="0.25">
      <c r="A47" s="14"/>
      <c r="B47" s="14"/>
      <c r="C47" s="46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</row>
    <row r="48" spans="1:14" x14ac:dyDescent="0.25">
      <c r="A48" s="14"/>
      <c r="B48" s="14"/>
      <c r="C48" s="46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</row>
    <row r="49" spans="1:14" x14ac:dyDescent="0.25">
      <c r="A49" s="14"/>
      <c r="B49" s="14"/>
      <c r="C49" s="46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</row>
    <row r="50" spans="1:14" x14ac:dyDescent="0.25">
      <c r="A50" s="14"/>
      <c r="B50" s="14"/>
      <c r="C50" s="46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</row>
    <row r="51" spans="1:14" x14ac:dyDescent="0.25">
      <c r="A51" s="14"/>
      <c r="B51" s="14"/>
      <c r="C51" s="46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</row>
    <row r="52" spans="1:14" x14ac:dyDescent="0.25">
      <c r="A52" s="14"/>
      <c r="B52" s="14"/>
      <c r="C52" s="46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</row>
    <row r="53" spans="1:14" x14ac:dyDescent="0.25">
      <c r="A53" s="14"/>
      <c r="B53" s="14"/>
      <c r="C53" s="46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</row>
    <row r="54" spans="1:14" x14ac:dyDescent="0.25">
      <c r="A54" s="14"/>
      <c r="B54" s="14"/>
      <c r="C54" s="46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</row>
    <row r="55" spans="1:14" x14ac:dyDescent="0.25">
      <c r="A55" s="14"/>
      <c r="B55" s="14"/>
      <c r="C55" s="46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</row>
    <row r="56" spans="1:14" x14ac:dyDescent="0.25">
      <c r="A56" s="14"/>
      <c r="B56" s="14"/>
      <c r="C56" s="46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</row>
    <row r="57" spans="1:14" x14ac:dyDescent="0.25">
      <c r="A57" s="14"/>
      <c r="B57" s="14"/>
      <c r="C57" s="46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</row>
    <row r="58" spans="1:14" x14ac:dyDescent="0.25">
      <c r="A58" s="14"/>
      <c r="B58" s="14"/>
      <c r="C58" s="46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</row>
    <row r="59" spans="1:14" x14ac:dyDescent="0.25">
      <c r="A59" s="14"/>
      <c r="B59" s="14"/>
      <c r="C59" s="46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</row>
    <row r="60" spans="1:14" x14ac:dyDescent="0.25">
      <c r="A60" s="14"/>
      <c r="B60" s="14"/>
      <c r="C60" s="46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</row>
    <row r="61" spans="1:14" x14ac:dyDescent="0.25">
      <c r="A61" s="14"/>
      <c r="B61" s="14"/>
      <c r="C61" s="46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</row>
    <row r="62" spans="1:14" x14ac:dyDescent="0.25">
      <c r="A62" s="14"/>
      <c r="B62" s="14"/>
      <c r="C62" s="46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</row>
    <row r="63" spans="1:14" x14ac:dyDescent="0.25">
      <c r="A63" s="14"/>
      <c r="B63" s="14"/>
      <c r="C63" s="46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</row>
    <row r="64" spans="1:14" x14ac:dyDescent="0.25">
      <c r="A64" s="14"/>
      <c r="B64" s="14"/>
      <c r="C64" s="46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</row>
    <row r="65" spans="1:14" x14ac:dyDescent="0.25">
      <c r="A65" s="14"/>
      <c r="B65" s="14"/>
      <c r="C65" s="46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</row>
    <row r="66" spans="1:14" x14ac:dyDescent="0.25">
      <c r="A66" s="14"/>
      <c r="B66" s="14"/>
      <c r="C66" s="46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</row>
    <row r="67" spans="1:14" x14ac:dyDescent="0.25">
      <c r="A67" s="14"/>
      <c r="B67" s="14"/>
      <c r="C67" s="46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</row>
    <row r="68" spans="1:14" x14ac:dyDescent="0.25">
      <c r="A68" s="14"/>
      <c r="B68" s="14"/>
      <c r="C68" s="46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</row>
    <row r="69" spans="1:14" x14ac:dyDescent="0.25">
      <c r="A69" s="14"/>
      <c r="B69" s="14"/>
      <c r="C69" s="46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</row>
    <row r="70" spans="1:14" x14ac:dyDescent="0.25">
      <c r="A70" s="14"/>
      <c r="B70" s="14"/>
      <c r="C70" s="46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</row>
    <row r="71" spans="1:14" x14ac:dyDescent="0.25">
      <c r="A71" s="14"/>
      <c r="B71" s="14"/>
      <c r="C71" s="46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</row>
    <row r="72" spans="1:14" x14ac:dyDescent="0.25">
      <c r="A72" s="14"/>
      <c r="B72" s="14"/>
      <c r="C72" s="46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</row>
    <row r="73" spans="1:14" x14ac:dyDescent="0.25">
      <c r="A73" s="14"/>
      <c r="B73" s="14"/>
      <c r="C73" s="46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</row>
    <row r="74" spans="1:14" x14ac:dyDescent="0.25">
      <c r="A74" s="14"/>
      <c r="B74" s="14"/>
      <c r="C74" s="46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</row>
    <row r="75" spans="1:14" x14ac:dyDescent="0.25">
      <c r="A75" s="14"/>
      <c r="B75" s="14"/>
      <c r="C75" s="46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</row>
    <row r="76" spans="1:14" x14ac:dyDescent="0.25">
      <c r="A76" s="14"/>
      <c r="B76" s="14"/>
      <c r="C76" s="46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</row>
    <row r="77" spans="1:14" x14ac:dyDescent="0.25">
      <c r="A77" s="14"/>
      <c r="B77" s="14"/>
      <c r="C77" s="46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</row>
    <row r="78" spans="1:14" x14ac:dyDescent="0.25">
      <c r="A78" s="14"/>
      <c r="B78" s="14"/>
      <c r="C78" s="46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</row>
    <row r="79" spans="1:14" x14ac:dyDescent="0.25">
      <c r="A79" s="14"/>
      <c r="B79" s="14"/>
      <c r="C79" s="46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</row>
    <row r="80" spans="1:14" x14ac:dyDescent="0.25">
      <c r="A80" s="14"/>
      <c r="B80" s="14"/>
      <c r="C80" s="46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</row>
    <row r="81" spans="1:14" x14ac:dyDescent="0.25">
      <c r="A81" s="14"/>
      <c r="B81" s="14"/>
      <c r="C81" s="46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</row>
    <row r="82" spans="1:14" x14ac:dyDescent="0.25">
      <c r="A82" s="14"/>
      <c r="B82" s="14"/>
      <c r="C82" s="46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</row>
    <row r="83" spans="1:14" x14ac:dyDescent="0.25">
      <c r="A83" s="14"/>
      <c r="B83" s="14"/>
      <c r="C83" s="46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</row>
    <row r="84" spans="1:14" x14ac:dyDescent="0.25">
      <c r="A84" s="14"/>
      <c r="B84" s="14"/>
      <c r="C84" s="46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</row>
    <row r="85" spans="1:14" x14ac:dyDescent="0.25">
      <c r="A85" s="14"/>
      <c r="B85" s="14"/>
      <c r="C85" s="46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</row>
    <row r="86" spans="1:14" x14ac:dyDescent="0.25">
      <c r="A86" s="14"/>
      <c r="B86" s="14"/>
      <c r="C86" s="46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</row>
    <row r="87" spans="1:14" x14ac:dyDescent="0.25">
      <c r="A87" s="14"/>
      <c r="B87" s="14"/>
      <c r="C87" s="46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</row>
    <row r="88" spans="1:14" x14ac:dyDescent="0.25">
      <c r="A88" s="14"/>
      <c r="B88" s="14"/>
      <c r="C88" s="46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</row>
    <row r="89" spans="1:14" x14ac:dyDescent="0.25">
      <c r="A89" s="14"/>
      <c r="B89" s="14"/>
      <c r="C89" s="46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</row>
    <row r="90" spans="1:14" x14ac:dyDescent="0.25">
      <c r="A90" s="14"/>
      <c r="B90" s="14"/>
      <c r="C90" s="46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</row>
    <row r="91" spans="1:14" x14ac:dyDescent="0.25">
      <c r="A91" s="14"/>
      <c r="B91" s="14"/>
      <c r="C91" s="46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</row>
    <row r="92" spans="1:14" x14ac:dyDescent="0.25">
      <c r="A92" s="14"/>
      <c r="B92" s="14"/>
      <c r="C92" s="46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</row>
    <row r="93" spans="1:14" x14ac:dyDescent="0.25">
      <c r="A93" s="14"/>
      <c r="B93" s="14"/>
      <c r="C93" s="46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</row>
    <row r="94" spans="1:14" x14ac:dyDescent="0.25">
      <c r="A94" s="14"/>
      <c r="B94" s="14"/>
      <c r="C94" s="46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</row>
    <row r="95" spans="1:14" x14ac:dyDescent="0.25">
      <c r="A95" s="14"/>
      <c r="B95" s="14"/>
      <c r="C95" s="46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</row>
    <row r="96" spans="1:14" x14ac:dyDescent="0.25">
      <c r="A96" s="14"/>
      <c r="B96" s="14"/>
      <c r="C96" s="46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</row>
    <row r="97" spans="1:14" x14ac:dyDescent="0.25">
      <c r="A97" s="14"/>
      <c r="B97" s="14"/>
      <c r="C97" s="46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C133" s="47"/>
    </row>
    <row r="134" spans="1:14" x14ac:dyDescent="0.25">
      <c r="C134" s="47"/>
    </row>
    <row r="135" spans="1:14" x14ac:dyDescent="0.25">
      <c r="C135" s="47"/>
    </row>
    <row r="136" spans="1:14" x14ac:dyDescent="0.25">
      <c r="C136" s="47"/>
    </row>
    <row r="137" spans="1:14" x14ac:dyDescent="0.25">
      <c r="C137" s="47"/>
    </row>
    <row r="138" spans="1:14" x14ac:dyDescent="0.25">
      <c r="C138" s="47"/>
    </row>
    <row r="139" spans="1:14" x14ac:dyDescent="0.25">
      <c r="C139" s="47"/>
    </row>
    <row r="140" spans="1:14" x14ac:dyDescent="0.25">
      <c r="C140" s="47"/>
    </row>
    <row r="141" spans="1:14" x14ac:dyDescent="0.25">
      <c r="C141" s="47"/>
    </row>
    <row r="142" spans="1:14" x14ac:dyDescent="0.25">
      <c r="C142" s="47"/>
    </row>
    <row r="143" spans="1:14" x14ac:dyDescent="0.25">
      <c r="C143" s="47"/>
    </row>
    <row r="144" spans="1:14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</sheetData>
  <mergeCells count="24">
    <mergeCell ref="B5:O5"/>
    <mergeCell ref="B6:O6"/>
    <mergeCell ref="B1:O1"/>
    <mergeCell ref="B2:O2"/>
    <mergeCell ref="B3:O3"/>
    <mergeCell ref="B4:O4"/>
    <mergeCell ref="A8:O8"/>
    <mergeCell ref="A10:A12"/>
    <mergeCell ref="B10:B12"/>
    <mergeCell ref="C10:C12"/>
    <mergeCell ref="B13:O13"/>
    <mergeCell ref="K11:K12"/>
    <mergeCell ref="M11:N11"/>
    <mergeCell ref="O11:O12"/>
    <mergeCell ref="E10:G10"/>
    <mergeCell ref="H10:H12"/>
    <mergeCell ref="B16:O16"/>
    <mergeCell ref="L10:L12"/>
    <mergeCell ref="M10:O10"/>
    <mergeCell ref="E11:F11"/>
    <mergeCell ref="G11:G12"/>
    <mergeCell ref="I11:J11"/>
    <mergeCell ref="D10:D12"/>
    <mergeCell ref="I10:K10"/>
  </mergeCells>
  <pageMargins left="1.1811023622047245" right="0.39370078740157483" top="0.78740157480314965" bottom="0.78740157480314965" header="0.31496062992125984" footer="0.31496062992125984"/>
  <pageSetup paperSize="9" scale="9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4"/>
  <sheetViews>
    <sheetView showZeros="0" workbookViewId="0">
      <selection activeCell="B10" sqref="B10:O10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431" t="s">
        <v>427</v>
      </c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</row>
    <row r="2" spans="1:15" x14ac:dyDescent="0.25">
      <c r="B2" s="431" t="s">
        <v>428</v>
      </c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</row>
    <row r="3" spans="1:15" x14ac:dyDescent="0.25">
      <c r="B3" s="431" t="s">
        <v>429</v>
      </c>
      <c r="C3" s="431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</row>
    <row r="4" spans="1:15" x14ac:dyDescent="0.25">
      <c r="B4" s="431" t="s">
        <v>460</v>
      </c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</row>
    <row r="5" spans="1:15" ht="15" customHeight="1" x14ac:dyDescent="0.25">
      <c r="B5" s="428" t="s">
        <v>431</v>
      </c>
      <c r="C5" s="428"/>
      <c r="D5" s="428"/>
      <c r="E5" s="428"/>
      <c r="F5" s="428"/>
      <c r="G5" s="428"/>
      <c r="H5" s="428"/>
      <c r="I5" s="428"/>
      <c r="J5" s="428"/>
      <c r="K5" s="428"/>
      <c r="L5" s="428"/>
      <c r="M5" s="428"/>
      <c r="N5" s="428"/>
      <c r="O5" s="428"/>
    </row>
    <row r="6" spans="1:15" ht="15" customHeight="1" x14ac:dyDescent="0.25">
      <c r="B6" s="428" t="s">
        <v>461</v>
      </c>
      <c r="C6" s="428"/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</row>
    <row r="7" spans="1:15" ht="15" customHeight="1" x14ac:dyDescent="0.25">
      <c r="B7" s="428" t="s">
        <v>435</v>
      </c>
      <c r="C7" s="428"/>
      <c r="D7" s="428"/>
      <c r="E7" s="428"/>
      <c r="F7" s="428"/>
      <c r="G7" s="428"/>
      <c r="H7" s="428"/>
      <c r="I7" s="428"/>
      <c r="J7" s="428"/>
      <c r="K7" s="428"/>
      <c r="L7" s="428"/>
      <c r="M7" s="428"/>
      <c r="N7" s="428"/>
      <c r="O7" s="428"/>
    </row>
    <row r="8" spans="1:15" ht="15" customHeight="1" x14ac:dyDescent="0.25">
      <c r="B8" s="428" t="s">
        <v>459</v>
      </c>
      <c r="C8" s="428"/>
      <c r="D8" s="428"/>
      <c r="E8" s="428"/>
      <c r="F8" s="428"/>
      <c r="G8" s="428"/>
      <c r="H8" s="428"/>
      <c r="I8" s="428"/>
      <c r="J8" s="428"/>
      <c r="K8" s="428"/>
      <c r="L8" s="428"/>
      <c r="M8" s="428"/>
      <c r="N8" s="428"/>
      <c r="O8" s="428"/>
    </row>
    <row r="9" spans="1:15" ht="15" customHeight="1" x14ac:dyDescent="0.25">
      <c r="B9" s="428" t="s">
        <v>472</v>
      </c>
      <c r="C9" s="428"/>
      <c r="D9" s="428"/>
      <c r="E9" s="428"/>
      <c r="F9" s="428"/>
      <c r="G9" s="428"/>
      <c r="H9" s="428"/>
      <c r="I9" s="428"/>
      <c r="J9" s="428"/>
      <c r="K9" s="428"/>
      <c r="L9" s="428"/>
      <c r="M9" s="428"/>
      <c r="N9" s="428"/>
      <c r="O9" s="428"/>
    </row>
    <row r="10" spans="1:15" ht="15" customHeight="1" x14ac:dyDescent="0.25">
      <c r="B10" s="428" t="s">
        <v>477</v>
      </c>
      <c r="C10" s="428"/>
      <c r="D10" s="428"/>
      <c r="E10" s="428"/>
      <c r="F10" s="428"/>
      <c r="G10" s="428"/>
      <c r="H10" s="428"/>
      <c r="I10" s="428"/>
      <c r="J10" s="428"/>
      <c r="K10" s="428"/>
      <c r="L10" s="428"/>
      <c r="M10" s="428"/>
      <c r="N10" s="428"/>
      <c r="O10" s="428"/>
    </row>
    <row r="11" spans="1:15" ht="13.5" customHeight="1" x14ac:dyDescent="0.25">
      <c r="A11" s="174"/>
      <c r="B11" s="174"/>
      <c r="C11" s="174"/>
      <c r="D11" s="174"/>
      <c r="E11" s="174"/>
      <c r="F11" s="174"/>
      <c r="G11" s="174"/>
      <c r="H11" s="369"/>
      <c r="I11" s="369"/>
      <c r="J11" s="369"/>
      <c r="K11" s="369"/>
      <c r="L11" s="174"/>
      <c r="M11" s="174"/>
      <c r="N11" s="174"/>
      <c r="O11" s="174"/>
    </row>
    <row r="12" spans="1:15" ht="33" customHeight="1" x14ac:dyDescent="0.25">
      <c r="A12" s="416" t="s">
        <v>421</v>
      </c>
      <c r="B12" s="416"/>
      <c r="C12" s="416"/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</row>
    <row r="13" spans="1:15" ht="18.75" customHeight="1" x14ac:dyDescent="0.25">
      <c r="A13" s="179"/>
      <c r="B13" s="179"/>
      <c r="C13" s="179"/>
      <c r="D13" s="179"/>
      <c r="E13" s="179"/>
      <c r="F13" s="179"/>
      <c r="G13" s="179"/>
      <c r="H13" s="370"/>
      <c r="I13" s="370"/>
      <c r="J13" s="370"/>
      <c r="K13" s="370"/>
      <c r="L13" s="179"/>
      <c r="M13" s="179"/>
      <c r="N13" s="179"/>
      <c r="O13" s="2" t="s">
        <v>186</v>
      </c>
    </row>
    <row r="14" spans="1:15" x14ac:dyDescent="0.25">
      <c r="A14" s="389" t="s">
        <v>5</v>
      </c>
      <c r="B14" s="392" t="s">
        <v>424</v>
      </c>
      <c r="C14" s="392" t="s">
        <v>60</v>
      </c>
      <c r="D14" s="418" t="s">
        <v>447</v>
      </c>
      <c r="E14" s="422" t="s">
        <v>214</v>
      </c>
      <c r="F14" s="422"/>
      <c r="G14" s="423"/>
      <c r="H14" s="408" t="s">
        <v>449</v>
      </c>
      <c r="I14" s="411" t="s">
        <v>214</v>
      </c>
      <c r="J14" s="412"/>
      <c r="K14" s="413"/>
      <c r="L14" s="417" t="s">
        <v>0</v>
      </c>
      <c r="M14" s="396" t="s">
        <v>214</v>
      </c>
      <c r="N14" s="397"/>
      <c r="O14" s="398"/>
    </row>
    <row r="15" spans="1:15" x14ac:dyDescent="0.25">
      <c r="A15" s="390"/>
      <c r="B15" s="393"/>
      <c r="C15" s="393"/>
      <c r="D15" s="419"/>
      <c r="E15" s="423" t="s">
        <v>1</v>
      </c>
      <c r="F15" s="426"/>
      <c r="G15" s="424" t="s">
        <v>2</v>
      </c>
      <c r="H15" s="409"/>
      <c r="I15" s="427" t="s">
        <v>1</v>
      </c>
      <c r="J15" s="427"/>
      <c r="K15" s="402" t="s">
        <v>2</v>
      </c>
      <c r="L15" s="417"/>
      <c r="M15" s="417" t="s">
        <v>1</v>
      </c>
      <c r="N15" s="417"/>
      <c r="O15" s="399" t="s">
        <v>2</v>
      </c>
    </row>
    <row r="16" spans="1:15" ht="30" customHeight="1" x14ac:dyDescent="0.25">
      <c r="A16" s="391"/>
      <c r="B16" s="394"/>
      <c r="C16" s="394"/>
      <c r="D16" s="420"/>
      <c r="E16" s="269" t="s">
        <v>3</v>
      </c>
      <c r="F16" s="316" t="s">
        <v>4</v>
      </c>
      <c r="G16" s="418"/>
      <c r="H16" s="410"/>
      <c r="I16" s="335" t="s">
        <v>3</v>
      </c>
      <c r="J16" s="364" t="s">
        <v>4</v>
      </c>
      <c r="K16" s="408"/>
      <c r="L16" s="451"/>
      <c r="M16" s="172" t="s">
        <v>3</v>
      </c>
      <c r="N16" s="171" t="s">
        <v>4</v>
      </c>
      <c r="O16" s="392"/>
    </row>
    <row r="17" spans="1:17" ht="15.95" customHeight="1" x14ac:dyDescent="0.25">
      <c r="A17" s="7" t="s">
        <v>78</v>
      </c>
      <c r="B17" s="395" t="s">
        <v>6</v>
      </c>
      <c r="C17" s="395"/>
      <c r="D17" s="395"/>
      <c r="E17" s="395"/>
      <c r="F17" s="395"/>
      <c r="G17" s="395"/>
      <c r="H17" s="395"/>
      <c r="I17" s="395"/>
      <c r="J17" s="395"/>
      <c r="K17" s="395"/>
      <c r="L17" s="395"/>
      <c r="M17" s="395"/>
      <c r="N17" s="395"/>
      <c r="O17" s="395"/>
    </row>
    <row r="18" spans="1:17" ht="15" customHeight="1" x14ac:dyDescent="0.25">
      <c r="A18" s="7" t="s">
        <v>199</v>
      </c>
      <c r="B18" s="66" t="s">
        <v>20</v>
      </c>
      <c r="C18" s="84" t="s">
        <v>9</v>
      </c>
      <c r="D18" s="256">
        <f>E18+G18</f>
        <v>5764</v>
      </c>
      <c r="E18" s="256">
        <v>5764</v>
      </c>
      <c r="F18" s="256"/>
      <c r="G18" s="256"/>
      <c r="H18" s="287">
        <f>I18+K18</f>
        <v>0</v>
      </c>
      <c r="I18" s="287"/>
      <c r="J18" s="287"/>
      <c r="K18" s="287"/>
      <c r="L18" s="85">
        <f>M18+O18</f>
        <v>5764</v>
      </c>
      <c r="M18" s="85">
        <f>E18+I18</f>
        <v>5764</v>
      </c>
      <c r="N18" s="85">
        <f>F18+J18</f>
        <v>0</v>
      </c>
      <c r="O18" s="85">
        <f>G18+K18</f>
        <v>0</v>
      </c>
    </row>
    <row r="19" spans="1:17" x14ac:dyDescent="0.25">
      <c r="A19" s="7" t="s">
        <v>79</v>
      </c>
      <c r="B19" s="195" t="s">
        <v>422</v>
      </c>
      <c r="C19" s="194" t="s">
        <v>9</v>
      </c>
      <c r="D19" s="324">
        <f t="shared" ref="D19:D27" si="0">E19+G19</f>
        <v>2867</v>
      </c>
      <c r="E19" s="324">
        <v>2067</v>
      </c>
      <c r="F19" s="324"/>
      <c r="G19" s="324">
        <v>800</v>
      </c>
      <c r="H19" s="321">
        <f t="shared" ref="H19:H27" si="1">I19+K19</f>
        <v>0</v>
      </c>
      <c r="I19" s="321"/>
      <c r="J19" s="321"/>
      <c r="K19" s="321"/>
      <c r="L19" s="193">
        <f t="shared" ref="L19:L27" si="2">M19+O19</f>
        <v>2867</v>
      </c>
      <c r="M19" s="193">
        <f t="shared" ref="M19:M27" si="3">E19+I19</f>
        <v>2067</v>
      </c>
      <c r="N19" s="193">
        <f t="shared" ref="N19:N27" si="4">F19+J19</f>
        <v>0</v>
      </c>
      <c r="O19" s="193">
        <f t="shared" ref="O19:O27" si="5">G19+K19</f>
        <v>800</v>
      </c>
      <c r="P19" s="467"/>
      <c r="Q19" s="467"/>
    </row>
    <row r="20" spans="1:17" ht="15" customHeight="1" x14ac:dyDescent="0.25">
      <c r="A20" s="7" t="s">
        <v>80</v>
      </c>
      <c r="B20" s="18" t="s">
        <v>10</v>
      </c>
      <c r="C20" s="9" t="s">
        <v>9</v>
      </c>
      <c r="D20" s="257">
        <f t="shared" si="0"/>
        <v>580</v>
      </c>
      <c r="E20" s="257">
        <v>580</v>
      </c>
      <c r="F20" s="257"/>
      <c r="G20" s="257"/>
      <c r="H20" s="288">
        <f t="shared" si="1"/>
        <v>0</v>
      </c>
      <c r="I20" s="288"/>
      <c r="J20" s="288"/>
      <c r="K20" s="288"/>
      <c r="L20" s="10">
        <f t="shared" si="2"/>
        <v>580</v>
      </c>
      <c r="M20" s="10">
        <f t="shared" si="3"/>
        <v>580</v>
      </c>
      <c r="N20" s="10">
        <f t="shared" si="4"/>
        <v>0</v>
      </c>
      <c r="O20" s="10">
        <f t="shared" si="5"/>
        <v>0</v>
      </c>
      <c r="P20" s="274" t="s">
        <v>378</v>
      </c>
      <c r="Q20" s="275">
        <f>SUM(L18:L27)</f>
        <v>17092</v>
      </c>
    </row>
    <row r="21" spans="1:17" ht="15" customHeight="1" x14ac:dyDescent="0.25">
      <c r="A21" s="7" t="s">
        <v>81</v>
      </c>
      <c r="B21" s="18" t="s">
        <v>11</v>
      </c>
      <c r="C21" s="9" t="s">
        <v>9</v>
      </c>
      <c r="D21" s="257">
        <f t="shared" si="0"/>
        <v>464</v>
      </c>
      <c r="E21" s="257">
        <v>464</v>
      </c>
      <c r="F21" s="257"/>
      <c r="G21" s="257"/>
      <c r="H21" s="288">
        <f t="shared" si="1"/>
        <v>0</v>
      </c>
      <c r="I21" s="288"/>
      <c r="J21" s="288"/>
      <c r="K21" s="288"/>
      <c r="L21" s="10">
        <f t="shared" si="2"/>
        <v>464</v>
      </c>
      <c r="M21" s="10">
        <f t="shared" si="3"/>
        <v>464</v>
      </c>
      <c r="N21" s="10">
        <f t="shared" si="4"/>
        <v>0</v>
      </c>
      <c r="O21" s="10">
        <f t="shared" si="5"/>
        <v>0</v>
      </c>
      <c r="P21" s="274" t="s">
        <v>379</v>
      </c>
      <c r="Q21" s="275"/>
    </row>
    <row r="22" spans="1:17" ht="15" customHeight="1" x14ac:dyDescent="0.25">
      <c r="A22" s="7" t="s">
        <v>82</v>
      </c>
      <c r="B22" s="18" t="s">
        <v>12</v>
      </c>
      <c r="C22" s="9" t="s">
        <v>9</v>
      </c>
      <c r="D22" s="257">
        <f t="shared" si="0"/>
        <v>1304</v>
      </c>
      <c r="E22" s="257">
        <v>1304</v>
      </c>
      <c r="F22" s="257"/>
      <c r="G22" s="257"/>
      <c r="H22" s="288">
        <f t="shared" si="1"/>
        <v>0</v>
      </c>
      <c r="I22" s="288"/>
      <c r="J22" s="288"/>
      <c r="K22" s="288"/>
      <c r="L22" s="10">
        <f t="shared" si="2"/>
        <v>1304</v>
      </c>
      <c r="M22" s="10">
        <f t="shared" si="3"/>
        <v>1304</v>
      </c>
      <c r="N22" s="10">
        <f t="shared" si="4"/>
        <v>0</v>
      </c>
      <c r="O22" s="10">
        <f t="shared" si="5"/>
        <v>0</v>
      </c>
      <c r="P22" s="274" t="s">
        <v>380</v>
      </c>
      <c r="Q22" s="275"/>
    </row>
    <row r="23" spans="1:17" ht="15" customHeight="1" x14ac:dyDescent="0.25">
      <c r="A23" s="11" t="s">
        <v>83</v>
      </c>
      <c r="B23" s="10" t="s">
        <v>14</v>
      </c>
      <c r="C23" s="9" t="s">
        <v>9</v>
      </c>
      <c r="D23" s="257">
        <f t="shared" si="0"/>
        <v>724</v>
      </c>
      <c r="E23" s="257">
        <v>724</v>
      </c>
      <c r="F23" s="257"/>
      <c r="G23" s="257"/>
      <c r="H23" s="288">
        <f t="shared" si="1"/>
        <v>0</v>
      </c>
      <c r="I23" s="288"/>
      <c r="J23" s="288"/>
      <c r="K23" s="288"/>
      <c r="L23" s="10">
        <f t="shared" si="2"/>
        <v>724</v>
      </c>
      <c r="M23" s="10">
        <f t="shared" si="3"/>
        <v>724</v>
      </c>
      <c r="N23" s="10">
        <f t="shared" si="4"/>
        <v>0</v>
      </c>
      <c r="O23" s="10">
        <f t="shared" si="5"/>
        <v>0</v>
      </c>
      <c r="P23" s="274" t="s">
        <v>381</v>
      </c>
      <c r="Q23" s="275"/>
    </row>
    <row r="24" spans="1:17" ht="15" customHeight="1" x14ac:dyDescent="0.25">
      <c r="A24" s="13" t="s">
        <v>84</v>
      </c>
      <c r="B24" s="66" t="s">
        <v>15</v>
      </c>
      <c r="C24" s="9" t="s">
        <v>9</v>
      </c>
      <c r="D24" s="257">
        <f t="shared" si="0"/>
        <v>87</v>
      </c>
      <c r="E24" s="257">
        <v>87</v>
      </c>
      <c r="F24" s="257"/>
      <c r="G24" s="257"/>
      <c r="H24" s="288">
        <f t="shared" si="1"/>
        <v>0</v>
      </c>
      <c r="I24" s="288"/>
      <c r="J24" s="288"/>
      <c r="K24" s="288"/>
      <c r="L24" s="10">
        <f t="shared" si="2"/>
        <v>87</v>
      </c>
      <c r="M24" s="10">
        <f t="shared" si="3"/>
        <v>87</v>
      </c>
      <c r="N24" s="10">
        <f t="shared" si="4"/>
        <v>0</v>
      </c>
      <c r="O24" s="10">
        <f t="shared" si="5"/>
        <v>0</v>
      </c>
      <c r="P24" s="274" t="s">
        <v>384</v>
      </c>
      <c r="Q24" s="275"/>
    </row>
    <row r="25" spans="1:17" ht="15" customHeight="1" x14ac:dyDescent="0.25">
      <c r="A25" s="7" t="s">
        <v>85</v>
      </c>
      <c r="B25" s="18" t="s">
        <v>16</v>
      </c>
      <c r="C25" s="9" t="s">
        <v>9</v>
      </c>
      <c r="D25" s="257">
        <f t="shared" si="0"/>
        <v>4055</v>
      </c>
      <c r="E25" s="257">
        <v>4055</v>
      </c>
      <c r="F25" s="257"/>
      <c r="G25" s="257"/>
      <c r="H25" s="288">
        <f t="shared" si="1"/>
        <v>0</v>
      </c>
      <c r="I25" s="288"/>
      <c r="J25" s="288"/>
      <c r="K25" s="288"/>
      <c r="L25" s="10">
        <f t="shared" si="2"/>
        <v>4055</v>
      </c>
      <c r="M25" s="10">
        <f t="shared" si="3"/>
        <v>4055</v>
      </c>
      <c r="N25" s="10">
        <f t="shared" si="4"/>
        <v>0</v>
      </c>
      <c r="O25" s="10">
        <f t="shared" si="5"/>
        <v>0</v>
      </c>
      <c r="P25" s="274" t="s">
        <v>382</v>
      </c>
      <c r="Q25" s="275">
        <f>SUM(L30:L40)</f>
        <v>43670</v>
      </c>
    </row>
    <row r="26" spans="1:17" ht="15" customHeight="1" x14ac:dyDescent="0.25">
      <c r="A26" s="7" t="s">
        <v>86</v>
      </c>
      <c r="B26" s="18" t="s">
        <v>17</v>
      </c>
      <c r="C26" s="9" t="s">
        <v>9</v>
      </c>
      <c r="D26" s="257">
        <f t="shared" si="0"/>
        <v>493</v>
      </c>
      <c r="E26" s="257">
        <v>493</v>
      </c>
      <c r="F26" s="257"/>
      <c r="G26" s="257"/>
      <c r="H26" s="288">
        <f t="shared" si="1"/>
        <v>0</v>
      </c>
      <c r="I26" s="288"/>
      <c r="J26" s="288"/>
      <c r="K26" s="288"/>
      <c r="L26" s="10">
        <f t="shared" si="2"/>
        <v>493</v>
      </c>
      <c r="M26" s="10">
        <f t="shared" si="3"/>
        <v>493</v>
      </c>
      <c r="N26" s="10">
        <f t="shared" si="4"/>
        <v>0</v>
      </c>
      <c r="O26" s="10">
        <f t="shared" si="5"/>
        <v>0</v>
      </c>
      <c r="P26" s="274" t="s">
        <v>383</v>
      </c>
      <c r="Q26" s="275">
        <f>L43</f>
        <v>99484</v>
      </c>
    </row>
    <row r="27" spans="1:17" ht="15" customHeight="1" x14ac:dyDescent="0.25">
      <c r="A27" s="7" t="s">
        <v>87</v>
      </c>
      <c r="B27" s="18" t="s">
        <v>18</v>
      </c>
      <c r="C27" s="9" t="s">
        <v>9</v>
      </c>
      <c r="D27" s="257">
        <f t="shared" si="0"/>
        <v>754</v>
      </c>
      <c r="E27" s="257">
        <v>754</v>
      </c>
      <c r="F27" s="257"/>
      <c r="G27" s="257"/>
      <c r="H27" s="288">
        <f t="shared" si="1"/>
        <v>0</v>
      </c>
      <c r="I27" s="288"/>
      <c r="J27" s="288"/>
      <c r="K27" s="288"/>
      <c r="L27" s="10">
        <f t="shared" si="2"/>
        <v>754</v>
      </c>
      <c r="M27" s="10">
        <f t="shared" si="3"/>
        <v>754</v>
      </c>
      <c r="N27" s="10">
        <f t="shared" si="4"/>
        <v>0</v>
      </c>
      <c r="O27" s="10">
        <f t="shared" si="5"/>
        <v>0</v>
      </c>
      <c r="P27" s="274" t="s">
        <v>385</v>
      </c>
      <c r="Q27" s="275">
        <f>SUM(L75:L88)</f>
        <v>43596</v>
      </c>
    </row>
    <row r="28" spans="1:17" ht="15.95" customHeight="1" x14ac:dyDescent="0.25">
      <c r="A28" s="15" t="s">
        <v>88</v>
      </c>
      <c r="B28" s="35" t="s">
        <v>191</v>
      </c>
      <c r="C28" s="220"/>
      <c r="D28" s="271">
        <f>SUM(D18:D27)</f>
        <v>17092</v>
      </c>
      <c r="E28" s="271">
        <f>SUM(E18:E27)</f>
        <v>16292</v>
      </c>
      <c r="F28" s="271">
        <f>SUM(F18:F27)</f>
        <v>0</v>
      </c>
      <c r="G28" s="271">
        <f>SUM(G18:G27)</f>
        <v>800</v>
      </c>
      <c r="H28" s="312">
        <f t="shared" ref="H28:O28" si="6">SUM(H18:H27)</f>
        <v>0</v>
      </c>
      <c r="I28" s="312">
        <f t="shared" si="6"/>
        <v>0</v>
      </c>
      <c r="J28" s="312">
        <f t="shared" si="6"/>
        <v>0</v>
      </c>
      <c r="K28" s="312">
        <f t="shared" si="6"/>
        <v>0</v>
      </c>
      <c r="L28" s="35">
        <f t="shared" si="6"/>
        <v>17092</v>
      </c>
      <c r="M28" s="35">
        <f t="shared" si="6"/>
        <v>16292</v>
      </c>
      <c r="N28" s="35">
        <f t="shared" si="6"/>
        <v>0</v>
      </c>
      <c r="O28" s="35">
        <f t="shared" si="6"/>
        <v>800</v>
      </c>
      <c r="P28" s="274" t="s">
        <v>386</v>
      </c>
      <c r="Q28" s="275">
        <f>SUM(L46:L72)</f>
        <v>542255</v>
      </c>
    </row>
    <row r="29" spans="1:17" ht="15.95" customHeight="1" x14ac:dyDescent="0.25">
      <c r="A29" s="13" t="s">
        <v>89</v>
      </c>
      <c r="B29" s="395" t="s">
        <v>65</v>
      </c>
      <c r="C29" s="395"/>
      <c r="D29" s="395"/>
      <c r="E29" s="395"/>
      <c r="F29" s="395"/>
      <c r="G29" s="395"/>
      <c r="H29" s="395"/>
      <c r="I29" s="395"/>
      <c r="J29" s="395"/>
      <c r="K29" s="395"/>
      <c r="L29" s="395"/>
      <c r="M29" s="395"/>
      <c r="N29" s="395"/>
      <c r="O29" s="395"/>
      <c r="P29" s="274" t="s">
        <v>387</v>
      </c>
      <c r="Q29" s="275">
        <f>SUM(L91:L94)</f>
        <v>192068</v>
      </c>
    </row>
    <row r="30" spans="1:17" ht="15" customHeight="1" x14ac:dyDescent="0.25">
      <c r="A30" s="7" t="s">
        <v>90</v>
      </c>
      <c r="B30" s="66" t="s">
        <v>7</v>
      </c>
      <c r="C30" s="84" t="s">
        <v>22</v>
      </c>
      <c r="D30" s="256">
        <f>E30+G30</f>
        <v>87</v>
      </c>
      <c r="E30" s="256">
        <v>87</v>
      </c>
      <c r="F30" s="256"/>
      <c r="G30" s="256"/>
      <c r="H30" s="287">
        <f t="shared" ref="H30:H40" si="7">I30+K30</f>
        <v>0</v>
      </c>
      <c r="I30" s="287"/>
      <c r="J30" s="287"/>
      <c r="K30" s="287"/>
      <c r="L30" s="85">
        <f t="shared" ref="L30:L40" si="8">M30+O30</f>
        <v>87</v>
      </c>
      <c r="M30" s="85">
        <f t="shared" ref="M30:M40" si="9">E30+I30</f>
        <v>87</v>
      </c>
      <c r="N30" s="85">
        <f t="shared" ref="N30:N40" si="10">F30+J30</f>
        <v>0</v>
      </c>
      <c r="O30" s="85">
        <f t="shared" ref="O30:O40" si="11">G30+K30</f>
        <v>0</v>
      </c>
      <c r="P30" s="276" t="s">
        <v>189</v>
      </c>
      <c r="Q30" s="277">
        <f>SUM(Q20:Q29)</f>
        <v>938165</v>
      </c>
    </row>
    <row r="31" spans="1:17" ht="15" customHeight="1" x14ac:dyDescent="0.25">
      <c r="A31" s="7" t="s">
        <v>91</v>
      </c>
      <c r="B31" s="18" t="s">
        <v>10</v>
      </c>
      <c r="C31" s="9" t="s">
        <v>22</v>
      </c>
      <c r="D31" s="257">
        <f t="shared" ref="D31:D40" si="12">E31+G31</f>
        <v>985</v>
      </c>
      <c r="E31" s="257">
        <v>985</v>
      </c>
      <c r="F31" s="257"/>
      <c r="G31" s="257"/>
      <c r="H31" s="288">
        <f t="shared" si="7"/>
        <v>0</v>
      </c>
      <c r="I31" s="288"/>
      <c r="J31" s="288"/>
      <c r="K31" s="288"/>
      <c r="L31" s="10">
        <f t="shared" si="8"/>
        <v>985</v>
      </c>
      <c r="M31" s="10">
        <f t="shared" si="9"/>
        <v>985</v>
      </c>
      <c r="N31" s="10">
        <f t="shared" si="10"/>
        <v>0</v>
      </c>
      <c r="O31" s="10">
        <f t="shared" si="11"/>
        <v>0</v>
      </c>
      <c r="P31" s="223"/>
      <c r="Q31" s="223"/>
    </row>
    <row r="32" spans="1:17" ht="15" customHeight="1" x14ac:dyDescent="0.25">
      <c r="A32" s="7" t="s">
        <v>92</v>
      </c>
      <c r="B32" s="18" t="s">
        <v>11</v>
      </c>
      <c r="C32" s="9" t="s">
        <v>22</v>
      </c>
      <c r="D32" s="257">
        <f t="shared" si="12"/>
        <v>16942</v>
      </c>
      <c r="E32" s="257">
        <v>12598</v>
      </c>
      <c r="F32" s="257"/>
      <c r="G32" s="257">
        <v>4344</v>
      </c>
      <c r="H32" s="288">
        <f t="shared" si="7"/>
        <v>0</v>
      </c>
      <c r="I32" s="288"/>
      <c r="J32" s="288"/>
      <c r="K32" s="288"/>
      <c r="L32" s="10">
        <f t="shared" si="8"/>
        <v>16942</v>
      </c>
      <c r="M32" s="10">
        <f t="shared" si="9"/>
        <v>12598</v>
      </c>
      <c r="N32" s="10">
        <f t="shared" si="10"/>
        <v>0</v>
      </c>
      <c r="O32" s="10">
        <f t="shared" si="11"/>
        <v>4344</v>
      </c>
      <c r="P32" s="223"/>
      <c r="Q32" s="223">
        <f>Q30-L96</f>
        <v>0</v>
      </c>
    </row>
    <row r="33" spans="1:15" ht="15" customHeight="1" x14ac:dyDescent="0.25">
      <c r="A33" s="7" t="s">
        <v>93</v>
      </c>
      <c r="B33" s="18" t="s">
        <v>12</v>
      </c>
      <c r="C33" s="9" t="s">
        <v>22</v>
      </c>
      <c r="D33" s="257">
        <f t="shared" si="12"/>
        <v>811</v>
      </c>
      <c r="E33" s="257">
        <v>811</v>
      </c>
      <c r="F33" s="257"/>
      <c r="G33" s="257"/>
      <c r="H33" s="288">
        <f t="shared" si="7"/>
        <v>0</v>
      </c>
      <c r="I33" s="288"/>
      <c r="J33" s="288"/>
      <c r="K33" s="288"/>
      <c r="L33" s="10">
        <f t="shared" si="8"/>
        <v>811</v>
      </c>
      <c r="M33" s="10">
        <f t="shared" si="9"/>
        <v>811</v>
      </c>
      <c r="N33" s="10">
        <f t="shared" si="10"/>
        <v>0</v>
      </c>
      <c r="O33" s="10">
        <f t="shared" si="11"/>
        <v>0</v>
      </c>
    </row>
    <row r="34" spans="1:15" ht="15" customHeight="1" x14ac:dyDescent="0.25">
      <c r="A34" s="7" t="s">
        <v>94</v>
      </c>
      <c r="B34" s="18" t="s">
        <v>13</v>
      </c>
      <c r="C34" s="9" t="s">
        <v>22</v>
      </c>
      <c r="D34" s="257">
        <f t="shared" si="12"/>
        <v>2027</v>
      </c>
      <c r="E34" s="257">
        <v>2027</v>
      </c>
      <c r="F34" s="257"/>
      <c r="G34" s="257"/>
      <c r="H34" s="288">
        <f t="shared" si="7"/>
        <v>0</v>
      </c>
      <c r="I34" s="288"/>
      <c r="J34" s="288"/>
      <c r="K34" s="288"/>
      <c r="L34" s="10">
        <f t="shared" si="8"/>
        <v>2027</v>
      </c>
      <c r="M34" s="10">
        <f t="shared" si="9"/>
        <v>2027</v>
      </c>
      <c r="N34" s="10">
        <f t="shared" si="10"/>
        <v>0</v>
      </c>
      <c r="O34" s="10">
        <f t="shared" si="11"/>
        <v>0</v>
      </c>
    </row>
    <row r="35" spans="1:15" ht="15" customHeight="1" x14ac:dyDescent="0.25">
      <c r="A35" s="11" t="s">
        <v>95</v>
      </c>
      <c r="B35" s="10" t="s">
        <v>14</v>
      </c>
      <c r="C35" s="9" t="s">
        <v>22</v>
      </c>
      <c r="D35" s="257">
        <f t="shared" si="12"/>
        <v>3766</v>
      </c>
      <c r="E35" s="257">
        <v>3766</v>
      </c>
      <c r="F35" s="257"/>
      <c r="G35" s="257"/>
      <c r="H35" s="288">
        <f t="shared" si="7"/>
        <v>0</v>
      </c>
      <c r="I35" s="288"/>
      <c r="J35" s="288"/>
      <c r="K35" s="288"/>
      <c r="L35" s="10">
        <f t="shared" si="8"/>
        <v>3766</v>
      </c>
      <c r="M35" s="10">
        <f t="shared" si="9"/>
        <v>3766</v>
      </c>
      <c r="N35" s="10">
        <f t="shared" si="10"/>
        <v>0</v>
      </c>
      <c r="O35" s="10">
        <f t="shared" si="11"/>
        <v>0</v>
      </c>
    </row>
    <row r="36" spans="1:15" ht="18" customHeight="1" x14ac:dyDescent="0.25">
      <c r="A36" s="11" t="s">
        <v>96</v>
      </c>
      <c r="B36" s="10" t="s">
        <v>15</v>
      </c>
      <c r="C36" s="9" t="s">
        <v>22</v>
      </c>
      <c r="D36" s="257">
        <f t="shared" si="12"/>
        <v>7289</v>
      </c>
      <c r="E36" s="257">
        <v>2289</v>
      </c>
      <c r="F36" s="257"/>
      <c r="G36" s="257">
        <v>5000</v>
      </c>
      <c r="H36" s="288">
        <f t="shared" si="7"/>
        <v>0</v>
      </c>
      <c r="I36" s="288"/>
      <c r="J36" s="288"/>
      <c r="K36" s="288"/>
      <c r="L36" s="10">
        <f t="shared" si="8"/>
        <v>7289</v>
      </c>
      <c r="M36" s="10">
        <f t="shared" si="9"/>
        <v>2289</v>
      </c>
      <c r="N36" s="10">
        <f t="shared" si="10"/>
        <v>0</v>
      </c>
      <c r="O36" s="10">
        <f t="shared" si="11"/>
        <v>5000</v>
      </c>
    </row>
    <row r="37" spans="1:15" ht="15" customHeight="1" x14ac:dyDescent="0.25">
      <c r="A37" s="7" t="s">
        <v>97</v>
      </c>
      <c r="B37" s="18" t="s">
        <v>16</v>
      </c>
      <c r="C37" s="9" t="s">
        <v>22</v>
      </c>
      <c r="D37" s="257">
        <f t="shared" si="12"/>
        <v>8228</v>
      </c>
      <c r="E37" s="257">
        <v>5621</v>
      </c>
      <c r="F37" s="257"/>
      <c r="G37" s="257">
        <v>2607</v>
      </c>
      <c r="H37" s="288">
        <f t="shared" si="7"/>
        <v>0</v>
      </c>
      <c r="I37" s="288"/>
      <c r="J37" s="288"/>
      <c r="K37" s="288"/>
      <c r="L37" s="10">
        <f t="shared" si="8"/>
        <v>8228</v>
      </c>
      <c r="M37" s="10">
        <f t="shared" si="9"/>
        <v>5621</v>
      </c>
      <c r="N37" s="10">
        <f t="shared" si="10"/>
        <v>0</v>
      </c>
      <c r="O37" s="10">
        <f t="shared" si="11"/>
        <v>2607</v>
      </c>
    </row>
    <row r="38" spans="1:15" ht="15" customHeight="1" x14ac:dyDescent="0.25">
      <c r="A38" s="7" t="s">
        <v>98</v>
      </c>
      <c r="B38" s="18" t="s">
        <v>17</v>
      </c>
      <c r="C38" s="9" t="s">
        <v>22</v>
      </c>
      <c r="D38" s="257">
        <f t="shared" si="12"/>
        <v>464</v>
      </c>
      <c r="E38" s="257">
        <v>464</v>
      </c>
      <c r="F38" s="257"/>
      <c r="G38" s="257"/>
      <c r="H38" s="288">
        <f t="shared" si="7"/>
        <v>0</v>
      </c>
      <c r="I38" s="288"/>
      <c r="J38" s="288"/>
      <c r="K38" s="288"/>
      <c r="L38" s="10">
        <f t="shared" si="8"/>
        <v>464</v>
      </c>
      <c r="M38" s="10">
        <f t="shared" si="9"/>
        <v>464</v>
      </c>
      <c r="N38" s="10">
        <f t="shared" si="10"/>
        <v>0</v>
      </c>
      <c r="O38" s="10">
        <f t="shared" si="11"/>
        <v>0</v>
      </c>
    </row>
    <row r="39" spans="1:15" ht="15" customHeight="1" x14ac:dyDescent="0.25">
      <c r="A39" s="7" t="s">
        <v>99</v>
      </c>
      <c r="B39" s="18" t="s">
        <v>18</v>
      </c>
      <c r="C39" s="9" t="s">
        <v>22</v>
      </c>
      <c r="D39" s="257">
        <f t="shared" si="12"/>
        <v>2202</v>
      </c>
      <c r="E39" s="257">
        <v>2202</v>
      </c>
      <c r="F39" s="257"/>
      <c r="G39" s="257"/>
      <c r="H39" s="288">
        <f t="shared" si="7"/>
        <v>0</v>
      </c>
      <c r="I39" s="288"/>
      <c r="J39" s="288"/>
      <c r="K39" s="288"/>
      <c r="L39" s="10">
        <f t="shared" si="8"/>
        <v>2202</v>
      </c>
      <c r="M39" s="10">
        <f t="shared" si="9"/>
        <v>2202</v>
      </c>
      <c r="N39" s="10">
        <f t="shared" si="10"/>
        <v>0</v>
      </c>
      <c r="O39" s="10">
        <f t="shared" si="11"/>
        <v>0</v>
      </c>
    </row>
    <row r="40" spans="1:15" ht="15" customHeight="1" x14ac:dyDescent="0.25">
      <c r="A40" s="7" t="s">
        <v>100</v>
      </c>
      <c r="B40" s="18" t="s">
        <v>19</v>
      </c>
      <c r="C40" s="9" t="s">
        <v>22</v>
      </c>
      <c r="D40" s="257">
        <f t="shared" si="12"/>
        <v>869</v>
      </c>
      <c r="E40" s="257">
        <v>869</v>
      </c>
      <c r="F40" s="257"/>
      <c r="G40" s="257"/>
      <c r="H40" s="288">
        <f t="shared" si="7"/>
        <v>0</v>
      </c>
      <c r="I40" s="288"/>
      <c r="J40" s="288"/>
      <c r="K40" s="288"/>
      <c r="L40" s="10">
        <f t="shared" si="8"/>
        <v>869</v>
      </c>
      <c r="M40" s="10">
        <f t="shared" si="9"/>
        <v>869</v>
      </c>
      <c r="N40" s="10">
        <f t="shared" si="10"/>
        <v>0</v>
      </c>
      <c r="O40" s="10">
        <f t="shared" si="11"/>
        <v>0</v>
      </c>
    </row>
    <row r="41" spans="1:15" ht="15.95" customHeight="1" x14ac:dyDescent="0.25">
      <c r="A41" s="15" t="s">
        <v>101</v>
      </c>
      <c r="B41" s="1" t="s">
        <v>192</v>
      </c>
      <c r="C41" s="17"/>
      <c r="D41" s="258">
        <f>SUM(D30:D40)</f>
        <v>43670</v>
      </c>
      <c r="E41" s="258">
        <f>SUM(E30:E40)</f>
        <v>31719</v>
      </c>
      <c r="F41" s="258">
        <f>SUM(F30:F40)</f>
        <v>0</v>
      </c>
      <c r="G41" s="258">
        <f t="shared" ref="G41:O41" si="13">SUM(G30:G40)</f>
        <v>11951</v>
      </c>
      <c r="H41" s="289">
        <f t="shared" si="13"/>
        <v>0</v>
      </c>
      <c r="I41" s="289">
        <f t="shared" si="13"/>
        <v>0</v>
      </c>
      <c r="J41" s="289">
        <f t="shared" si="13"/>
        <v>0</v>
      </c>
      <c r="K41" s="289">
        <f t="shared" si="13"/>
        <v>0</v>
      </c>
      <c r="L41" s="1">
        <f t="shared" si="13"/>
        <v>43670</v>
      </c>
      <c r="M41" s="1">
        <f t="shared" si="13"/>
        <v>31719</v>
      </c>
      <c r="N41" s="1">
        <f t="shared" si="13"/>
        <v>0</v>
      </c>
      <c r="O41" s="1">
        <f t="shared" si="13"/>
        <v>11951</v>
      </c>
    </row>
    <row r="42" spans="1:15" ht="15.95" customHeight="1" x14ac:dyDescent="0.25">
      <c r="A42" s="11" t="s">
        <v>102</v>
      </c>
      <c r="B42" s="465" t="s">
        <v>69</v>
      </c>
      <c r="C42" s="466"/>
      <c r="D42" s="466"/>
      <c r="E42" s="466"/>
      <c r="F42" s="466"/>
      <c r="G42" s="466"/>
      <c r="H42" s="466"/>
      <c r="I42" s="466"/>
      <c r="J42" s="466"/>
      <c r="K42" s="466"/>
      <c r="L42" s="466"/>
      <c r="M42" s="466"/>
      <c r="N42" s="466"/>
      <c r="O42" s="466"/>
    </row>
    <row r="43" spans="1:15" ht="15" customHeight="1" x14ac:dyDescent="0.25">
      <c r="A43" s="7" t="s">
        <v>103</v>
      </c>
      <c r="B43" s="18" t="s">
        <v>20</v>
      </c>
      <c r="C43" s="9" t="s">
        <v>34</v>
      </c>
      <c r="D43" s="257">
        <f>E43+G43</f>
        <v>99484</v>
      </c>
      <c r="E43" s="257">
        <v>44087</v>
      </c>
      <c r="F43" s="257"/>
      <c r="G43" s="257">
        <v>55397</v>
      </c>
      <c r="H43" s="288">
        <f t="shared" ref="H43:H94" si="14">I43+K43</f>
        <v>0</v>
      </c>
      <c r="I43" s="288"/>
      <c r="J43" s="288"/>
      <c r="K43" s="288"/>
      <c r="L43" s="10">
        <f t="shared" ref="L43:L94" si="15">M43+O43</f>
        <v>99484</v>
      </c>
      <c r="M43" s="10">
        <f t="shared" ref="M43:M94" si="16">E43+I43</f>
        <v>44087</v>
      </c>
      <c r="N43" s="10">
        <f t="shared" ref="N43:N94" si="17">F43+J43</f>
        <v>0</v>
      </c>
      <c r="O43" s="10">
        <f t="shared" ref="O43:O94" si="18">G43+K43</f>
        <v>55397</v>
      </c>
    </row>
    <row r="44" spans="1:15" ht="15.95" customHeight="1" x14ac:dyDescent="0.25">
      <c r="A44" s="15" t="s">
        <v>104</v>
      </c>
      <c r="B44" s="35" t="s">
        <v>193</v>
      </c>
      <c r="C44" s="102"/>
      <c r="D44" s="271">
        <f t="shared" ref="D44:O44" si="19">D43</f>
        <v>99484</v>
      </c>
      <c r="E44" s="271">
        <f t="shared" si="19"/>
        <v>44087</v>
      </c>
      <c r="F44" s="271">
        <f t="shared" si="19"/>
        <v>0</v>
      </c>
      <c r="G44" s="271">
        <f t="shared" si="19"/>
        <v>55397</v>
      </c>
      <c r="H44" s="302">
        <f t="shared" si="19"/>
        <v>0</v>
      </c>
      <c r="I44" s="302">
        <f t="shared" si="19"/>
        <v>0</v>
      </c>
      <c r="J44" s="302">
        <f t="shared" si="19"/>
        <v>0</v>
      </c>
      <c r="K44" s="302">
        <f t="shared" si="19"/>
        <v>0</v>
      </c>
      <c r="L44" s="35">
        <f t="shared" si="19"/>
        <v>99484</v>
      </c>
      <c r="M44" s="35">
        <f t="shared" si="19"/>
        <v>44087</v>
      </c>
      <c r="N44" s="35">
        <f t="shared" si="19"/>
        <v>0</v>
      </c>
      <c r="O44" s="35">
        <f t="shared" si="19"/>
        <v>55397</v>
      </c>
    </row>
    <row r="45" spans="1:15" ht="15.95" customHeight="1" x14ac:dyDescent="0.25">
      <c r="A45" s="11" t="s">
        <v>105</v>
      </c>
      <c r="B45" s="395" t="s">
        <v>188</v>
      </c>
      <c r="C45" s="395"/>
      <c r="D45" s="395"/>
      <c r="E45" s="395"/>
      <c r="F45" s="395"/>
      <c r="G45" s="395"/>
      <c r="H45" s="395"/>
      <c r="I45" s="395"/>
      <c r="J45" s="395"/>
      <c r="K45" s="395"/>
      <c r="L45" s="395"/>
      <c r="M45" s="395"/>
      <c r="N45" s="395"/>
      <c r="O45" s="395"/>
    </row>
    <row r="46" spans="1:15" ht="15" customHeight="1" x14ac:dyDescent="0.25">
      <c r="A46" s="7" t="s">
        <v>106</v>
      </c>
      <c r="B46" s="49" t="s">
        <v>174</v>
      </c>
      <c r="C46" s="173" t="s">
        <v>57</v>
      </c>
      <c r="D46" s="256">
        <f t="shared" ref="D46:D72" si="20">E46+G46</f>
        <v>1738</v>
      </c>
      <c r="E46" s="256">
        <v>1738</v>
      </c>
      <c r="F46" s="256"/>
      <c r="G46" s="256"/>
      <c r="H46" s="287">
        <f t="shared" si="14"/>
        <v>87</v>
      </c>
      <c r="I46" s="287">
        <v>87</v>
      </c>
      <c r="J46" s="287"/>
      <c r="K46" s="287"/>
      <c r="L46" s="85">
        <f t="shared" si="15"/>
        <v>1825</v>
      </c>
      <c r="M46" s="85">
        <f t="shared" si="16"/>
        <v>1825</v>
      </c>
      <c r="N46" s="85">
        <f t="shared" si="17"/>
        <v>0</v>
      </c>
      <c r="O46" s="85">
        <f t="shared" si="18"/>
        <v>0</v>
      </c>
    </row>
    <row r="47" spans="1:15" ht="15" customHeight="1" x14ac:dyDescent="0.25">
      <c r="A47" s="7" t="s">
        <v>107</v>
      </c>
      <c r="B47" s="21" t="s">
        <v>182</v>
      </c>
      <c r="C47" s="22" t="s">
        <v>57</v>
      </c>
      <c r="D47" s="257">
        <f t="shared" si="20"/>
        <v>6563</v>
      </c>
      <c r="E47" s="257">
        <v>6563</v>
      </c>
      <c r="F47" s="257"/>
      <c r="G47" s="257"/>
      <c r="H47" s="288">
        <f t="shared" si="14"/>
        <v>0</v>
      </c>
      <c r="I47" s="288"/>
      <c r="J47" s="288"/>
      <c r="K47" s="288"/>
      <c r="L47" s="10">
        <f t="shared" si="15"/>
        <v>6563</v>
      </c>
      <c r="M47" s="10">
        <f t="shared" si="16"/>
        <v>6563</v>
      </c>
      <c r="N47" s="10">
        <f t="shared" si="17"/>
        <v>0</v>
      </c>
      <c r="O47" s="10">
        <f t="shared" si="18"/>
        <v>0</v>
      </c>
    </row>
    <row r="48" spans="1:15" ht="15" customHeight="1" x14ac:dyDescent="0.25">
      <c r="A48" s="11" t="s">
        <v>108</v>
      </c>
      <c r="B48" s="10" t="s">
        <v>162</v>
      </c>
      <c r="C48" s="22" t="s">
        <v>57</v>
      </c>
      <c r="D48" s="257">
        <f t="shared" si="20"/>
        <v>7327</v>
      </c>
      <c r="E48" s="257">
        <v>7327</v>
      </c>
      <c r="F48" s="257"/>
      <c r="G48" s="257"/>
      <c r="H48" s="288">
        <f t="shared" si="14"/>
        <v>0</v>
      </c>
      <c r="I48" s="288"/>
      <c r="J48" s="288"/>
      <c r="K48" s="288"/>
      <c r="L48" s="10">
        <f t="shared" si="15"/>
        <v>7327</v>
      </c>
      <c r="M48" s="10">
        <f t="shared" si="16"/>
        <v>7327</v>
      </c>
      <c r="N48" s="10">
        <f t="shared" si="17"/>
        <v>0</v>
      </c>
      <c r="O48" s="10">
        <f t="shared" si="18"/>
        <v>0</v>
      </c>
    </row>
    <row r="49" spans="1:15" ht="15" customHeight="1" x14ac:dyDescent="0.25">
      <c r="A49" s="13" t="s">
        <v>109</v>
      </c>
      <c r="B49" s="23" t="s">
        <v>454</v>
      </c>
      <c r="C49" s="22" t="s">
        <v>57</v>
      </c>
      <c r="D49" s="257">
        <f t="shared" si="20"/>
        <v>5797</v>
      </c>
      <c r="E49" s="257">
        <v>5797</v>
      </c>
      <c r="F49" s="257"/>
      <c r="G49" s="257"/>
      <c r="H49" s="288">
        <f t="shared" si="14"/>
        <v>0</v>
      </c>
      <c r="I49" s="288"/>
      <c r="J49" s="288"/>
      <c r="K49" s="288"/>
      <c r="L49" s="10">
        <f t="shared" si="15"/>
        <v>5797</v>
      </c>
      <c r="M49" s="10">
        <f t="shared" si="16"/>
        <v>5797</v>
      </c>
      <c r="N49" s="10">
        <f t="shared" si="17"/>
        <v>0</v>
      </c>
      <c r="O49" s="10">
        <f t="shared" si="18"/>
        <v>0</v>
      </c>
    </row>
    <row r="50" spans="1:15" ht="15" customHeight="1" x14ac:dyDescent="0.25">
      <c r="A50" s="7" t="s">
        <v>110</v>
      </c>
      <c r="B50" s="21" t="s">
        <v>45</v>
      </c>
      <c r="C50" s="22" t="s">
        <v>57</v>
      </c>
      <c r="D50" s="257">
        <f t="shared" si="20"/>
        <v>6957</v>
      </c>
      <c r="E50" s="257">
        <v>6957</v>
      </c>
      <c r="F50" s="257"/>
      <c r="G50" s="257"/>
      <c r="H50" s="288">
        <f t="shared" si="14"/>
        <v>0</v>
      </c>
      <c r="I50" s="288"/>
      <c r="J50" s="288"/>
      <c r="K50" s="288"/>
      <c r="L50" s="10">
        <f t="shared" si="15"/>
        <v>6957</v>
      </c>
      <c r="M50" s="10">
        <f t="shared" si="16"/>
        <v>6957</v>
      </c>
      <c r="N50" s="10">
        <f t="shared" si="17"/>
        <v>0</v>
      </c>
      <c r="O50" s="10">
        <f t="shared" si="18"/>
        <v>0</v>
      </c>
    </row>
    <row r="51" spans="1:15" ht="15" customHeight="1" x14ac:dyDescent="0.25">
      <c r="A51" s="7" t="s">
        <v>111</v>
      </c>
      <c r="B51" s="21" t="s">
        <v>166</v>
      </c>
      <c r="C51" s="9" t="s">
        <v>57</v>
      </c>
      <c r="D51" s="257">
        <f t="shared" si="20"/>
        <v>32878</v>
      </c>
      <c r="E51" s="257">
        <v>32878</v>
      </c>
      <c r="F51" s="257">
        <v>16044</v>
      </c>
      <c r="G51" s="257"/>
      <c r="H51" s="288">
        <f t="shared" si="14"/>
        <v>674</v>
      </c>
      <c r="I51" s="288">
        <v>674</v>
      </c>
      <c r="J51" s="288"/>
      <c r="K51" s="288"/>
      <c r="L51" s="10">
        <f t="shared" si="15"/>
        <v>33552</v>
      </c>
      <c r="M51" s="10">
        <f t="shared" si="16"/>
        <v>33552</v>
      </c>
      <c r="N51" s="10">
        <f t="shared" si="17"/>
        <v>16044</v>
      </c>
      <c r="O51" s="10">
        <f t="shared" si="18"/>
        <v>0</v>
      </c>
    </row>
    <row r="52" spans="1:15" ht="15" customHeight="1" x14ac:dyDescent="0.25">
      <c r="A52" s="7" t="s">
        <v>112</v>
      </c>
      <c r="B52" s="21" t="s">
        <v>164</v>
      </c>
      <c r="C52" s="9" t="s">
        <v>57</v>
      </c>
      <c r="D52" s="257">
        <f t="shared" si="20"/>
        <v>1449</v>
      </c>
      <c r="E52" s="257">
        <v>1449</v>
      </c>
      <c r="F52" s="257"/>
      <c r="G52" s="257"/>
      <c r="H52" s="288">
        <f t="shared" si="14"/>
        <v>0</v>
      </c>
      <c r="I52" s="288"/>
      <c r="J52" s="288"/>
      <c r="K52" s="288"/>
      <c r="L52" s="10">
        <f t="shared" si="15"/>
        <v>1449</v>
      </c>
      <c r="M52" s="10">
        <f t="shared" si="16"/>
        <v>1449</v>
      </c>
      <c r="N52" s="10">
        <f t="shared" si="17"/>
        <v>0</v>
      </c>
      <c r="O52" s="10">
        <f t="shared" si="18"/>
        <v>0</v>
      </c>
    </row>
    <row r="53" spans="1:15" ht="15" customHeight="1" x14ac:dyDescent="0.25">
      <c r="A53" s="7" t="s">
        <v>113</v>
      </c>
      <c r="B53" s="21" t="s">
        <v>165</v>
      </c>
      <c r="C53" s="9" t="s">
        <v>57</v>
      </c>
      <c r="D53" s="257">
        <f t="shared" si="20"/>
        <v>1738</v>
      </c>
      <c r="E53" s="257">
        <v>1738</v>
      </c>
      <c r="F53" s="257"/>
      <c r="G53" s="257"/>
      <c r="H53" s="288">
        <f t="shared" si="14"/>
        <v>0</v>
      </c>
      <c r="I53" s="288"/>
      <c r="J53" s="288"/>
      <c r="K53" s="288"/>
      <c r="L53" s="10">
        <f t="shared" si="15"/>
        <v>1738</v>
      </c>
      <c r="M53" s="10">
        <f t="shared" si="16"/>
        <v>1738</v>
      </c>
      <c r="N53" s="10">
        <f t="shared" si="17"/>
        <v>0</v>
      </c>
      <c r="O53" s="10">
        <f t="shared" si="18"/>
        <v>0</v>
      </c>
    </row>
    <row r="54" spans="1:15" ht="15" customHeight="1" x14ac:dyDescent="0.25">
      <c r="A54" s="7" t="s">
        <v>114</v>
      </c>
      <c r="B54" s="24" t="s">
        <v>52</v>
      </c>
      <c r="C54" s="22" t="s">
        <v>57</v>
      </c>
      <c r="D54" s="257">
        <f t="shared" si="20"/>
        <v>5593</v>
      </c>
      <c r="E54" s="257">
        <v>5593</v>
      </c>
      <c r="F54" s="257"/>
      <c r="G54" s="257"/>
      <c r="H54" s="288">
        <f t="shared" si="14"/>
        <v>0</v>
      </c>
      <c r="I54" s="288"/>
      <c r="J54" s="288"/>
      <c r="K54" s="288"/>
      <c r="L54" s="10">
        <f t="shared" si="15"/>
        <v>5593</v>
      </c>
      <c r="M54" s="10">
        <f t="shared" si="16"/>
        <v>5593</v>
      </c>
      <c r="N54" s="10">
        <f t="shared" si="17"/>
        <v>0</v>
      </c>
      <c r="O54" s="10">
        <f t="shared" si="18"/>
        <v>0</v>
      </c>
    </row>
    <row r="55" spans="1:15" ht="15" customHeight="1" x14ac:dyDescent="0.25">
      <c r="A55" s="7" t="s">
        <v>115</v>
      </c>
      <c r="B55" s="21" t="s">
        <v>70</v>
      </c>
      <c r="C55" s="22" t="s">
        <v>57</v>
      </c>
      <c r="D55" s="257">
        <f t="shared" si="20"/>
        <v>5730</v>
      </c>
      <c r="E55" s="257">
        <v>5730</v>
      </c>
      <c r="F55" s="257"/>
      <c r="G55" s="257"/>
      <c r="H55" s="288">
        <f t="shared" si="14"/>
        <v>0</v>
      </c>
      <c r="I55" s="288"/>
      <c r="J55" s="288"/>
      <c r="K55" s="288"/>
      <c r="L55" s="10">
        <f t="shared" si="15"/>
        <v>5730</v>
      </c>
      <c r="M55" s="10">
        <f t="shared" si="16"/>
        <v>5730</v>
      </c>
      <c r="N55" s="10">
        <f t="shared" si="17"/>
        <v>0</v>
      </c>
      <c r="O55" s="10">
        <f t="shared" si="18"/>
        <v>0</v>
      </c>
    </row>
    <row r="56" spans="1:15" ht="15" customHeight="1" x14ac:dyDescent="0.25">
      <c r="A56" s="7" t="s">
        <v>116</v>
      </c>
      <c r="B56" s="21" t="s">
        <v>44</v>
      </c>
      <c r="C56" s="22" t="s">
        <v>57</v>
      </c>
      <c r="D56" s="257">
        <f t="shared" si="20"/>
        <v>24312</v>
      </c>
      <c r="E56" s="257">
        <v>24312</v>
      </c>
      <c r="F56" s="257"/>
      <c r="G56" s="257"/>
      <c r="H56" s="288">
        <f t="shared" si="14"/>
        <v>0</v>
      </c>
      <c r="I56" s="288"/>
      <c r="J56" s="288"/>
      <c r="K56" s="288"/>
      <c r="L56" s="10">
        <f t="shared" si="15"/>
        <v>24312</v>
      </c>
      <c r="M56" s="10">
        <f t="shared" si="16"/>
        <v>24312</v>
      </c>
      <c r="N56" s="10">
        <f t="shared" si="17"/>
        <v>0</v>
      </c>
      <c r="O56" s="10">
        <f t="shared" si="18"/>
        <v>0</v>
      </c>
    </row>
    <row r="57" spans="1:15" ht="15" customHeight="1" x14ac:dyDescent="0.25">
      <c r="A57" s="7" t="s">
        <v>169</v>
      </c>
      <c r="B57" s="24" t="s">
        <v>43</v>
      </c>
      <c r="C57" s="22" t="s">
        <v>57</v>
      </c>
      <c r="D57" s="257">
        <f t="shared" si="20"/>
        <v>21904</v>
      </c>
      <c r="E57" s="257">
        <v>21904</v>
      </c>
      <c r="F57" s="257"/>
      <c r="G57" s="257"/>
      <c r="H57" s="288">
        <f t="shared" si="14"/>
        <v>0</v>
      </c>
      <c r="I57" s="288"/>
      <c r="J57" s="288"/>
      <c r="K57" s="288"/>
      <c r="L57" s="10">
        <f t="shared" si="15"/>
        <v>21904</v>
      </c>
      <c r="M57" s="10">
        <f t="shared" si="16"/>
        <v>21904</v>
      </c>
      <c r="N57" s="10">
        <f t="shared" si="17"/>
        <v>0</v>
      </c>
      <c r="O57" s="10">
        <f t="shared" si="18"/>
        <v>0</v>
      </c>
    </row>
    <row r="58" spans="1:15" ht="15" customHeight="1" x14ac:dyDescent="0.25">
      <c r="A58" s="7" t="s">
        <v>170</v>
      </c>
      <c r="B58" s="21" t="s">
        <v>175</v>
      </c>
      <c r="C58" s="22" t="s">
        <v>57</v>
      </c>
      <c r="D58" s="257">
        <f t="shared" si="20"/>
        <v>10015</v>
      </c>
      <c r="E58" s="257">
        <v>10015</v>
      </c>
      <c r="F58" s="257"/>
      <c r="G58" s="257"/>
      <c r="H58" s="288">
        <f t="shared" si="14"/>
        <v>0</v>
      </c>
      <c r="I58" s="288"/>
      <c r="J58" s="288"/>
      <c r="K58" s="288"/>
      <c r="L58" s="10">
        <f t="shared" si="15"/>
        <v>10015</v>
      </c>
      <c r="M58" s="10">
        <f t="shared" si="16"/>
        <v>10015</v>
      </c>
      <c r="N58" s="10">
        <f t="shared" si="17"/>
        <v>0</v>
      </c>
      <c r="O58" s="10">
        <f t="shared" si="18"/>
        <v>0</v>
      </c>
    </row>
    <row r="59" spans="1:15" ht="15" customHeight="1" x14ac:dyDescent="0.25">
      <c r="A59" s="7" t="s">
        <v>117</v>
      </c>
      <c r="B59" s="21" t="s">
        <v>167</v>
      </c>
      <c r="C59" s="22" t="s">
        <v>57</v>
      </c>
      <c r="D59" s="257">
        <f t="shared" si="20"/>
        <v>57941</v>
      </c>
      <c r="E59" s="257">
        <v>57941</v>
      </c>
      <c r="F59" s="257"/>
      <c r="G59" s="257"/>
      <c r="H59" s="288">
        <f t="shared" si="14"/>
        <v>0</v>
      </c>
      <c r="I59" s="288"/>
      <c r="J59" s="288"/>
      <c r="K59" s="288"/>
      <c r="L59" s="10">
        <f t="shared" si="15"/>
        <v>57941</v>
      </c>
      <c r="M59" s="10">
        <f t="shared" si="16"/>
        <v>57941</v>
      </c>
      <c r="N59" s="10">
        <f t="shared" si="17"/>
        <v>0</v>
      </c>
      <c r="O59" s="10">
        <f t="shared" si="18"/>
        <v>0</v>
      </c>
    </row>
    <row r="60" spans="1:15" ht="15" customHeight="1" x14ac:dyDescent="0.25">
      <c r="A60" s="7" t="s">
        <v>171</v>
      </c>
      <c r="B60" s="21" t="s">
        <v>36</v>
      </c>
      <c r="C60" s="22" t="s">
        <v>57</v>
      </c>
      <c r="D60" s="257">
        <f t="shared" si="20"/>
        <v>33475</v>
      </c>
      <c r="E60" s="257">
        <v>33475</v>
      </c>
      <c r="F60" s="257"/>
      <c r="G60" s="257"/>
      <c r="H60" s="288">
        <f t="shared" si="14"/>
        <v>0</v>
      </c>
      <c r="I60" s="288"/>
      <c r="J60" s="288"/>
      <c r="K60" s="288"/>
      <c r="L60" s="10">
        <f t="shared" si="15"/>
        <v>33475</v>
      </c>
      <c r="M60" s="10">
        <f t="shared" si="16"/>
        <v>33475</v>
      </c>
      <c r="N60" s="10">
        <f t="shared" si="17"/>
        <v>0</v>
      </c>
      <c r="O60" s="10">
        <f t="shared" si="18"/>
        <v>0</v>
      </c>
    </row>
    <row r="61" spans="1:15" ht="15" customHeight="1" x14ac:dyDescent="0.25">
      <c r="A61" s="7" t="s">
        <v>172</v>
      </c>
      <c r="B61" s="21" t="s">
        <v>38</v>
      </c>
      <c r="C61" s="22" t="s">
        <v>57</v>
      </c>
      <c r="D61" s="257">
        <f t="shared" si="20"/>
        <v>32467</v>
      </c>
      <c r="E61" s="257">
        <v>32467</v>
      </c>
      <c r="F61" s="257"/>
      <c r="G61" s="257"/>
      <c r="H61" s="288">
        <f t="shared" si="14"/>
        <v>0</v>
      </c>
      <c r="I61" s="288"/>
      <c r="J61" s="288"/>
      <c r="K61" s="288"/>
      <c r="L61" s="10">
        <f t="shared" si="15"/>
        <v>32467</v>
      </c>
      <c r="M61" s="10">
        <f t="shared" si="16"/>
        <v>32467</v>
      </c>
      <c r="N61" s="10">
        <f t="shared" si="17"/>
        <v>0</v>
      </c>
      <c r="O61" s="10">
        <f t="shared" si="18"/>
        <v>0</v>
      </c>
    </row>
    <row r="62" spans="1:15" ht="15" customHeight="1" x14ac:dyDescent="0.25">
      <c r="A62" s="7" t="s">
        <v>118</v>
      </c>
      <c r="B62" s="21" t="s">
        <v>40</v>
      </c>
      <c r="C62" s="22" t="s">
        <v>57</v>
      </c>
      <c r="D62" s="257">
        <f t="shared" si="20"/>
        <v>72516</v>
      </c>
      <c r="E62" s="257">
        <v>72516</v>
      </c>
      <c r="F62" s="257"/>
      <c r="G62" s="257"/>
      <c r="H62" s="288">
        <f t="shared" si="14"/>
        <v>0</v>
      </c>
      <c r="I62" s="288"/>
      <c r="J62" s="288"/>
      <c r="K62" s="288"/>
      <c r="L62" s="10">
        <f t="shared" si="15"/>
        <v>72516</v>
      </c>
      <c r="M62" s="10">
        <f t="shared" si="16"/>
        <v>72516</v>
      </c>
      <c r="N62" s="10">
        <f t="shared" si="17"/>
        <v>0</v>
      </c>
      <c r="O62" s="10">
        <f t="shared" si="18"/>
        <v>0</v>
      </c>
    </row>
    <row r="63" spans="1:15" ht="16.5" customHeight="1" x14ac:dyDescent="0.25">
      <c r="A63" s="7" t="s">
        <v>119</v>
      </c>
      <c r="B63" s="10" t="s">
        <v>39</v>
      </c>
      <c r="C63" s="22" t="s">
        <v>57</v>
      </c>
      <c r="D63" s="257">
        <f t="shared" si="20"/>
        <v>34183</v>
      </c>
      <c r="E63" s="257">
        <v>33033</v>
      </c>
      <c r="F63" s="257"/>
      <c r="G63" s="257">
        <v>1150</v>
      </c>
      <c r="H63" s="288">
        <f t="shared" si="14"/>
        <v>0</v>
      </c>
      <c r="I63" s="288"/>
      <c r="J63" s="288"/>
      <c r="K63" s="288"/>
      <c r="L63" s="10">
        <f t="shared" si="15"/>
        <v>34183</v>
      </c>
      <c r="M63" s="10">
        <f t="shared" si="16"/>
        <v>33033</v>
      </c>
      <c r="N63" s="10">
        <f t="shared" si="17"/>
        <v>0</v>
      </c>
      <c r="O63" s="10">
        <f t="shared" si="18"/>
        <v>1150</v>
      </c>
    </row>
    <row r="64" spans="1:15" x14ac:dyDescent="0.25">
      <c r="A64" s="7" t="s">
        <v>120</v>
      </c>
      <c r="B64" s="18" t="s">
        <v>37</v>
      </c>
      <c r="C64" s="9" t="s">
        <v>57</v>
      </c>
      <c r="D64" s="257">
        <f t="shared" si="20"/>
        <v>55947</v>
      </c>
      <c r="E64" s="257">
        <v>55947</v>
      </c>
      <c r="F64" s="257"/>
      <c r="G64" s="257"/>
      <c r="H64" s="288">
        <f t="shared" si="14"/>
        <v>0</v>
      </c>
      <c r="I64" s="288"/>
      <c r="J64" s="288"/>
      <c r="K64" s="288"/>
      <c r="L64" s="10">
        <f t="shared" si="15"/>
        <v>55947</v>
      </c>
      <c r="M64" s="10">
        <f t="shared" si="16"/>
        <v>55947</v>
      </c>
      <c r="N64" s="10">
        <f t="shared" si="17"/>
        <v>0</v>
      </c>
      <c r="O64" s="10">
        <f t="shared" si="18"/>
        <v>0</v>
      </c>
    </row>
    <row r="65" spans="1:15" ht="15" customHeight="1" x14ac:dyDescent="0.25">
      <c r="A65" s="7" t="s">
        <v>121</v>
      </c>
      <c r="B65" s="25" t="s">
        <v>41</v>
      </c>
      <c r="C65" s="9" t="s">
        <v>57</v>
      </c>
      <c r="D65" s="257">
        <f t="shared" si="20"/>
        <v>9185</v>
      </c>
      <c r="E65" s="257">
        <v>9185</v>
      </c>
      <c r="F65" s="257"/>
      <c r="G65" s="257"/>
      <c r="H65" s="288">
        <f t="shared" si="14"/>
        <v>0</v>
      </c>
      <c r="I65" s="288"/>
      <c r="J65" s="288"/>
      <c r="K65" s="288"/>
      <c r="L65" s="10">
        <f t="shared" si="15"/>
        <v>9185</v>
      </c>
      <c r="M65" s="10">
        <f t="shared" si="16"/>
        <v>9185</v>
      </c>
      <c r="N65" s="10">
        <f t="shared" si="17"/>
        <v>0</v>
      </c>
      <c r="O65" s="10">
        <f t="shared" si="18"/>
        <v>0</v>
      </c>
    </row>
    <row r="66" spans="1:15" ht="15" customHeight="1" x14ac:dyDescent="0.25">
      <c r="A66" s="7" t="s">
        <v>122</v>
      </c>
      <c r="B66" s="25" t="s">
        <v>42</v>
      </c>
      <c r="C66" s="9" t="s">
        <v>57</v>
      </c>
      <c r="D66" s="257">
        <f t="shared" si="20"/>
        <v>15391</v>
      </c>
      <c r="E66" s="257">
        <v>15391</v>
      </c>
      <c r="F66" s="257"/>
      <c r="G66" s="257"/>
      <c r="H66" s="288">
        <f t="shared" si="14"/>
        <v>0</v>
      </c>
      <c r="I66" s="288"/>
      <c r="J66" s="288"/>
      <c r="K66" s="288"/>
      <c r="L66" s="10">
        <f t="shared" si="15"/>
        <v>15391</v>
      </c>
      <c r="M66" s="10">
        <f t="shared" si="16"/>
        <v>15391</v>
      </c>
      <c r="N66" s="10">
        <f t="shared" si="17"/>
        <v>0</v>
      </c>
      <c r="O66" s="10">
        <f t="shared" si="18"/>
        <v>0</v>
      </c>
    </row>
    <row r="67" spans="1:15" ht="15" customHeight="1" x14ac:dyDescent="0.25">
      <c r="A67" s="7" t="s">
        <v>181</v>
      </c>
      <c r="B67" s="18" t="s">
        <v>55</v>
      </c>
      <c r="C67" s="9" t="s">
        <v>57</v>
      </c>
      <c r="D67" s="257">
        <f t="shared" si="20"/>
        <v>2984</v>
      </c>
      <c r="E67" s="257">
        <v>2984</v>
      </c>
      <c r="F67" s="257">
        <v>1738</v>
      </c>
      <c r="G67" s="257"/>
      <c r="H67" s="288">
        <f t="shared" si="14"/>
        <v>0</v>
      </c>
      <c r="I67" s="288"/>
      <c r="J67" s="288"/>
      <c r="K67" s="288"/>
      <c r="L67" s="10">
        <f t="shared" si="15"/>
        <v>2984</v>
      </c>
      <c r="M67" s="10">
        <f t="shared" si="16"/>
        <v>2984</v>
      </c>
      <c r="N67" s="10">
        <f t="shared" si="17"/>
        <v>1738</v>
      </c>
      <c r="O67" s="10">
        <f t="shared" si="18"/>
        <v>0</v>
      </c>
    </row>
    <row r="68" spans="1:15" ht="15" customHeight="1" x14ac:dyDescent="0.25">
      <c r="A68" s="7" t="s">
        <v>123</v>
      </c>
      <c r="B68" s="18" t="s">
        <v>54</v>
      </c>
      <c r="C68" s="9" t="s">
        <v>57</v>
      </c>
      <c r="D68" s="257">
        <f t="shared" si="20"/>
        <v>47310</v>
      </c>
      <c r="E68" s="257">
        <v>47310</v>
      </c>
      <c r="F68" s="257">
        <v>30394</v>
      </c>
      <c r="G68" s="257"/>
      <c r="H68" s="288">
        <f t="shared" si="14"/>
        <v>0</v>
      </c>
      <c r="I68" s="288"/>
      <c r="J68" s="288"/>
      <c r="K68" s="288"/>
      <c r="L68" s="10">
        <f t="shared" si="15"/>
        <v>47310</v>
      </c>
      <c r="M68" s="10">
        <f t="shared" si="16"/>
        <v>47310</v>
      </c>
      <c r="N68" s="10">
        <f t="shared" si="17"/>
        <v>30394</v>
      </c>
      <c r="O68" s="10">
        <f t="shared" si="18"/>
        <v>0</v>
      </c>
    </row>
    <row r="69" spans="1:15" ht="15" customHeight="1" x14ac:dyDescent="0.25">
      <c r="A69" s="7" t="s">
        <v>124</v>
      </c>
      <c r="B69" s="18" t="s">
        <v>72</v>
      </c>
      <c r="C69" s="9" t="s">
        <v>57</v>
      </c>
      <c r="D69" s="257">
        <f t="shared" si="20"/>
        <v>7937</v>
      </c>
      <c r="E69" s="257">
        <v>7937</v>
      </c>
      <c r="F69" s="257">
        <v>3620</v>
      </c>
      <c r="G69" s="257"/>
      <c r="H69" s="288">
        <f t="shared" si="14"/>
        <v>0</v>
      </c>
      <c r="I69" s="288"/>
      <c r="J69" s="288"/>
      <c r="K69" s="288"/>
      <c r="L69" s="10">
        <f t="shared" si="15"/>
        <v>7937</v>
      </c>
      <c r="M69" s="10">
        <f t="shared" si="16"/>
        <v>7937</v>
      </c>
      <c r="N69" s="10">
        <f t="shared" si="17"/>
        <v>3620</v>
      </c>
      <c r="O69" s="10">
        <f t="shared" si="18"/>
        <v>0</v>
      </c>
    </row>
    <row r="70" spans="1:15" ht="15" customHeight="1" x14ac:dyDescent="0.25">
      <c r="A70" s="7" t="s">
        <v>125</v>
      </c>
      <c r="B70" s="18" t="s">
        <v>56</v>
      </c>
      <c r="C70" s="9" t="s">
        <v>57</v>
      </c>
      <c r="D70" s="257">
        <f t="shared" si="20"/>
        <v>26065</v>
      </c>
      <c r="E70" s="257">
        <v>26065</v>
      </c>
      <c r="F70" s="257"/>
      <c r="G70" s="257"/>
      <c r="H70" s="288">
        <f t="shared" si="14"/>
        <v>0</v>
      </c>
      <c r="I70" s="288"/>
      <c r="J70" s="288"/>
      <c r="K70" s="288"/>
      <c r="L70" s="10">
        <f t="shared" si="15"/>
        <v>26065</v>
      </c>
      <c r="M70" s="10">
        <f t="shared" si="16"/>
        <v>26065</v>
      </c>
      <c r="N70" s="10">
        <f t="shared" si="17"/>
        <v>0</v>
      </c>
      <c r="O70" s="10">
        <f t="shared" si="18"/>
        <v>0</v>
      </c>
    </row>
    <row r="71" spans="1:15" ht="15" customHeight="1" x14ac:dyDescent="0.25">
      <c r="A71" s="7" t="s">
        <v>126</v>
      </c>
      <c r="B71" s="18" t="s">
        <v>183</v>
      </c>
      <c r="C71" s="9" t="s">
        <v>57</v>
      </c>
      <c r="D71" s="257">
        <f t="shared" si="20"/>
        <v>12354</v>
      </c>
      <c r="E71" s="257">
        <v>12354</v>
      </c>
      <c r="F71" s="257"/>
      <c r="G71" s="257"/>
      <c r="H71" s="288">
        <f t="shared" si="14"/>
        <v>0</v>
      </c>
      <c r="I71" s="288"/>
      <c r="J71" s="288"/>
      <c r="K71" s="288"/>
      <c r="L71" s="10">
        <f t="shared" si="15"/>
        <v>12354</v>
      </c>
      <c r="M71" s="10">
        <f t="shared" si="16"/>
        <v>12354</v>
      </c>
      <c r="N71" s="10">
        <f t="shared" si="17"/>
        <v>0</v>
      </c>
      <c r="O71" s="10">
        <f t="shared" si="18"/>
        <v>0</v>
      </c>
    </row>
    <row r="72" spans="1:15" s="26" customFormat="1" ht="15" customHeight="1" x14ac:dyDescent="0.25">
      <c r="A72" s="7" t="s">
        <v>127</v>
      </c>
      <c r="B72" s="18" t="s">
        <v>184</v>
      </c>
      <c r="C72" s="9" t="s">
        <v>57</v>
      </c>
      <c r="D72" s="257">
        <f t="shared" si="20"/>
        <v>1738</v>
      </c>
      <c r="E72" s="257">
        <v>1738</v>
      </c>
      <c r="F72" s="257"/>
      <c r="G72" s="257"/>
      <c r="H72" s="288">
        <f t="shared" si="14"/>
        <v>0</v>
      </c>
      <c r="I72" s="288"/>
      <c r="J72" s="288"/>
      <c r="K72" s="288"/>
      <c r="L72" s="10">
        <f t="shared" si="15"/>
        <v>1738</v>
      </c>
      <c r="M72" s="10">
        <f t="shared" si="16"/>
        <v>1738</v>
      </c>
      <c r="N72" s="10">
        <f t="shared" si="17"/>
        <v>0</v>
      </c>
      <c r="O72" s="10">
        <f t="shared" si="18"/>
        <v>0</v>
      </c>
    </row>
    <row r="73" spans="1:15" ht="15.95" customHeight="1" x14ac:dyDescent="0.25">
      <c r="A73" s="15" t="s">
        <v>177</v>
      </c>
      <c r="B73" s="1" t="s">
        <v>194</v>
      </c>
      <c r="C73" s="17"/>
      <c r="D73" s="258">
        <f>SUM(D46:D72)</f>
        <v>541494</v>
      </c>
      <c r="E73" s="258">
        <f>SUM(E46:E72)</f>
        <v>540344</v>
      </c>
      <c r="F73" s="258">
        <f>SUM(F46:F72)</f>
        <v>51796</v>
      </c>
      <c r="G73" s="258">
        <f>SUM(G46:G72)</f>
        <v>1150</v>
      </c>
      <c r="H73" s="289">
        <f t="shared" ref="H73:O73" si="21">SUM(H46:H72)</f>
        <v>761</v>
      </c>
      <c r="I73" s="289">
        <f t="shared" si="21"/>
        <v>761</v>
      </c>
      <c r="J73" s="289">
        <f t="shared" si="21"/>
        <v>0</v>
      </c>
      <c r="K73" s="289">
        <f t="shared" si="21"/>
        <v>0</v>
      </c>
      <c r="L73" s="1">
        <f t="shared" si="21"/>
        <v>542255</v>
      </c>
      <c r="M73" s="1">
        <f t="shared" si="21"/>
        <v>541105</v>
      </c>
      <c r="N73" s="1">
        <f t="shared" si="21"/>
        <v>51796</v>
      </c>
      <c r="O73" s="1">
        <f t="shared" si="21"/>
        <v>1150</v>
      </c>
    </row>
    <row r="74" spans="1:15" ht="15.95" customHeight="1" x14ac:dyDescent="0.25">
      <c r="A74" s="13" t="s">
        <v>128</v>
      </c>
      <c r="B74" s="465" t="s">
        <v>73</v>
      </c>
      <c r="C74" s="466"/>
      <c r="D74" s="466"/>
      <c r="E74" s="466"/>
      <c r="F74" s="466"/>
      <c r="G74" s="466"/>
      <c r="H74" s="466"/>
      <c r="I74" s="466"/>
      <c r="J74" s="466"/>
      <c r="K74" s="466"/>
      <c r="L74" s="466"/>
      <c r="M74" s="466"/>
      <c r="N74" s="466"/>
      <c r="O74" s="466"/>
    </row>
    <row r="75" spans="1:15" ht="15" customHeight="1" x14ac:dyDescent="0.25">
      <c r="A75" s="27" t="s">
        <v>129</v>
      </c>
      <c r="B75" s="21" t="s">
        <v>7</v>
      </c>
      <c r="C75" s="28" t="s">
        <v>32</v>
      </c>
      <c r="D75" s="257">
        <f t="shared" ref="D75:D88" si="22">E75+G75</f>
        <v>754</v>
      </c>
      <c r="E75" s="257">
        <v>754</v>
      </c>
      <c r="F75" s="257"/>
      <c r="G75" s="257"/>
      <c r="H75" s="288">
        <f t="shared" si="14"/>
        <v>0</v>
      </c>
      <c r="I75" s="288"/>
      <c r="J75" s="288"/>
      <c r="K75" s="288"/>
      <c r="L75" s="10">
        <f t="shared" si="15"/>
        <v>754</v>
      </c>
      <c r="M75" s="10">
        <f t="shared" si="16"/>
        <v>754</v>
      </c>
      <c r="N75" s="10">
        <f t="shared" si="17"/>
        <v>0</v>
      </c>
      <c r="O75" s="10">
        <f t="shared" si="18"/>
        <v>0</v>
      </c>
    </row>
    <row r="76" spans="1:15" ht="15" customHeight="1" x14ac:dyDescent="0.25">
      <c r="A76" s="27" t="s">
        <v>130</v>
      </c>
      <c r="B76" s="21" t="s">
        <v>10</v>
      </c>
      <c r="C76" s="28" t="s">
        <v>32</v>
      </c>
      <c r="D76" s="257">
        <f t="shared" si="22"/>
        <v>812</v>
      </c>
      <c r="E76" s="257">
        <v>812</v>
      </c>
      <c r="F76" s="257"/>
      <c r="G76" s="257"/>
      <c r="H76" s="288">
        <f t="shared" si="14"/>
        <v>0</v>
      </c>
      <c r="I76" s="288"/>
      <c r="J76" s="288"/>
      <c r="K76" s="288"/>
      <c r="L76" s="10">
        <f t="shared" si="15"/>
        <v>812</v>
      </c>
      <c r="M76" s="10">
        <f t="shared" si="16"/>
        <v>812</v>
      </c>
      <c r="N76" s="10">
        <f t="shared" si="17"/>
        <v>0</v>
      </c>
      <c r="O76" s="10">
        <f t="shared" si="18"/>
        <v>0</v>
      </c>
    </row>
    <row r="77" spans="1:15" ht="15" customHeight="1" x14ac:dyDescent="0.25">
      <c r="A77" s="27" t="s">
        <v>131</v>
      </c>
      <c r="B77" s="21" t="s">
        <v>11</v>
      </c>
      <c r="C77" s="28" t="s">
        <v>32</v>
      </c>
      <c r="D77" s="257">
        <f t="shared" si="22"/>
        <v>1246</v>
      </c>
      <c r="E77" s="257">
        <v>1246</v>
      </c>
      <c r="F77" s="257"/>
      <c r="G77" s="257"/>
      <c r="H77" s="288">
        <f t="shared" si="14"/>
        <v>0</v>
      </c>
      <c r="I77" s="288"/>
      <c r="J77" s="288"/>
      <c r="K77" s="288"/>
      <c r="L77" s="10">
        <f t="shared" si="15"/>
        <v>1246</v>
      </c>
      <c r="M77" s="10">
        <f t="shared" si="16"/>
        <v>1246</v>
      </c>
      <c r="N77" s="10">
        <f t="shared" si="17"/>
        <v>0</v>
      </c>
      <c r="O77" s="10">
        <f t="shared" si="18"/>
        <v>0</v>
      </c>
    </row>
    <row r="78" spans="1:15" ht="15" customHeight="1" x14ac:dyDescent="0.25">
      <c r="A78" s="30" t="s">
        <v>132</v>
      </c>
      <c r="B78" s="21" t="s">
        <v>15</v>
      </c>
      <c r="C78" s="28" t="s">
        <v>32</v>
      </c>
      <c r="D78" s="257">
        <f t="shared" si="22"/>
        <v>957</v>
      </c>
      <c r="E78" s="257">
        <v>957</v>
      </c>
      <c r="F78" s="257"/>
      <c r="G78" s="257"/>
      <c r="H78" s="288">
        <f t="shared" si="14"/>
        <v>0</v>
      </c>
      <c r="I78" s="288"/>
      <c r="J78" s="288"/>
      <c r="K78" s="288"/>
      <c r="L78" s="10">
        <f t="shared" si="15"/>
        <v>957</v>
      </c>
      <c r="M78" s="10">
        <f t="shared" si="16"/>
        <v>957</v>
      </c>
      <c r="N78" s="10">
        <f t="shared" si="17"/>
        <v>0</v>
      </c>
      <c r="O78" s="10">
        <f t="shared" si="18"/>
        <v>0</v>
      </c>
    </row>
    <row r="79" spans="1:15" ht="15" customHeight="1" x14ac:dyDescent="0.25">
      <c r="A79" s="31" t="s">
        <v>133</v>
      </c>
      <c r="B79" s="21" t="s">
        <v>27</v>
      </c>
      <c r="C79" s="28" t="s">
        <v>32</v>
      </c>
      <c r="D79" s="257">
        <f t="shared" si="22"/>
        <v>10426</v>
      </c>
      <c r="E79" s="257">
        <v>9702</v>
      </c>
      <c r="F79" s="257"/>
      <c r="G79" s="257">
        <v>724</v>
      </c>
      <c r="H79" s="288">
        <f t="shared" si="14"/>
        <v>0</v>
      </c>
      <c r="I79" s="288"/>
      <c r="J79" s="288"/>
      <c r="K79" s="288"/>
      <c r="L79" s="10">
        <f t="shared" si="15"/>
        <v>10426</v>
      </c>
      <c r="M79" s="10">
        <f t="shared" si="16"/>
        <v>9702</v>
      </c>
      <c r="N79" s="10">
        <f t="shared" si="17"/>
        <v>0</v>
      </c>
      <c r="O79" s="10">
        <f t="shared" si="18"/>
        <v>724</v>
      </c>
    </row>
    <row r="80" spans="1:15" ht="15" customHeight="1" x14ac:dyDescent="0.25">
      <c r="A80" s="27" t="s">
        <v>134</v>
      </c>
      <c r="B80" s="21" t="s">
        <v>63</v>
      </c>
      <c r="C80" s="28" t="s">
        <v>32</v>
      </c>
      <c r="D80" s="257">
        <f t="shared" si="22"/>
        <v>2173</v>
      </c>
      <c r="E80" s="257">
        <v>2173</v>
      </c>
      <c r="F80" s="257"/>
      <c r="G80" s="257"/>
      <c r="H80" s="288">
        <f t="shared" si="14"/>
        <v>515</v>
      </c>
      <c r="I80" s="288">
        <v>515</v>
      </c>
      <c r="J80" s="288"/>
      <c r="K80" s="288"/>
      <c r="L80" s="10">
        <f t="shared" si="15"/>
        <v>2688</v>
      </c>
      <c r="M80" s="10">
        <f t="shared" si="16"/>
        <v>2688</v>
      </c>
      <c r="N80" s="10">
        <f t="shared" si="17"/>
        <v>0</v>
      </c>
      <c r="O80" s="10">
        <f t="shared" si="18"/>
        <v>0</v>
      </c>
    </row>
    <row r="81" spans="1:15" ht="15" customHeight="1" x14ac:dyDescent="0.25">
      <c r="A81" s="27" t="s">
        <v>135</v>
      </c>
      <c r="B81" s="21" t="s">
        <v>64</v>
      </c>
      <c r="C81" s="28" t="s">
        <v>32</v>
      </c>
      <c r="D81" s="257">
        <f t="shared" si="22"/>
        <v>1160</v>
      </c>
      <c r="E81" s="257">
        <v>1160</v>
      </c>
      <c r="F81" s="257"/>
      <c r="G81" s="257"/>
      <c r="H81" s="288">
        <f t="shared" si="14"/>
        <v>420</v>
      </c>
      <c r="I81" s="288">
        <v>420</v>
      </c>
      <c r="J81" s="288"/>
      <c r="K81" s="288"/>
      <c r="L81" s="10">
        <f t="shared" si="15"/>
        <v>1580</v>
      </c>
      <c r="M81" s="10">
        <f t="shared" si="16"/>
        <v>1580</v>
      </c>
      <c r="N81" s="10">
        <f t="shared" si="17"/>
        <v>0</v>
      </c>
      <c r="O81" s="10">
        <f t="shared" si="18"/>
        <v>0</v>
      </c>
    </row>
    <row r="82" spans="1:15" ht="15" customHeight="1" x14ac:dyDescent="0.25">
      <c r="A82" s="27" t="s">
        <v>136</v>
      </c>
      <c r="B82" s="21" t="s">
        <v>28</v>
      </c>
      <c r="C82" s="28" t="s">
        <v>32</v>
      </c>
      <c r="D82" s="257">
        <f t="shared" si="22"/>
        <v>1159</v>
      </c>
      <c r="E82" s="257">
        <v>1159</v>
      </c>
      <c r="F82" s="257"/>
      <c r="G82" s="257"/>
      <c r="H82" s="288">
        <f t="shared" si="14"/>
        <v>0</v>
      </c>
      <c r="I82" s="288"/>
      <c r="J82" s="288"/>
      <c r="K82" s="288"/>
      <c r="L82" s="10">
        <f t="shared" si="15"/>
        <v>1159</v>
      </c>
      <c r="M82" s="10">
        <f t="shared" si="16"/>
        <v>1159</v>
      </c>
      <c r="N82" s="10">
        <f t="shared" si="17"/>
        <v>0</v>
      </c>
      <c r="O82" s="10">
        <f t="shared" si="18"/>
        <v>0</v>
      </c>
    </row>
    <row r="83" spans="1:15" ht="15" customHeight="1" x14ac:dyDescent="0.25">
      <c r="A83" s="27" t="s">
        <v>137</v>
      </c>
      <c r="B83" s="21" t="s">
        <v>29</v>
      </c>
      <c r="C83" s="28" t="s">
        <v>32</v>
      </c>
      <c r="D83" s="257">
        <f t="shared" si="22"/>
        <v>725</v>
      </c>
      <c r="E83" s="257">
        <v>725</v>
      </c>
      <c r="F83" s="257"/>
      <c r="G83" s="257"/>
      <c r="H83" s="288">
        <f t="shared" si="14"/>
        <v>800</v>
      </c>
      <c r="I83" s="288">
        <v>800</v>
      </c>
      <c r="J83" s="288"/>
      <c r="K83" s="288"/>
      <c r="L83" s="10">
        <f t="shared" si="15"/>
        <v>1525</v>
      </c>
      <c r="M83" s="10">
        <f t="shared" si="16"/>
        <v>1525</v>
      </c>
      <c r="N83" s="10">
        <f t="shared" si="17"/>
        <v>0</v>
      </c>
      <c r="O83" s="10">
        <f t="shared" si="18"/>
        <v>0</v>
      </c>
    </row>
    <row r="84" spans="1:15" ht="15" customHeight="1" x14ac:dyDescent="0.25">
      <c r="A84" s="27" t="s">
        <v>138</v>
      </c>
      <c r="B84" s="21" t="s">
        <v>74</v>
      </c>
      <c r="C84" s="28" t="s">
        <v>32</v>
      </c>
      <c r="D84" s="257">
        <f t="shared" si="22"/>
        <v>1015</v>
      </c>
      <c r="E84" s="257">
        <v>1015</v>
      </c>
      <c r="F84" s="257"/>
      <c r="G84" s="257"/>
      <c r="H84" s="288">
        <f t="shared" si="14"/>
        <v>0</v>
      </c>
      <c r="I84" s="288"/>
      <c r="J84" s="288"/>
      <c r="K84" s="288"/>
      <c r="L84" s="10">
        <f t="shared" si="15"/>
        <v>1015</v>
      </c>
      <c r="M84" s="10">
        <f t="shared" si="16"/>
        <v>1015</v>
      </c>
      <c r="N84" s="10">
        <f t="shared" si="17"/>
        <v>0</v>
      </c>
      <c r="O84" s="10">
        <f t="shared" si="18"/>
        <v>0</v>
      </c>
    </row>
    <row r="85" spans="1:15" ht="15" customHeight="1" x14ac:dyDescent="0.25">
      <c r="A85" s="27" t="s">
        <v>139</v>
      </c>
      <c r="B85" s="21" t="s">
        <v>168</v>
      </c>
      <c r="C85" s="28" t="s">
        <v>32</v>
      </c>
      <c r="D85" s="257">
        <f t="shared" si="22"/>
        <v>1015</v>
      </c>
      <c r="E85" s="257">
        <v>1015</v>
      </c>
      <c r="F85" s="257"/>
      <c r="G85" s="257"/>
      <c r="H85" s="288">
        <f t="shared" si="14"/>
        <v>0</v>
      </c>
      <c r="I85" s="288"/>
      <c r="J85" s="288"/>
      <c r="K85" s="288"/>
      <c r="L85" s="10">
        <f t="shared" si="15"/>
        <v>1015</v>
      </c>
      <c r="M85" s="10">
        <f t="shared" si="16"/>
        <v>1015</v>
      </c>
      <c r="N85" s="10">
        <f t="shared" si="17"/>
        <v>0</v>
      </c>
      <c r="O85" s="10">
        <f t="shared" si="18"/>
        <v>0</v>
      </c>
    </row>
    <row r="86" spans="1:15" ht="15" customHeight="1" x14ac:dyDescent="0.25">
      <c r="A86" s="27" t="s">
        <v>178</v>
      </c>
      <c r="B86" s="21" t="s">
        <v>30</v>
      </c>
      <c r="C86" s="28" t="s">
        <v>32</v>
      </c>
      <c r="D86" s="257">
        <f t="shared" si="22"/>
        <v>725</v>
      </c>
      <c r="E86" s="257">
        <v>725</v>
      </c>
      <c r="F86" s="257"/>
      <c r="G86" s="257"/>
      <c r="H86" s="288">
        <f t="shared" si="14"/>
        <v>0</v>
      </c>
      <c r="I86" s="288"/>
      <c r="J86" s="288"/>
      <c r="K86" s="288"/>
      <c r="L86" s="10">
        <f t="shared" si="15"/>
        <v>725</v>
      </c>
      <c r="M86" s="10">
        <f t="shared" si="16"/>
        <v>725</v>
      </c>
      <c r="N86" s="10">
        <f t="shared" si="17"/>
        <v>0</v>
      </c>
      <c r="O86" s="10">
        <f t="shared" si="18"/>
        <v>0</v>
      </c>
    </row>
    <row r="87" spans="1:15" ht="15" customHeight="1" x14ac:dyDescent="0.25">
      <c r="A87" s="27" t="s">
        <v>140</v>
      </c>
      <c r="B87" s="10" t="s">
        <v>31</v>
      </c>
      <c r="C87" s="28" t="s">
        <v>32</v>
      </c>
      <c r="D87" s="257">
        <f t="shared" si="22"/>
        <v>11006</v>
      </c>
      <c r="E87" s="257">
        <v>11006</v>
      </c>
      <c r="F87" s="257"/>
      <c r="G87" s="257"/>
      <c r="H87" s="288">
        <f t="shared" si="14"/>
        <v>0</v>
      </c>
      <c r="I87" s="288"/>
      <c r="J87" s="288"/>
      <c r="K87" s="288"/>
      <c r="L87" s="10">
        <f t="shared" si="15"/>
        <v>11006</v>
      </c>
      <c r="M87" s="10">
        <f t="shared" si="16"/>
        <v>11006</v>
      </c>
      <c r="N87" s="10">
        <f t="shared" si="17"/>
        <v>0</v>
      </c>
      <c r="O87" s="10">
        <f t="shared" si="18"/>
        <v>0</v>
      </c>
    </row>
    <row r="88" spans="1:15" ht="15" customHeight="1" x14ac:dyDescent="0.25">
      <c r="A88" s="27" t="s">
        <v>141</v>
      </c>
      <c r="B88" s="32" t="s">
        <v>71</v>
      </c>
      <c r="C88" s="28" t="s">
        <v>32</v>
      </c>
      <c r="D88" s="257">
        <f t="shared" si="22"/>
        <v>8688</v>
      </c>
      <c r="E88" s="257">
        <v>8688</v>
      </c>
      <c r="F88" s="257"/>
      <c r="G88" s="257"/>
      <c r="H88" s="288">
        <f t="shared" si="14"/>
        <v>0</v>
      </c>
      <c r="I88" s="288"/>
      <c r="J88" s="288"/>
      <c r="K88" s="288"/>
      <c r="L88" s="10">
        <f t="shared" si="15"/>
        <v>8688</v>
      </c>
      <c r="M88" s="10">
        <f t="shared" si="16"/>
        <v>8688</v>
      </c>
      <c r="N88" s="10">
        <f t="shared" si="17"/>
        <v>0</v>
      </c>
      <c r="O88" s="10">
        <f t="shared" si="18"/>
        <v>0</v>
      </c>
    </row>
    <row r="89" spans="1:15" ht="15.95" customHeight="1" x14ac:dyDescent="0.25">
      <c r="A89" s="15" t="s">
        <v>142</v>
      </c>
      <c r="B89" s="35" t="s">
        <v>196</v>
      </c>
      <c r="C89" s="199"/>
      <c r="D89" s="271">
        <f>SUM(D75:D88)</f>
        <v>41861</v>
      </c>
      <c r="E89" s="271">
        <f>SUM(E75:E88)</f>
        <v>41137</v>
      </c>
      <c r="F89" s="271">
        <f>SUM(F75:F88)</f>
        <v>0</v>
      </c>
      <c r="G89" s="271">
        <f>SUM(G75:G88)</f>
        <v>724</v>
      </c>
      <c r="H89" s="312">
        <f t="shared" ref="H89:O89" si="23">SUM(H75:H88)</f>
        <v>1735</v>
      </c>
      <c r="I89" s="312">
        <f t="shared" si="23"/>
        <v>1735</v>
      </c>
      <c r="J89" s="312">
        <f t="shared" si="23"/>
        <v>0</v>
      </c>
      <c r="K89" s="312">
        <f t="shared" si="23"/>
        <v>0</v>
      </c>
      <c r="L89" s="35">
        <f t="shared" si="23"/>
        <v>43596</v>
      </c>
      <c r="M89" s="35">
        <f t="shared" si="23"/>
        <v>42872</v>
      </c>
      <c r="N89" s="35">
        <f t="shared" si="23"/>
        <v>0</v>
      </c>
      <c r="O89" s="35">
        <f t="shared" si="23"/>
        <v>724</v>
      </c>
    </row>
    <row r="90" spans="1:15" ht="15.95" customHeight="1" x14ac:dyDescent="0.25">
      <c r="A90" s="11" t="s">
        <v>143</v>
      </c>
      <c r="B90" s="395" t="s">
        <v>75</v>
      </c>
      <c r="C90" s="395"/>
      <c r="D90" s="395"/>
      <c r="E90" s="395"/>
      <c r="F90" s="395"/>
      <c r="G90" s="395"/>
      <c r="H90" s="395"/>
      <c r="I90" s="395"/>
      <c r="J90" s="395"/>
      <c r="K90" s="395"/>
      <c r="L90" s="395"/>
      <c r="M90" s="395"/>
      <c r="N90" s="395"/>
      <c r="O90" s="395"/>
    </row>
    <row r="91" spans="1:15" ht="15" customHeight="1" x14ac:dyDescent="0.25">
      <c r="A91" s="11" t="s">
        <v>144</v>
      </c>
      <c r="B91" s="85" t="s">
        <v>58</v>
      </c>
      <c r="C91" s="84" t="s">
        <v>24</v>
      </c>
      <c r="D91" s="256">
        <f>E91+G91</f>
        <v>173772</v>
      </c>
      <c r="E91" s="259">
        <v>173772</v>
      </c>
      <c r="F91" s="259">
        <v>78497</v>
      </c>
      <c r="G91" s="259"/>
      <c r="H91" s="287">
        <f t="shared" si="14"/>
        <v>0</v>
      </c>
      <c r="I91" s="287"/>
      <c r="J91" s="287"/>
      <c r="K91" s="287"/>
      <c r="L91" s="85">
        <f t="shared" si="15"/>
        <v>173772</v>
      </c>
      <c r="M91" s="85">
        <f t="shared" si="16"/>
        <v>173772</v>
      </c>
      <c r="N91" s="85">
        <f t="shared" si="17"/>
        <v>78497</v>
      </c>
      <c r="O91" s="85">
        <f t="shared" si="18"/>
        <v>0</v>
      </c>
    </row>
    <row r="92" spans="1:15" ht="15" customHeight="1" x14ac:dyDescent="0.25">
      <c r="A92" s="11" t="s">
        <v>145</v>
      </c>
      <c r="B92" s="10" t="s">
        <v>59</v>
      </c>
      <c r="C92" s="9" t="s">
        <v>24</v>
      </c>
      <c r="D92" s="257">
        <f>E92+G92</f>
        <v>11586</v>
      </c>
      <c r="E92" s="257">
        <v>11586</v>
      </c>
      <c r="F92" s="257"/>
      <c r="G92" s="257"/>
      <c r="H92" s="288">
        <f t="shared" si="14"/>
        <v>0</v>
      </c>
      <c r="I92" s="288"/>
      <c r="J92" s="288"/>
      <c r="K92" s="288"/>
      <c r="L92" s="10">
        <f t="shared" si="15"/>
        <v>11586</v>
      </c>
      <c r="M92" s="10">
        <f t="shared" si="16"/>
        <v>11586</v>
      </c>
      <c r="N92" s="10">
        <f t="shared" si="17"/>
        <v>0</v>
      </c>
      <c r="O92" s="10">
        <f t="shared" si="18"/>
        <v>0</v>
      </c>
    </row>
    <row r="93" spans="1:15" ht="15" customHeight="1" x14ac:dyDescent="0.25">
      <c r="A93" s="11" t="s">
        <v>146</v>
      </c>
      <c r="B93" s="10" t="s">
        <v>183</v>
      </c>
      <c r="C93" s="9" t="s">
        <v>24</v>
      </c>
      <c r="D93" s="257">
        <f>E93+G93</f>
        <v>5210</v>
      </c>
      <c r="E93" s="260">
        <v>5210</v>
      </c>
      <c r="F93" s="260"/>
      <c r="G93" s="260"/>
      <c r="H93" s="288">
        <f t="shared" si="14"/>
        <v>0</v>
      </c>
      <c r="I93" s="288"/>
      <c r="J93" s="288"/>
      <c r="K93" s="288"/>
      <c r="L93" s="10">
        <f t="shared" si="15"/>
        <v>5210</v>
      </c>
      <c r="M93" s="10">
        <f t="shared" si="16"/>
        <v>5210</v>
      </c>
      <c r="N93" s="10">
        <f t="shared" si="17"/>
        <v>0</v>
      </c>
      <c r="O93" s="10">
        <f t="shared" si="18"/>
        <v>0</v>
      </c>
    </row>
    <row r="94" spans="1:15" s="26" customFormat="1" ht="16.5" customHeight="1" x14ac:dyDescent="0.25">
      <c r="A94" s="11" t="s">
        <v>179</v>
      </c>
      <c r="B94" s="10" t="s">
        <v>76</v>
      </c>
      <c r="C94" s="22" t="s">
        <v>24</v>
      </c>
      <c r="D94" s="257">
        <f>E94+G94</f>
        <v>1500</v>
      </c>
      <c r="E94" s="257">
        <v>1500</v>
      </c>
      <c r="F94" s="257"/>
      <c r="G94" s="257"/>
      <c r="H94" s="288">
        <f t="shared" si="14"/>
        <v>0</v>
      </c>
      <c r="I94" s="288"/>
      <c r="J94" s="288"/>
      <c r="K94" s="288"/>
      <c r="L94" s="10">
        <f t="shared" si="15"/>
        <v>1500</v>
      </c>
      <c r="M94" s="10">
        <f t="shared" si="16"/>
        <v>1500</v>
      </c>
      <c r="N94" s="10">
        <f t="shared" si="17"/>
        <v>0</v>
      </c>
      <c r="O94" s="10">
        <f t="shared" si="18"/>
        <v>0</v>
      </c>
    </row>
    <row r="95" spans="1:15" ht="15.95" customHeight="1" x14ac:dyDescent="0.25">
      <c r="A95" s="34" t="s">
        <v>147</v>
      </c>
      <c r="B95" s="245" t="s">
        <v>197</v>
      </c>
      <c r="C95" s="246"/>
      <c r="D95" s="325">
        <f>SUM(D91:D94)</f>
        <v>192068</v>
      </c>
      <c r="E95" s="325">
        <f>SUM(E91:E94)</f>
        <v>192068</v>
      </c>
      <c r="F95" s="325">
        <f>SUM(F91:F94)</f>
        <v>78497</v>
      </c>
      <c r="G95" s="325">
        <f>SUM(G91:G94)</f>
        <v>0</v>
      </c>
      <c r="H95" s="287">
        <f t="shared" ref="H95:O95" si="24">SUM(H91:H94)</f>
        <v>0</v>
      </c>
      <c r="I95" s="287">
        <f t="shared" si="24"/>
        <v>0</v>
      </c>
      <c r="J95" s="287">
        <f t="shared" si="24"/>
        <v>0</v>
      </c>
      <c r="K95" s="287">
        <f t="shared" si="24"/>
        <v>0</v>
      </c>
      <c r="L95" s="93">
        <f t="shared" si="24"/>
        <v>192068</v>
      </c>
      <c r="M95" s="93">
        <f t="shared" si="24"/>
        <v>192068</v>
      </c>
      <c r="N95" s="93">
        <f t="shared" si="24"/>
        <v>78497</v>
      </c>
      <c r="O95" s="93">
        <f t="shared" si="24"/>
        <v>0</v>
      </c>
    </row>
    <row r="96" spans="1:15" ht="15.95" customHeight="1" x14ac:dyDescent="0.25">
      <c r="A96" s="36" t="s">
        <v>200</v>
      </c>
      <c r="B96" s="37" t="s">
        <v>189</v>
      </c>
      <c r="C96" s="38"/>
      <c r="D96" s="261">
        <f t="shared" ref="D96:O96" si="25">D28+D41+D44+D73+D89+D95</f>
        <v>935669</v>
      </c>
      <c r="E96" s="261">
        <f t="shared" si="25"/>
        <v>865647</v>
      </c>
      <c r="F96" s="261">
        <f t="shared" si="25"/>
        <v>130293</v>
      </c>
      <c r="G96" s="261">
        <f t="shared" si="25"/>
        <v>70022</v>
      </c>
      <c r="H96" s="290">
        <f t="shared" si="25"/>
        <v>2496</v>
      </c>
      <c r="I96" s="290">
        <f t="shared" si="25"/>
        <v>2496</v>
      </c>
      <c r="J96" s="290">
        <f t="shared" si="25"/>
        <v>0</v>
      </c>
      <c r="K96" s="290">
        <f t="shared" si="25"/>
        <v>0</v>
      </c>
      <c r="L96" s="39">
        <f t="shared" si="25"/>
        <v>938165</v>
      </c>
      <c r="M96" s="39">
        <f t="shared" si="25"/>
        <v>868143</v>
      </c>
      <c r="N96" s="39">
        <f t="shared" si="25"/>
        <v>130293</v>
      </c>
      <c r="O96" s="39">
        <f t="shared" si="25"/>
        <v>70022</v>
      </c>
    </row>
    <row r="97" spans="1:14" x14ac:dyDescent="0.25">
      <c r="A97" s="14"/>
      <c r="B97" s="167"/>
      <c r="C97" s="268"/>
      <c r="D97" s="167"/>
      <c r="E97" s="167"/>
      <c r="F97" s="167"/>
      <c r="G97" s="167"/>
      <c r="H97" s="167"/>
      <c r="I97" s="167"/>
      <c r="J97" s="167"/>
      <c r="K97" s="167"/>
      <c r="L97" s="167"/>
      <c r="M97" s="167"/>
      <c r="N97" s="167"/>
    </row>
    <row r="98" spans="1:14" x14ac:dyDescent="0.25">
      <c r="A98" s="14"/>
      <c r="B98" s="14"/>
      <c r="C98" s="46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</row>
    <row r="99" spans="1:14" x14ac:dyDescent="0.25">
      <c r="A99" s="14"/>
      <c r="B99" s="14"/>
      <c r="C99" s="46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</row>
    <row r="100" spans="1:14" x14ac:dyDescent="0.25">
      <c r="A100" s="14"/>
      <c r="B100" s="14"/>
      <c r="C100" s="46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</row>
    <row r="101" spans="1:14" x14ac:dyDescent="0.25">
      <c r="A101" s="14"/>
      <c r="B101" s="14"/>
      <c r="C101" s="46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</row>
    <row r="102" spans="1:14" x14ac:dyDescent="0.25">
      <c r="A102" s="14"/>
      <c r="B102" s="14"/>
      <c r="C102" s="46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</row>
    <row r="103" spans="1:14" x14ac:dyDescent="0.25">
      <c r="A103" s="14"/>
      <c r="B103" s="14"/>
      <c r="C103" s="46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</row>
    <row r="104" spans="1:14" x14ac:dyDescent="0.25">
      <c r="A104" s="14"/>
      <c r="B104" s="14"/>
      <c r="C104" s="46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</row>
    <row r="105" spans="1:14" x14ac:dyDescent="0.25">
      <c r="A105" s="14"/>
      <c r="B105" s="14"/>
      <c r="C105" s="46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</row>
    <row r="106" spans="1:14" x14ac:dyDescent="0.25">
      <c r="A106" s="14"/>
      <c r="B106" s="14"/>
      <c r="C106" s="46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</row>
    <row r="107" spans="1:14" x14ac:dyDescent="0.25">
      <c r="A107" s="14"/>
      <c r="B107" s="14"/>
      <c r="C107" s="46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</row>
    <row r="108" spans="1:14" x14ac:dyDescent="0.25">
      <c r="A108" s="14"/>
      <c r="B108" s="14"/>
      <c r="C108" s="46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</row>
    <row r="109" spans="1:14" x14ac:dyDescent="0.25">
      <c r="A109" s="14"/>
      <c r="B109" s="14"/>
      <c r="C109" s="46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</row>
    <row r="110" spans="1:14" x14ac:dyDescent="0.25">
      <c r="A110" s="14"/>
      <c r="B110" s="14"/>
      <c r="C110" s="46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</row>
    <row r="111" spans="1:14" x14ac:dyDescent="0.25">
      <c r="A111" s="14"/>
      <c r="B111" s="14"/>
      <c r="C111" s="46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</row>
    <row r="112" spans="1:14" x14ac:dyDescent="0.25">
      <c r="A112" s="14"/>
      <c r="B112" s="14"/>
      <c r="C112" s="46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</row>
    <row r="113" spans="1:14" x14ac:dyDescent="0.25">
      <c r="A113" s="14"/>
      <c r="B113" s="14"/>
      <c r="C113" s="46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</row>
    <row r="114" spans="1:14" x14ac:dyDescent="0.25">
      <c r="A114" s="14"/>
      <c r="B114" s="14"/>
      <c r="C114" s="46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</row>
    <row r="115" spans="1:14" x14ac:dyDescent="0.25">
      <c r="A115" s="14"/>
      <c r="B115" s="14"/>
      <c r="C115" s="46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</row>
    <row r="116" spans="1:14" x14ac:dyDescent="0.25">
      <c r="A116" s="14"/>
      <c r="B116" s="14"/>
      <c r="C116" s="46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</row>
    <row r="117" spans="1:14" x14ac:dyDescent="0.25">
      <c r="A117" s="14"/>
      <c r="B117" s="14"/>
      <c r="C117" s="46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</row>
    <row r="118" spans="1:14" x14ac:dyDescent="0.25">
      <c r="A118" s="14"/>
      <c r="B118" s="14"/>
      <c r="C118" s="46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</row>
    <row r="119" spans="1:14" x14ac:dyDescent="0.25">
      <c r="A119" s="14"/>
      <c r="B119" s="14"/>
      <c r="C119" s="46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</row>
    <row r="120" spans="1:14" x14ac:dyDescent="0.25">
      <c r="A120" s="14"/>
      <c r="B120" s="14"/>
      <c r="C120" s="46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</row>
    <row r="121" spans="1:14" x14ac:dyDescent="0.25">
      <c r="A121" s="14"/>
      <c r="B121" s="14"/>
      <c r="C121" s="46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</row>
    <row r="122" spans="1:14" x14ac:dyDescent="0.25">
      <c r="A122" s="14"/>
      <c r="B122" s="14"/>
      <c r="C122" s="46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</row>
    <row r="123" spans="1:14" x14ac:dyDescent="0.25">
      <c r="A123" s="14"/>
      <c r="B123" s="14"/>
      <c r="C123" s="46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</row>
    <row r="124" spans="1:14" x14ac:dyDescent="0.25">
      <c r="A124" s="14"/>
      <c r="B124" s="14"/>
      <c r="C124" s="46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</row>
    <row r="125" spans="1:14" x14ac:dyDescent="0.25">
      <c r="A125" s="14"/>
      <c r="B125" s="14"/>
      <c r="C125" s="46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</row>
    <row r="126" spans="1:14" x14ac:dyDescent="0.25">
      <c r="A126" s="14"/>
      <c r="B126" s="14"/>
      <c r="C126" s="46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</row>
    <row r="127" spans="1:14" x14ac:dyDescent="0.25">
      <c r="A127" s="14"/>
      <c r="B127" s="14"/>
      <c r="C127" s="46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</row>
    <row r="128" spans="1:14" x14ac:dyDescent="0.25">
      <c r="A128" s="14"/>
      <c r="B128" s="14"/>
      <c r="C128" s="46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</row>
    <row r="129" spans="1:14" x14ac:dyDescent="0.25">
      <c r="A129" s="14"/>
      <c r="B129" s="14"/>
      <c r="C129" s="46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</row>
    <row r="130" spans="1:14" x14ac:dyDescent="0.25">
      <c r="A130" s="14"/>
      <c r="B130" s="14"/>
      <c r="C130" s="46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</row>
    <row r="131" spans="1:14" x14ac:dyDescent="0.25">
      <c r="A131" s="14"/>
      <c r="B131" s="14"/>
      <c r="C131" s="46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</row>
    <row r="132" spans="1:14" x14ac:dyDescent="0.25">
      <c r="A132" s="14"/>
      <c r="B132" s="14"/>
      <c r="C132" s="46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</row>
    <row r="133" spans="1:14" x14ac:dyDescent="0.25">
      <c r="A133" s="14"/>
      <c r="B133" s="14"/>
      <c r="C133" s="46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</row>
    <row r="134" spans="1:14" x14ac:dyDescent="0.25">
      <c r="A134" s="14"/>
      <c r="B134" s="14"/>
      <c r="C134" s="46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</row>
    <row r="135" spans="1:14" x14ac:dyDescent="0.25">
      <c r="A135" s="14"/>
      <c r="B135" s="14"/>
      <c r="C135" s="46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</row>
    <row r="136" spans="1:14" x14ac:dyDescent="0.25">
      <c r="A136" s="14"/>
      <c r="B136" s="14"/>
      <c r="C136" s="46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</row>
    <row r="137" spans="1:14" x14ac:dyDescent="0.25">
      <c r="A137" s="14"/>
      <c r="B137" s="14"/>
      <c r="C137" s="46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</row>
    <row r="138" spans="1:14" x14ac:dyDescent="0.25">
      <c r="A138" s="14"/>
      <c r="B138" s="14"/>
      <c r="C138" s="46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</row>
    <row r="139" spans="1:14" x14ac:dyDescent="0.25">
      <c r="A139" s="14"/>
      <c r="B139" s="14"/>
      <c r="C139" s="46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</row>
    <row r="140" spans="1:14" x14ac:dyDescent="0.25">
      <c r="A140" s="14"/>
      <c r="B140" s="14"/>
      <c r="C140" s="46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</row>
    <row r="141" spans="1:14" x14ac:dyDescent="0.25">
      <c r="A141" s="14"/>
      <c r="B141" s="14"/>
      <c r="C141" s="46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</row>
    <row r="142" spans="1:14" x14ac:dyDescent="0.25">
      <c r="A142" s="14"/>
      <c r="B142" s="14"/>
      <c r="C142" s="46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</row>
    <row r="143" spans="1:14" x14ac:dyDescent="0.25">
      <c r="A143" s="14"/>
      <c r="B143" s="14"/>
      <c r="C143" s="46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</row>
    <row r="144" spans="1:14" x14ac:dyDescent="0.25">
      <c r="A144" s="14"/>
      <c r="B144" s="14"/>
      <c r="C144" s="46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</row>
    <row r="145" spans="1:14" x14ac:dyDescent="0.25">
      <c r="A145" s="14"/>
      <c r="B145" s="14"/>
      <c r="C145" s="46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</row>
    <row r="146" spans="1:14" x14ac:dyDescent="0.25">
      <c r="A146" s="14"/>
      <c r="B146" s="14"/>
      <c r="C146" s="46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</row>
    <row r="147" spans="1:14" x14ac:dyDescent="0.25">
      <c r="A147" s="14"/>
      <c r="B147" s="14"/>
      <c r="C147" s="46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</row>
    <row r="148" spans="1:14" x14ac:dyDescent="0.25">
      <c r="A148" s="14"/>
      <c r="B148" s="14"/>
      <c r="C148" s="46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</row>
    <row r="149" spans="1:14" x14ac:dyDescent="0.25">
      <c r="A149" s="14"/>
      <c r="B149" s="14"/>
      <c r="C149" s="46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</row>
    <row r="150" spans="1:14" x14ac:dyDescent="0.25">
      <c r="A150" s="14"/>
      <c r="B150" s="14"/>
      <c r="C150" s="46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</row>
    <row r="151" spans="1:14" x14ac:dyDescent="0.25">
      <c r="A151" s="14"/>
      <c r="B151" s="14"/>
      <c r="C151" s="46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</row>
    <row r="152" spans="1:14" x14ac:dyDescent="0.25">
      <c r="A152" s="14"/>
      <c r="B152" s="14"/>
      <c r="C152" s="46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</row>
    <row r="153" spans="1:14" x14ac:dyDescent="0.25">
      <c r="A153" s="14"/>
      <c r="B153" s="14"/>
      <c r="C153" s="46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</row>
    <row r="154" spans="1:14" x14ac:dyDescent="0.25">
      <c r="A154" s="14"/>
      <c r="B154" s="14"/>
      <c r="C154" s="46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</row>
    <row r="155" spans="1:14" x14ac:dyDescent="0.25">
      <c r="A155" s="14"/>
      <c r="B155" s="14"/>
      <c r="C155" s="46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</row>
    <row r="156" spans="1:14" x14ac:dyDescent="0.25">
      <c r="A156" s="14"/>
      <c r="B156" s="14"/>
      <c r="C156" s="46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</row>
    <row r="157" spans="1:14" x14ac:dyDescent="0.25">
      <c r="A157" s="14"/>
      <c r="B157" s="14"/>
      <c r="C157" s="46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</row>
    <row r="158" spans="1:14" x14ac:dyDescent="0.25">
      <c r="A158" s="14"/>
      <c r="B158" s="14"/>
      <c r="C158" s="46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</row>
    <row r="159" spans="1:14" x14ac:dyDescent="0.25">
      <c r="A159" s="14"/>
      <c r="B159" s="14"/>
      <c r="C159" s="46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</row>
    <row r="160" spans="1:14" x14ac:dyDescent="0.25">
      <c r="A160" s="14"/>
      <c r="B160" s="14"/>
      <c r="C160" s="46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</row>
    <row r="161" spans="1:14" x14ac:dyDescent="0.25">
      <c r="A161" s="14"/>
      <c r="B161" s="14"/>
      <c r="C161" s="46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</row>
    <row r="162" spans="1:14" x14ac:dyDescent="0.25">
      <c r="A162" s="14"/>
      <c r="B162" s="14"/>
      <c r="C162" s="46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</row>
    <row r="163" spans="1:14" x14ac:dyDescent="0.25">
      <c r="A163" s="14"/>
      <c r="B163" s="14"/>
      <c r="C163" s="46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</row>
    <row r="164" spans="1:14" x14ac:dyDescent="0.25">
      <c r="A164" s="14"/>
      <c r="B164" s="14"/>
      <c r="C164" s="46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</row>
    <row r="165" spans="1:14" x14ac:dyDescent="0.25">
      <c r="A165" s="14"/>
      <c r="B165" s="14"/>
      <c r="C165" s="46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</row>
    <row r="166" spans="1:14" x14ac:dyDescent="0.25">
      <c r="A166" s="14"/>
      <c r="B166" s="14"/>
      <c r="C166" s="46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</row>
    <row r="167" spans="1:14" x14ac:dyDescent="0.25">
      <c r="A167" s="14"/>
      <c r="B167" s="14"/>
      <c r="C167" s="46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</row>
    <row r="168" spans="1:14" x14ac:dyDescent="0.25">
      <c r="A168" s="14"/>
      <c r="B168" s="14"/>
      <c r="C168" s="46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</row>
    <row r="169" spans="1:14" x14ac:dyDescent="0.25">
      <c r="A169" s="14"/>
      <c r="B169" s="14"/>
      <c r="C169" s="46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</row>
    <row r="170" spans="1:14" x14ac:dyDescent="0.25">
      <c r="A170" s="14"/>
      <c r="B170" s="14"/>
      <c r="C170" s="46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</row>
    <row r="171" spans="1:14" x14ac:dyDescent="0.25">
      <c r="A171" s="14"/>
      <c r="B171" s="14"/>
      <c r="C171" s="46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</row>
    <row r="172" spans="1:14" x14ac:dyDescent="0.25">
      <c r="A172" s="14"/>
      <c r="B172" s="14"/>
      <c r="C172" s="46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</row>
    <row r="173" spans="1:14" x14ac:dyDescent="0.25">
      <c r="A173" s="14"/>
      <c r="B173" s="14"/>
      <c r="C173" s="46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</row>
    <row r="174" spans="1:14" x14ac:dyDescent="0.25">
      <c r="A174" s="14"/>
      <c r="B174" s="14"/>
      <c r="C174" s="46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</row>
    <row r="175" spans="1:14" x14ac:dyDescent="0.25">
      <c r="A175" s="14"/>
      <c r="B175" s="14"/>
      <c r="C175" s="46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</row>
    <row r="176" spans="1:14" x14ac:dyDescent="0.25">
      <c r="A176" s="14"/>
      <c r="B176" s="14"/>
      <c r="C176" s="46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</row>
    <row r="177" spans="1:14" x14ac:dyDescent="0.25">
      <c r="A177" s="14"/>
      <c r="B177" s="14"/>
      <c r="C177" s="46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</row>
    <row r="178" spans="1:14" x14ac:dyDescent="0.25">
      <c r="A178" s="14"/>
      <c r="B178" s="14"/>
      <c r="C178" s="46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</row>
    <row r="179" spans="1:14" x14ac:dyDescent="0.25">
      <c r="A179" s="14"/>
      <c r="B179" s="14"/>
      <c r="C179" s="46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</row>
    <row r="180" spans="1:14" x14ac:dyDescent="0.25">
      <c r="A180" s="14"/>
      <c r="B180" s="14"/>
      <c r="C180" s="46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</row>
    <row r="181" spans="1:14" x14ac:dyDescent="0.25">
      <c r="A181" s="14"/>
      <c r="B181" s="14"/>
      <c r="C181" s="46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</row>
    <row r="182" spans="1:14" x14ac:dyDescent="0.25">
      <c r="A182" s="14"/>
      <c r="B182" s="14"/>
      <c r="C182" s="46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</row>
    <row r="183" spans="1:14" x14ac:dyDescent="0.25">
      <c r="A183" s="14"/>
      <c r="B183" s="14"/>
      <c r="C183" s="46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</row>
    <row r="184" spans="1:14" x14ac:dyDescent="0.25">
      <c r="A184" s="14"/>
      <c r="B184" s="14"/>
      <c r="C184" s="46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</row>
    <row r="185" spans="1:14" x14ac:dyDescent="0.25">
      <c r="A185" s="14"/>
      <c r="B185" s="14"/>
      <c r="C185" s="46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</row>
    <row r="186" spans="1:14" x14ac:dyDescent="0.25">
      <c r="A186" s="14"/>
      <c r="B186" s="14"/>
      <c r="C186" s="46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</row>
    <row r="187" spans="1:14" x14ac:dyDescent="0.25">
      <c r="A187" s="14"/>
      <c r="B187" s="14"/>
      <c r="C187" s="46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</row>
    <row r="188" spans="1:14" x14ac:dyDescent="0.25">
      <c r="A188" s="14"/>
      <c r="B188" s="14"/>
      <c r="C188" s="46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</row>
    <row r="189" spans="1:14" x14ac:dyDescent="0.25">
      <c r="A189" s="14"/>
      <c r="B189" s="14"/>
      <c r="C189" s="46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</row>
    <row r="190" spans="1:14" x14ac:dyDescent="0.25">
      <c r="A190" s="14"/>
      <c r="B190" s="14"/>
      <c r="C190" s="46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</row>
    <row r="191" spans="1:14" x14ac:dyDescent="0.25">
      <c r="A191" s="14"/>
      <c r="B191" s="14"/>
      <c r="C191" s="46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</row>
    <row r="192" spans="1:14" x14ac:dyDescent="0.25">
      <c r="A192" s="14"/>
      <c r="B192" s="14"/>
      <c r="C192" s="46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</row>
    <row r="193" spans="1:14" x14ac:dyDescent="0.25">
      <c r="A193" s="14"/>
      <c r="B193" s="14"/>
      <c r="C193" s="46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</row>
    <row r="194" spans="1:14" x14ac:dyDescent="0.25">
      <c r="A194" s="14"/>
      <c r="B194" s="14"/>
      <c r="C194" s="46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</row>
    <row r="195" spans="1:14" x14ac:dyDescent="0.25">
      <c r="A195" s="14"/>
      <c r="B195" s="14"/>
      <c r="C195" s="46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</row>
    <row r="196" spans="1:14" x14ac:dyDescent="0.25">
      <c r="C196" s="47"/>
    </row>
    <row r="197" spans="1:14" x14ac:dyDescent="0.25">
      <c r="C197" s="47"/>
    </row>
    <row r="198" spans="1:14" x14ac:dyDescent="0.25">
      <c r="C198" s="47"/>
    </row>
    <row r="199" spans="1:14" x14ac:dyDescent="0.25">
      <c r="C199" s="47"/>
    </row>
    <row r="200" spans="1:14" x14ac:dyDescent="0.25">
      <c r="C200" s="47"/>
    </row>
    <row r="201" spans="1:14" x14ac:dyDescent="0.25">
      <c r="C201" s="47"/>
    </row>
    <row r="202" spans="1:14" x14ac:dyDescent="0.25">
      <c r="C202" s="47"/>
    </row>
    <row r="203" spans="1:14" x14ac:dyDescent="0.25">
      <c r="C203" s="47"/>
    </row>
    <row r="204" spans="1:14" x14ac:dyDescent="0.25">
      <c r="C204" s="47"/>
    </row>
    <row r="205" spans="1:14" x14ac:dyDescent="0.25">
      <c r="C205" s="47"/>
    </row>
    <row r="206" spans="1:14" x14ac:dyDescent="0.25">
      <c r="C206" s="47"/>
    </row>
    <row r="207" spans="1:14" x14ac:dyDescent="0.25">
      <c r="C207" s="47"/>
    </row>
    <row r="208" spans="1:14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</sheetData>
  <mergeCells count="33">
    <mergeCell ref="P19:Q19"/>
    <mergeCell ref="B17:O17"/>
    <mergeCell ref="B29:O29"/>
    <mergeCell ref="E15:F15"/>
    <mergeCell ref="O15:O16"/>
    <mergeCell ref="H14:H16"/>
    <mergeCell ref="D14:D16"/>
    <mergeCell ref="G15:G16"/>
    <mergeCell ref="I15:J15"/>
    <mergeCell ref="C14:C16"/>
    <mergeCell ref="B7:O7"/>
    <mergeCell ref="B8:O8"/>
    <mergeCell ref="A12:O12"/>
    <mergeCell ref="B9:O9"/>
    <mergeCell ref="B10:O10"/>
    <mergeCell ref="I14:K14"/>
    <mergeCell ref="L14:L16"/>
    <mergeCell ref="M14:O14"/>
    <mergeCell ref="A14:A16"/>
    <mergeCell ref="B14:B16"/>
    <mergeCell ref="B90:O90"/>
    <mergeCell ref="B42:O42"/>
    <mergeCell ref="B45:O45"/>
    <mergeCell ref="B74:O74"/>
    <mergeCell ref="E14:G14"/>
    <mergeCell ref="K15:K16"/>
    <mergeCell ref="M15:N15"/>
    <mergeCell ref="B1:O1"/>
    <mergeCell ref="B2:O2"/>
    <mergeCell ref="B3:O3"/>
    <mergeCell ref="B4:O4"/>
    <mergeCell ref="B5:O5"/>
    <mergeCell ref="B6:O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2015-06-11T11:11:28Z</cp:lastPrinted>
  <dcterms:created xsi:type="dcterms:W3CDTF">2007-01-10T08:42:24Z</dcterms:created>
  <dcterms:modified xsi:type="dcterms:W3CDTF">2015-06-29T06:24:59Z</dcterms:modified>
</cp:coreProperties>
</file>