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5" windowWidth="20730" windowHeight="11760" activeTab="1"/>
  </bookViews>
  <sheets>
    <sheet name="2 VSAFAS 2p" sheetId="1" r:id="rId1"/>
    <sheet name="3 VSAFAS 2" sheetId="2" r:id="rId2"/>
    <sheet name="5 VSAFAS 2" sheetId="16" r:id="rId3"/>
    <sheet name="4 VSAFAS 1" sheetId="15" r:id="rId4"/>
    <sheet name="13 VSAFAS 1" sheetId="14" r:id="rId5"/>
    <sheet name="12 VSAFAS 1" sheetId="13" r:id="rId6"/>
    <sheet name="6 VSAFAS 6" sheetId="12" r:id="rId7"/>
    <sheet name="17 VSAFAS 7" sheetId="11" r:id="rId8"/>
    <sheet name="17 VSAFAS 8" sheetId="10" r:id="rId9"/>
    <sheet name="17 VSAFAS 12" sheetId="9" r:id="rId10"/>
    <sheet name="8 VSAFAS 1" sheetId="8" r:id="rId11"/>
    <sheet name="20 VSAFAS 4" sheetId="7" r:id="rId12"/>
    <sheet name="20 VSAFAS 5" sheetId="6" r:id="rId13"/>
    <sheet name="10 VSAFAS 2" sheetId="5" r:id="rId14"/>
    <sheet name="25 VSAFAS 11" sheetId="4" r:id="rId15"/>
    <sheet name="17 VSAFAS 13" sheetId="3" r:id="rId16"/>
  </sheets>
  <calcPr calcId="181029"/>
</workbook>
</file>

<file path=xl/calcChain.xml><?xml version="1.0" encoding="utf-8"?>
<calcChain xmlns="http://schemas.openxmlformats.org/spreadsheetml/2006/main">
  <c r="H51" i="2" l="1"/>
  <c r="E11" i="5"/>
  <c r="H12" i="14"/>
  <c r="H20" i="14"/>
  <c r="H41" i="14"/>
  <c r="H42" i="14"/>
  <c r="I17" i="2"/>
  <c r="I23" i="2"/>
  <c r="I26" i="2"/>
  <c r="I42" i="2"/>
  <c r="H17" i="2"/>
  <c r="H23" i="2"/>
  <c r="H26" i="2"/>
  <c r="H42" i="2"/>
  <c r="O40" i="4"/>
  <c r="O39" i="4"/>
  <c r="O38" i="4"/>
  <c r="O37" i="4"/>
  <c r="O36" i="4"/>
  <c r="O35" i="4"/>
  <c r="O34" i="4"/>
  <c r="O33" i="4"/>
  <c r="O32" i="4"/>
  <c r="O31" i="4"/>
  <c r="O30" i="4"/>
  <c r="O29" i="4"/>
  <c r="K28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K11" i="4"/>
  <c r="D11" i="5"/>
  <c r="H12" i="6"/>
  <c r="H16" i="6"/>
  <c r="H14" i="6"/>
  <c r="H15" i="6"/>
  <c r="G16" i="6"/>
  <c r="E12" i="6"/>
  <c r="E16" i="6"/>
  <c r="E14" i="6"/>
  <c r="E15" i="6"/>
  <c r="D16" i="6"/>
  <c r="M14" i="7"/>
  <c r="M15" i="7"/>
  <c r="M17" i="7"/>
  <c r="I18" i="7"/>
  <c r="M18" i="7"/>
  <c r="C19" i="7"/>
  <c r="D19" i="7"/>
  <c r="E19" i="7"/>
  <c r="F19" i="7"/>
  <c r="I19" i="7"/>
  <c r="M23" i="7"/>
  <c r="M24" i="7"/>
  <c r="L22" i="7"/>
  <c r="L25" i="7"/>
  <c r="K25" i="7"/>
  <c r="J25" i="7"/>
  <c r="I13" i="7"/>
  <c r="I16" i="7"/>
  <c r="I22" i="7"/>
  <c r="H25" i="7"/>
  <c r="G16" i="7"/>
  <c r="G25" i="7"/>
  <c r="F13" i="7"/>
  <c r="F16" i="7"/>
  <c r="F22" i="7"/>
  <c r="F25" i="7"/>
  <c r="E13" i="7"/>
  <c r="E16" i="7"/>
  <c r="E22" i="7"/>
  <c r="E25" i="7"/>
  <c r="D13" i="7"/>
  <c r="D25" i="7"/>
  <c r="D16" i="7"/>
  <c r="D22" i="7"/>
  <c r="C13" i="7"/>
  <c r="C16" i="7"/>
  <c r="C22" i="7"/>
  <c r="M21" i="7"/>
  <c r="M20" i="7"/>
  <c r="C32" i="8"/>
  <c r="D32" i="8"/>
  <c r="C10" i="8"/>
  <c r="C13" i="8"/>
  <c r="D10" i="8"/>
  <c r="D13" i="8"/>
  <c r="J13" i="8"/>
  <c r="J18" i="8"/>
  <c r="J16" i="8"/>
  <c r="J12" i="8"/>
  <c r="J11" i="8"/>
  <c r="J9" i="8"/>
  <c r="H24" i="9"/>
  <c r="G24" i="9"/>
  <c r="E12" i="9"/>
  <c r="E17" i="9"/>
  <c r="E24" i="9"/>
  <c r="D12" i="9"/>
  <c r="D24" i="9"/>
  <c r="D17" i="9"/>
  <c r="F12" i="10"/>
  <c r="F19" i="10"/>
  <c r="F26" i="10"/>
  <c r="D12" i="10"/>
  <c r="D34" i="10"/>
  <c r="D19" i="10"/>
  <c r="D26" i="10"/>
  <c r="H15" i="11"/>
  <c r="H10" i="11"/>
  <c r="H27" i="11"/>
  <c r="G15" i="11"/>
  <c r="G10" i="11"/>
  <c r="G27" i="11"/>
  <c r="E10" i="11"/>
  <c r="E27" i="11"/>
  <c r="D15" i="11"/>
  <c r="D10" i="11"/>
  <c r="D27" i="11"/>
  <c r="J51" i="13"/>
  <c r="K51" i="13"/>
  <c r="M51" i="13"/>
  <c r="O51" i="13"/>
  <c r="P51" i="13"/>
  <c r="R12" i="13"/>
  <c r="J13" i="13"/>
  <c r="K13" i="13"/>
  <c r="R13" i="13"/>
  <c r="L13" i="13"/>
  <c r="L21" i="13"/>
  <c r="M13" i="13"/>
  <c r="N13" i="13"/>
  <c r="O13" i="13"/>
  <c r="P13" i="13"/>
  <c r="P21" i="13"/>
  <c r="P50" i="13"/>
  <c r="Q13" i="13"/>
  <c r="J16" i="13"/>
  <c r="J21" i="13"/>
  <c r="K16" i="13"/>
  <c r="L16" i="13"/>
  <c r="M16" i="13"/>
  <c r="N16" i="13"/>
  <c r="N21" i="13"/>
  <c r="O16" i="13"/>
  <c r="P16" i="13"/>
  <c r="Q16" i="13"/>
  <c r="R20" i="13"/>
  <c r="R22" i="13"/>
  <c r="R23" i="13"/>
  <c r="R24" i="13"/>
  <c r="J25" i="13"/>
  <c r="K25" i="13"/>
  <c r="L25" i="13"/>
  <c r="M25" i="13"/>
  <c r="O25" i="13"/>
  <c r="O30" i="13"/>
  <c r="R29" i="13"/>
  <c r="O21" i="13"/>
  <c r="M21" i="13"/>
  <c r="M30" i="13"/>
  <c r="K30" i="13"/>
  <c r="L30" i="13"/>
  <c r="R28" i="13"/>
  <c r="R27" i="13"/>
  <c r="R26" i="13"/>
  <c r="Q21" i="13"/>
  <c r="R19" i="13"/>
  <c r="R18" i="13"/>
  <c r="R17" i="13"/>
  <c r="R15" i="13"/>
  <c r="R14" i="13"/>
  <c r="O21" i="14"/>
  <c r="N42" i="14"/>
  <c r="K42" i="14"/>
  <c r="I42" i="14"/>
  <c r="O14" i="14"/>
  <c r="O12" i="14"/>
  <c r="O13" i="14"/>
  <c r="O16" i="14"/>
  <c r="O15" i="14"/>
  <c r="O20" i="14"/>
  <c r="O41" i="14"/>
  <c r="O17" i="14"/>
  <c r="O18" i="14"/>
  <c r="O19" i="14"/>
  <c r="O28" i="14"/>
  <c r="N41" i="14"/>
  <c r="K12" i="14"/>
  <c r="K20" i="14"/>
  <c r="K41" i="14"/>
  <c r="K15" i="14"/>
  <c r="K29" i="14"/>
  <c r="I41" i="14"/>
  <c r="H15" i="14"/>
  <c r="H29" i="14"/>
  <c r="O27" i="14"/>
  <c r="O26" i="14"/>
  <c r="O25" i="14"/>
  <c r="I18" i="15"/>
  <c r="I22" i="15"/>
  <c r="I26" i="15"/>
  <c r="I34" i="15"/>
  <c r="I32" i="15"/>
  <c r="H26" i="15"/>
  <c r="H34" i="15"/>
  <c r="D34" i="15"/>
  <c r="L73" i="16"/>
  <c r="I73" i="16"/>
  <c r="L72" i="16"/>
  <c r="I72" i="16"/>
  <c r="J71" i="16"/>
  <c r="L71" i="16"/>
  <c r="G71" i="16"/>
  <c r="I71" i="16"/>
  <c r="L70" i="16"/>
  <c r="I70" i="16"/>
  <c r="L69" i="16"/>
  <c r="I69" i="16"/>
  <c r="L68" i="16"/>
  <c r="I68" i="16"/>
  <c r="L67" i="16"/>
  <c r="G67" i="16"/>
  <c r="I67" i="16"/>
  <c r="L66" i="16"/>
  <c r="I66" i="16"/>
  <c r="L65" i="16"/>
  <c r="I65" i="16"/>
  <c r="L64" i="16"/>
  <c r="I64" i="16"/>
  <c r="L63" i="16"/>
  <c r="I63" i="16"/>
  <c r="J62" i="16"/>
  <c r="J58" i="16"/>
  <c r="L58" i="16"/>
  <c r="G62" i="16"/>
  <c r="I62" i="16"/>
  <c r="L61" i="16"/>
  <c r="I61" i="16"/>
  <c r="L60" i="16"/>
  <c r="I60" i="16"/>
  <c r="L59" i="16"/>
  <c r="I59" i="16"/>
  <c r="L57" i="16"/>
  <c r="I57" i="16"/>
  <c r="L56" i="16"/>
  <c r="I56" i="16"/>
  <c r="L55" i="16"/>
  <c r="I55" i="16"/>
  <c r="L54" i="16"/>
  <c r="I54" i="16"/>
  <c r="L53" i="16"/>
  <c r="I53" i="16"/>
  <c r="L52" i="16"/>
  <c r="I52" i="16"/>
  <c r="J51" i="16"/>
  <c r="L51" i="16"/>
  <c r="G51" i="16"/>
  <c r="I51" i="16"/>
  <c r="L50" i="16"/>
  <c r="I50" i="16"/>
  <c r="L49" i="16"/>
  <c r="I49" i="16"/>
  <c r="L48" i="16"/>
  <c r="I48" i="16"/>
  <c r="L47" i="16"/>
  <c r="I47" i="16"/>
  <c r="L46" i="16"/>
  <c r="I46" i="16"/>
  <c r="L45" i="16"/>
  <c r="I45" i="16"/>
  <c r="L44" i="16"/>
  <c r="I44" i="16"/>
  <c r="L43" i="16"/>
  <c r="I43" i="16"/>
  <c r="L42" i="16"/>
  <c r="I42" i="16"/>
  <c r="L41" i="16"/>
  <c r="I41" i="16"/>
  <c r="L40" i="16"/>
  <c r="I40" i="16"/>
  <c r="L39" i="16"/>
  <c r="I39" i="16"/>
  <c r="J38" i="16"/>
  <c r="L38" i="16"/>
  <c r="G38" i="16"/>
  <c r="I38" i="16"/>
  <c r="L37" i="16"/>
  <c r="I37" i="16"/>
  <c r="L36" i="16"/>
  <c r="I36" i="16"/>
  <c r="L35" i="16"/>
  <c r="I35" i="16"/>
  <c r="L34" i="16"/>
  <c r="I34" i="16"/>
  <c r="L33" i="16"/>
  <c r="I33" i="16"/>
  <c r="L32" i="16"/>
  <c r="I32" i="16"/>
  <c r="J31" i="16"/>
  <c r="L31" i="16"/>
  <c r="G31" i="16"/>
  <c r="I31" i="16"/>
  <c r="L30" i="16"/>
  <c r="I30" i="16"/>
  <c r="L29" i="16"/>
  <c r="I29" i="16"/>
  <c r="L28" i="16"/>
  <c r="I28" i="16"/>
  <c r="L27" i="16"/>
  <c r="I27" i="16"/>
  <c r="L26" i="16"/>
  <c r="I26" i="16"/>
  <c r="L25" i="16"/>
  <c r="I25" i="16"/>
  <c r="L24" i="16"/>
  <c r="I24" i="16"/>
  <c r="L23" i="16"/>
  <c r="I23" i="16"/>
  <c r="L22" i="16"/>
  <c r="I22" i="16"/>
  <c r="L21" i="16"/>
  <c r="I21" i="16"/>
  <c r="J20" i="16"/>
  <c r="L20" i="16"/>
  <c r="G20" i="16"/>
  <c r="G19" i="16"/>
  <c r="O28" i="4"/>
  <c r="O11" i="4"/>
  <c r="M22" i="7"/>
  <c r="I25" i="7"/>
  <c r="M19" i="7"/>
  <c r="M13" i="7"/>
  <c r="C25" i="7"/>
  <c r="F34" i="10"/>
  <c r="R25" i="13"/>
  <c r="O50" i="13"/>
  <c r="R16" i="13"/>
  <c r="R51" i="13"/>
  <c r="M50" i="13"/>
  <c r="R30" i="13"/>
  <c r="O29" i="14"/>
  <c r="O11" i="14"/>
  <c r="O42" i="14"/>
  <c r="M16" i="7"/>
  <c r="R21" i="13"/>
  <c r="J30" i="13"/>
  <c r="J50" i="13"/>
  <c r="K21" i="13"/>
  <c r="K50" i="13"/>
  <c r="M25" i="7"/>
  <c r="R50" i="13"/>
  <c r="D19" i="8"/>
  <c r="D31" i="8"/>
  <c r="J32" i="8"/>
  <c r="J10" i="8"/>
  <c r="C19" i="8"/>
  <c r="J19" i="8"/>
  <c r="C31" i="8"/>
  <c r="J31" i="8"/>
  <c r="H16" i="2"/>
  <c r="I16" i="2"/>
  <c r="H41" i="2"/>
  <c r="H49" i="2"/>
  <c r="I41" i="2"/>
  <c r="I49" i="2"/>
  <c r="J19" i="16"/>
  <c r="J18" i="16"/>
  <c r="L18" i="16"/>
  <c r="G58" i="16"/>
  <c r="I58" i="16"/>
  <c r="I20" i="16"/>
  <c r="L19" i="16"/>
  <c r="L62" i="16"/>
  <c r="I19" i="16"/>
  <c r="G18" i="16"/>
  <c r="I18" i="16"/>
</calcChain>
</file>

<file path=xl/comments1.xml><?xml version="1.0" encoding="utf-8"?>
<comments xmlns="http://schemas.openxmlformats.org/spreadsheetml/2006/main">
  <authors>
    <author>Emilija</author>
  </authors>
  <commentList>
    <comment ref="I13" authorId="0">
      <text>
        <r>
          <rPr>
            <b/>
            <sz val="10"/>
            <color indexed="81"/>
            <rFont val="Tahoma"/>
            <family val="2"/>
            <charset val="186"/>
          </rPr>
          <t>Emilija:</t>
        </r>
        <r>
          <rPr>
            <sz val="10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<sst xmlns="http://schemas.openxmlformats.org/spreadsheetml/2006/main" count="1233" uniqueCount="690">
  <si>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</si>
  <si>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</si>
  <si>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</si>
  <si>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VšĮ Akmenės rajono pirminės sveikatos priežiūros centras</t>
  </si>
  <si>
    <t>(viešojo sektoriaus subjekto arba viešojo sektoriaus subjektų grupės pavadinimas)</t>
  </si>
  <si>
    <t>153084039, Žemaitijos g. Nr. 6, Naujoji Akmenė</t>
  </si>
  <si>
    <t>PINIGŲ SRAUTŲ ATASKAITA</t>
  </si>
  <si>
    <t>(data)</t>
  </si>
  <si>
    <t xml:space="preserve">               Pateikimo valiuta ir tikslumas: eurais ir centais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</si>
  <si>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</si>
  <si>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</si>
  <si>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</si>
  <si>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</si>
  <si>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</si>
  <si>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</si>
  <si>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</si>
  <si>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Iš viso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</si>
  <si>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</si>
  <si>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</si>
  <si>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</si>
  <si>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</si>
  <si>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</si>
  <si>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</si>
  <si>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</si>
  <si>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Finansavimo sumos kitoms išlaidoms ir atsargoms:</t>
  </si>
  <si>
    <t>I.1.1.</t>
  </si>
  <si>
    <t>Iš valstybės biudžeto</t>
  </si>
  <si>
    <t>I.1.2.</t>
  </si>
  <si>
    <t>Iš savivaldybės biudžeto</t>
  </si>
  <si>
    <t>I.1.3.</t>
  </si>
  <si>
    <t>Iš ES, užsienio valstybių ir tarptautinių organizacijų</t>
  </si>
  <si>
    <t>I.1.4.</t>
  </si>
  <si>
    <t>Iš kitų šaltinių</t>
  </si>
  <si>
    <t>I.2.</t>
  </si>
  <si>
    <t>Iš mokesčių</t>
  </si>
  <si>
    <t>1.3.</t>
  </si>
  <si>
    <t>Iš socialinių įmokų</t>
  </si>
  <si>
    <t>I.4.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</si>
  <si>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</si>
  <si>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</si>
  <si>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</si>
  <si>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</si>
  <si>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</si>
  <si>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</si>
  <si>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</si>
  <si>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II.</t>
  </si>
  <si>
    <t>Pervestos lėšos</t>
  </si>
  <si>
    <t>II.1.</t>
  </si>
  <si>
    <t>Į valstybės biudžetą</t>
  </si>
  <si>
    <t>II.2.</t>
  </si>
  <si>
    <t>Į savivaldybių biudžetus</t>
  </si>
  <si>
    <t>II.3.</t>
  </si>
  <si>
    <t>ES, užsienio valstybėms ir tarptautinėms organizacijoms</t>
  </si>
  <si>
    <t>II.4.</t>
  </si>
  <si>
    <t xml:space="preserve">Į kitus išteklių fondus </t>
  </si>
  <si>
    <t>II.5.</t>
  </si>
  <si>
    <t xml:space="preserve"> Viešojo sektoriaus subjektams</t>
  </si>
  <si>
    <t>II.6.</t>
  </si>
  <si>
    <t>Kitiems subjektams</t>
  </si>
  <si>
    <t>III.</t>
  </si>
  <si>
    <t>Išmokos</t>
  </si>
  <si>
    <t>III.1.</t>
  </si>
  <si>
    <t>Darbo užmokesčio ir socialinio draudimo</t>
  </si>
  <si>
    <t>III.2.</t>
  </si>
  <si>
    <t>Komunalinių paslaugų ir ryšių</t>
  </si>
  <si>
    <t>III.3.</t>
  </si>
  <si>
    <t>Komandiruočių</t>
  </si>
  <si>
    <t>III.4.</t>
  </si>
  <si>
    <t>Transporto</t>
  </si>
  <si>
    <t>III.5.</t>
  </si>
  <si>
    <t>Kvalifikacijos kėlimo</t>
  </si>
  <si>
    <t>III.6.</t>
  </si>
  <si>
    <t>III.7.</t>
  </si>
  <si>
    <t>Atsargų įsigijimo</t>
  </si>
  <si>
    <t>III.8.</t>
  </si>
  <si>
    <t>Socialinių išmokų</t>
  </si>
  <si>
    <t>III.9.</t>
  </si>
  <si>
    <t>Nuomos</t>
  </si>
  <si>
    <t>III.10.</t>
  </si>
  <si>
    <t>Kitų paslaugų įsigijimo</t>
  </si>
  <si>
    <t>III.11.</t>
  </si>
  <si>
    <t>III.12.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</si>
  <si>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</si>
  <si>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</si>
  <si>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</si>
  <si>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</si>
  <si>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</si>
  <si>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</si>
  <si>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</si>
  <si>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Ilgalaikio finansinio turto perleidimas</t>
  </si>
  <si>
    <t>Terminuotųjų indėlių (padidėjimas) sumažėjimas</t>
  </si>
  <si>
    <t>Kiti investicinės veiklos pinigų srautai</t>
  </si>
  <si>
    <t>C.</t>
  </si>
  <si>
    <t>FINANSINĖS VEIKLOS PINIGŲ SRAUTAI</t>
  </si>
  <si>
    <t>Įplaukos iš gautų paskolų</t>
  </si>
  <si>
    <t>Finansinės nuomos (lizingo) įsipareigojimų apmokėjimas</t>
  </si>
  <si>
    <t xml:space="preserve">IV. </t>
  </si>
  <si>
    <t>IV.1.</t>
  </si>
  <si>
    <t>IV.2.</t>
  </si>
  <si>
    <t>IV.3.</t>
  </si>
  <si>
    <t>IV.4.</t>
  </si>
  <si>
    <t>V.</t>
  </si>
  <si>
    <t xml:space="preserve">Grąžintos ir perduotos finansavimo sumos ilgalaikiam ir biologiniam turtui įsigyti </t>
  </si>
  <si>
    <t>VI.</t>
  </si>
  <si>
    <t>Gauti dividendai</t>
  </si>
  <si>
    <t>VII.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</si>
  <si>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</si>
  <si>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</si>
  <si>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</si>
  <si>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</si>
  <si>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</si>
  <si>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</si>
  <si>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Vaida Sungailienė</t>
  </si>
  <si>
    <t>(viešojo sektoriaus subjekto vadovas arba jo įgaliotas adm. vadovas)</t>
  </si>
  <si>
    <t xml:space="preserve"> (parašas) </t>
  </si>
  <si>
    <t>(vardas ir pavardė)</t>
  </si>
  <si>
    <t>Vyriausioji buhalterė</t>
  </si>
  <si>
    <t>(vyriausiasis buhalteris (buhalteris))</t>
  </si>
  <si>
    <t>4-ojo VSAFAS „Grynojo turto pokyčių ataskaita“</t>
  </si>
  <si>
    <t>1 priedas</t>
  </si>
  <si>
    <t>(Grynojo turto pokyčių ataskaitos forma)</t>
  </si>
  <si>
    <t>15084039, Žemaitijos 6 g., Naujoji Akmenė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</si>
  <si>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</si>
  <si>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</si>
  <si>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eurais ir centais</t>
  </si>
  <si>
    <t>Pasta-bos Nr.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</si>
  <si>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</si>
  <si>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Mažu-mos dalis</t>
  </si>
  <si>
    <t>Dalininkų kapitalas</t>
  </si>
  <si>
    <t>Tikrosios vertės rezervas</t>
  </si>
  <si>
    <t>Nuosavybės metodo įtaka</t>
  </si>
  <si>
    <t>Sukauptas perviršis ar deficitas prieš nuosavybės metodo įtaką</t>
  </si>
  <si>
    <t>1.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</si>
  <si>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</si>
  <si>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</si>
  <si>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</si>
  <si>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</si>
  <si>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</si>
  <si>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</si>
  <si>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</si>
  <si>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</si>
  <si>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</si>
  <si>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</si>
  <si>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</si>
  <si>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</si>
  <si>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</si>
  <si>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</si>
  <si>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</si>
  <si>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</si>
  <si>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2016 m. gruodžio 31 d.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</si>
  <si>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</si>
  <si>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</si>
  <si>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</si>
  <si>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</si>
  <si>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</si>
  <si>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</si>
  <si>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</si>
  <si>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</si>
  <si>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</si>
  <si>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Likutis 2017 m. gruodžio 31 d.</t>
  </si>
  <si>
    <t>*Pažymėti ataskaitos laukai nepildomi.</t>
  </si>
  <si>
    <t xml:space="preserve"> __________________</t>
  </si>
  <si>
    <t>(teisės aktais įpareigoto pasirašyti asmens pareigų pavadinimas)</t>
  </si>
  <si>
    <t>(parašas)</t>
  </si>
  <si>
    <t>Drąsutė Lakavičienė</t>
  </si>
  <si>
    <t xml:space="preserve">(vyriausiasis buhalteris (buhalteris), jeigu privaloma pagal teisės aktus) </t>
  </si>
  <si>
    <t>Kiti rezervai</t>
  </si>
  <si>
    <t>13-ojo VSAFAS „Nematerialusis turtas“</t>
  </si>
  <si>
    <t xml:space="preserve">                                                           VšĮ Akmenės rajono pirminės sveikatos priežiūros centras</t>
  </si>
  <si>
    <t xml:space="preserve">            PRIEDAS NR.1</t>
  </si>
  <si>
    <t>(Informacijos apie nematerialiojo turto balansinės vertės pasikeitimą per ataskaitinį laikotarpį pateikimo aukštesniojo ir žemesniojo lygių finansinių ataskaitų aiškinamajame rašte forma)</t>
  </si>
  <si>
    <r>
      <t xml:space="preserve">NEMATERIALIOJO TURTO BALANSINĖS VERTĖS </t>
    </r>
    <r>
      <rPr>
        <b/>
        <sz val="10"/>
        <rFont val="Times New Roman"/>
        <family val="1"/>
        <charset val="186"/>
      </rPr>
      <t>PASIKEITIMAS PER ATASKAITINĮ LAIKOTARPĮ*</t>
    </r>
  </si>
  <si>
    <t>Pateikimo valiuta ir tikslumas: eurais ir centais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</si>
  <si>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</si>
  <si>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</si>
  <si>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</si>
  <si>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</si>
  <si>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</si>
  <si>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patentai ir kitos licencijos (išskyrus 4 stulpelyje nurodytas)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</si>
  <si>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</si>
  <si>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</si>
  <si>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</si>
  <si>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</si>
  <si>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</si>
  <si>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Įsigijimai per ataskaitinį laikotarpį</t>
  </si>
  <si>
    <t>2.1.</t>
  </si>
  <si>
    <t>pirkto turto įsigijimo savikaina</t>
  </si>
  <si>
    <t>2.2.</t>
  </si>
  <si>
    <t>neatlygintinai gauto turto įsigijimo savikaina</t>
  </si>
  <si>
    <t>Parduoto, perduoto ir nurašyto turto suma per ataskaitinį laikotarpį</t>
  </si>
  <si>
    <t>3.1.</t>
  </si>
  <si>
    <t>parduoto</t>
  </si>
  <si>
    <t>3.2.</t>
  </si>
  <si>
    <t>perduoto</t>
  </si>
  <si>
    <t>3.3.</t>
  </si>
  <si>
    <t>nurašyto</t>
  </si>
  <si>
    <t>Pergrupavimai (+/-)</t>
  </si>
  <si>
    <t>Įsigijimo ar pasigaminimo savikaina ataskaitinio laikotarpio pabaigoje (1+2-3+/-4)</t>
  </si>
  <si>
    <t>Sukaupta amortizacijos suma ataskaitinio laikotarpio pradžioje</t>
  </si>
  <si>
    <t>X</t>
  </si>
  <si>
    <t>Neatlygintinai gauto turto sukaupta amortizacijos suma</t>
  </si>
  <si>
    <t>Apskaičiuota amortizacijos suma per ataskaitinį laikotarpį</t>
  </si>
  <si>
    <t>Sukaupta parduoto, perduoto ir nurašyto turto amortizacijos suma</t>
  </si>
  <si>
    <t>9.1.</t>
  </si>
  <si>
    <t>9.2.</t>
  </si>
  <si>
    <t>9.3.</t>
  </si>
  <si>
    <t>Sukaupta amortizacijos suma ataskaitinio laikotarpio pabaigoje (6+7+8-9+/-10)</t>
  </si>
  <si>
    <t>Nuvertėjimo suma ataskaitinio laikotarpio pradžioje</t>
  </si>
  <si>
    <t>Neatlygintinai gauto turto sukaupta nuvertėjimo suma</t>
  </si>
  <si>
    <t>Apskaičiuota nuvertėjimo suma per ataskaitinį laikotarpį</t>
  </si>
  <si>
    <t>Nuvertėjimo sumos atkūrimas per ataskaitinį laikotarpį</t>
  </si>
  <si>
    <t>Sukaupta parduoto, perduoto ir nurašyto turto nuvertėjimo suma</t>
  </si>
  <si>
    <t>16.1.</t>
  </si>
  <si>
    <t>16.2.</t>
  </si>
  <si>
    <t>16.3.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</si>
  <si>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</si>
  <si>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</si>
  <si>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</si>
  <si>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 xml:space="preserve"> * – pažymėti ataskaitos laukai nepildomi.</t>
  </si>
  <si>
    <t>Vyriausioji buhalterė                                                                                            Drąsutė Lakavičienė</t>
  </si>
  <si>
    <t>12-ojo VSAFAS „Ilgalaikis materialusis turtas“</t>
  </si>
  <si>
    <t>Priedas Nr.2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</si>
  <si>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</si>
  <si>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 Pateikimo valiuta ir tikslumas: eurais ir centrais</t>
  </si>
  <si>
    <t xml:space="preserve">Eil. Nr. </t>
  </si>
  <si>
    <t>Žemė</t>
  </si>
  <si>
    <t>Pastatai</t>
  </si>
  <si>
    <t>Infrastru-ktūros ir kiti statiniai</t>
  </si>
  <si>
    <t>Nekilno-jamosios kultūros vertybės</t>
  </si>
  <si>
    <t>Mašinos ir įrenginiai</t>
  </si>
  <si>
    <t>Trans-porto priemonės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</si>
  <si>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</si>
  <si>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</si>
  <si>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</si>
  <si>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</si>
  <si>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</si>
  <si>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</si>
  <si>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</si>
  <si>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</si>
  <si>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Įsigijimai per ataskaitinį laikotarpį (2.1+2.2)</t>
  </si>
  <si>
    <t xml:space="preserve">       </t>
  </si>
  <si>
    <t>Parduoto, perduoto ir  nurašyto turto suma per ataskaitinį laikotarpį (3.1+3.2+3.3)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</si>
  <si>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</si>
  <si>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</si>
  <si>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</si>
  <si>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</si>
  <si>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Sukaupta nusidėvėjimo suma ataskaitinio laikotarpio pabaigoje (6+7+8-9+/-10)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</si>
  <si>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</si>
  <si>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</si>
  <si>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</si>
  <si>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</si>
  <si>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18.</t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</si>
  <si>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</si>
  <si>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</si>
  <si>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</si>
  <si>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</si>
  <si>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</si>
  <si>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</si>
  <si>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</si>
  <si>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</si>
  <si>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</si>
  <si>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</si>
  <si>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</si>
  <si>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</si>
  <si>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</si>
  <si>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25.</t>
  </si>
  <si>
    <t>26.</t>
  </si>
  <si>
    <t>* - Pažymėti ataskaitos laukai nepildomi.</t>
  </si>
  <si>
    <t>**- Kito subjekto sukaupta turto nusidėvėjimo arba nuvertėjimo suma iki perdavimo.</t>
  </si>
  <si>
    <t xml:space="preserve">Vyriausioji buhalterė                                                                              Drąsutė Lakavičienė            </t>
  </si>
  <si>
    <t xml:space="preserve">     PRIEDAS Nr.3</t>
  </si>
  <si>
    <t xml:space="preserve">                   VšĮ Akmenės rajono pirminės sveikatos priežiūros centras</t>
  </si>
  <si>
    <t>(Informacijos apie išankstinius apmokėjimus pateikimo žemesniojo ir aukštesniojo lygių finansinių ataskaitų aiškinamajame rašte forma)</t>
  </si>
  <si>
    <t>INFORMACIJA APIE IŠANKSTINIUS APMOKĖJIMUS</t>
  </si>
  <si>
    <t>Straipsnio pavadinimas</t>
  </si>
  <si>
    <t>Paskutinė ataskaitinio laikotarpio diena</t>
  </si>
  <si>
    <t>Paskutinė praėjusio ataskaitinio laikotarpio diena</t>
  </si>
  <si>
    <t>Išankstinių apmokėjimų įsigijimo savikaina</t>
  </si>
  <si>
    <t>1.1.</t>
  </si>
  <si>
    <t>Išankstiniai apmokėjimai tiekėjams</t>
  </si>
  <si>
    <t>1.2.</t>
  </si>
  <si>
    <t>Išankstiniai apmokėjimai viešojo sektoriaus subjektams pavedimams vykdyti</t>
  </si>
  <si>
    <t>Išankstiniai mokesčių mokėjimai</t>
  </si>
  <si>
    <t>1.4.</t>
  </si>
  <si>
    <t>Išankstiniai mokėjimai Europos Sąjungai</t>
  </si>
  <si>
    <t>1.5.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</si>
  <si>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</si>
  <si>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</si>
  <si>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</si>
  <si>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</si>
  <si>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</si>
  <si>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</si>
  <si>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</si>
  <si>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</si>
  <si>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</si>
  <si>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17-ojo VSAFAS „Finansinis turtas ir finansiniai įsipareigojimai“</t>
  </si>
  <si>
    <t>7 priedas</t>
  </si>
  <si>
    <t xml:space="preserve">       PRIEDAS Nr.4</t>
  </si>
  <si>
    <t xml:space="preserve">                                                VšĮ Akmenės rajono pirminės sveikatos priežiūros centras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</si>
  <si>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</si>
  <si>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r>
      <t>INFORMACIJA APIE PER VIENUS METUS GAUTINAS SUMAS</t>
    </r>
    <r>
      <rPr>
        <b/>
        <strike/>
        <sz val="12"/>
        <rFont val="Times New Roman"/>
        <family val="1"/>
        <charset val="186"/>
      </rPr>
      <t/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</si>
  <si>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</si>
  <si>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</si>
  <si>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</si>
  <si>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</si>
  <si>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</si>
  <si>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</si>
  <si>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</si>
  <si>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</si>
  <si>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</si>
  <si>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</si>
  <si>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</si>
  <si>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</si>
  <si>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</si>
  <si>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</si>
  <si>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</si>
  <si>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</si>
  <si>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</si>
  <si>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</si>
  <si>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</si>
  <si>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</si>
  <si>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</si>
  <si>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</si>
  <si>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</si>
  <si>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Sukauptos gautinos sumos</t>
  </si>
  <si>
    <t>1.5.1.</t>
  </si>
  <si>
    <t>Iš biudžeto</t>
  </si>
  <si>
    <t>1.5.2.</t>
  </si>
  <si>
    <t>Kitos gautinos sumos</t>
  </si>
  <si>
    <r>
      <t xml:space="preserve">Per vienus metus gautinų sumų nuvertėjimas ataskaitinio laikotarpio </t>
    </r>
    <r>
      <rPr>
        <b/>
        <sz val="10"/>
        <rFont val="Times New Roman"/>
        <family val="1"/>
        <charset val="186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</si>
  <si>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  <charset val="186"/>
      </rPr>
      <t>(1-2)</t>
    </r>
  </si>
  <si>
    <t xml:space="preserve"> Vyriausioji buhalterė                                                                                 Drąsutė Lakavičienė</t>
  </si>
  <si>
    <t>8 priedas</t>
  </si>
  <si>
    <t>PRIEDAS Nr.5</t>
  </si>
  <si>
    <t xml:space="preserve">                                   VšĮ Akmenės rajono pirminės sveikatos priežiūros centras</t>
  </si>
  <si>
    <t>(Informacijos apie pinigus ir pinigų ekvivalentus pateikimo žemesniojo lygio finansinių ataskaitų aiškinamajame rašte forma)</t>
  </si>
  <si>
    <t>INFORMACIJA APIE PINIGUS IR PINIGŲ EKVIVALENTUS</t>
  </si>
  <si>
    <t>Pateikimo valiuta ir tikslumas : eurais ir centais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</si>
  <si>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</si>
  <si>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</si>
  <si>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</si>
  <si>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</si>
  <si>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</si>
  <si>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</si>
  <si>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</si>
  <si>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</si>
  <si>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</si>
  <si>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</si>
  <si>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</si>
  <si>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</si>
  <si>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</si>
  <si>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</si>
  <si>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</si>
  <si>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</si>
  <si>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</si>
  <si>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</si>
  <si>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</si>
  <si>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</si>
  <si>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</si>
  <si>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</si>
  <si>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</si>
  <si>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</si>
  <si>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</si>
  <si>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</si>
  <si>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</si>
  <si>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</si>
  <si>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</si>
  <si>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</si>
  <si>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12 priedas</t>
  </si>
  <si>
    <t>PRIEDAS Nr. 6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</si>
  <si>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</si>
  <si>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</si>
  <si>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</si>
  <si>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</si>
  <si>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Mokėtinos subsidijos, dotacijos ir finansavimo sumos</t>
  </si>
  <si>
    <t>Su darbo santykiais susiję įsipareigojimai</t>
  </si>
  <si>
    <t>Tiekėjams mokėtinos sumos</t>
  </si>
  <si>
    <t>Sukauptos mokėtinos sumos</t>
  </si>
  <si>
    <t>4.1.</t>
  </si>
  <si>
    <t>Sukauptos finansavimo sąnaudos</t>
  </si>
  <si>
    <t>4.2.</t>
  </si>
  <si>
    <t>Sukauptos atostoginių sąnaudos</t>
  </si>
  <si>
    <t>4.3.</t>
  </si>
  <si>
    <t>Kitos sukauptos sąnaudos</t>
  </si>
  <si>
    <t>4.4.</t>
  </si>
  <si>
    <t>Kitos sukauptos mokėtinos sumos</t>
  </si>
  <si>
    <t>Kiti trumpalaikiai įsipareigojimai</t>
  </si>
  <si>
    <t>5.1.</t>
  </si>
  <si>
    <t>Mokėtini veiklos mokesčiai</t>
  </si>
  <si>
    <t>5.2.</t>
  </si>
  <si>
    <t>Gauti išankstiniai apmokėjimai</t>
  </si>
  <si>
    <t>5.2.1.</t>
  </si>
  <si>
    <t xml:space="preserve">   Mokesčių, gautų avansu, sumos</t>
  </si>
  <si>
    <t>5.2.2.</t>
  </si>
  <si>
    <t xml:space="preserve">  Socialinių įmokų, gautų avansu, sumos</t>
  </si>
  <si>
    <t>5.2.3.</t>
  </si>
  <si>
    <t xml:space="preserve">  Kiti gauti išankstiniaia apmokėjimai</t>
  </si>
  <si>
    <t>5.3.</t>
  </si>
  <si>
    <t>Kitos mokėtinos sumos</t>
  </si>
  <si>
    <t>Kai kurių trumpalaikių mokėtinų sumų balansinė vertė (1+2+3+4)</t>
  </si>
  <si>
    <t xml:space="preserve">        Drąsutė Lakavičienė</t>
  </si>
  <si>
    <t xml:space="preserve">                         8-ojo VSAFAS „Atsargos“</t>
  </si>
  <si>
    <r>
      <t xml:space="preserve">                         1 priedas   </t>
    </r>
    <r>
      <rPr>
        <b/>
        <sz val="10"/>
        <rFont val="Times New Roman"/>
        <family val="1"/>
        <charset val="186"/>
      </rPr>
      <t>PRIEDAS Nr.7</t>
    </r>
  </si>
  <si>
    <t>(Informacijos apie balansinę atsargų vertę pateikimo žemesniojo lygio finansinių ataskaitų aiškinamajame rašte forma)</t>
  </si>
  <si>
    <t>ATSARGŲ VERTĖS PASIKEITIMAS PER ATASKAITINĮ LAIKOTARPĮ*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</si>
  <si>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</si>
  <si>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</si>
  <si>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</si>
  <si>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</si>
  <si>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</si>
  <si>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</si>
  <si>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</si>
  <si>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</si>
  <si>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</si>
  <si>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</si>
  <si>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</si>
  <si>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</si>
  <si>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</si>
  <si>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</si>
  <si>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</si>
  <si>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</si>
  <si>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3.4.</t>
  </si>
  <si>
    <t>Kiti nurašymai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</si>
  <si>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</si>
  <si>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</si>
  <si>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</si>
  <si>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</si>
  <si>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</si>
  <si>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</si>
  <si>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</si>
  <si>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</si>
  <si>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</si>
  <si>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balansinė vertė ataskaitinio laikotarpio pradžioje (1-6)</t>
  </si>
  <si>
    <t xml:space="preserve">           Vyriausioji buhalterė                                                                                           Drąsutė Lakavičienė</t>
  </si>
  <si>
    <t xml:space="preserve">                                     20-ojo VSAFAS „Finansavimo sumos“</t>
  </si>
  <si>
    <t xml:space="preserve">                                      4 priedas</t>
  </si>
  <si>
    <t>PRIEDAS Nr.8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</si>
  <si>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</si>
  <si>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</si>
  <si>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</si>
  <si>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 xml:space="preserve">                                       Pateikimo valiuta ir tikslumas: eurais ir centais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</si>
  <si>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</si>
  <si>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</si>
  <si>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</si>
  <si>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</si>
  <si>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</si>
  <si>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</si>
  <si>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</si>
  <si>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</si>
  <si>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</si>
  <si>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</si>
  <si>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</si>
  <si>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</si>
  <si>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</si>
  <si>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</si>
  <si>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</si>
  <si>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</si>
  <si>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</si>
  <si>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</si>
  <si>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</si>
  <si>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</si>
  <si>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  <charset val="186"/>
      </rPr>
      <t>2.</t>
    </r>
  </si>
  <si>
    <t>Iš kitų šaltinių:</t>
  </si>
  <si>
    <t>Iš viso finansavimo sumų</t>
  </si>
  <si>
    <t>*Šioje skiltyje rodomas finansavimo sumų pergrupavimas, praėjusio ataskaitinio laikotarpio klaidų taisymas ir valiutos kurso įtaka pinigų likučiams, susijusiems su finansavimo sumomis</t>
  </si>
  <si>
    <t xml:space="preserve">                                      Vyriausioji buhalterė                                                                                                                            Drąsutė Lakavičienė</t>
  </si>
  <si>
    <t>20-ojo VSAFAS „Finansavimo sumos“</t>
  </si>
  <si>
    <t xml:space="preserve">                                         VšĮ Akmenės rajono pirminės sveikatos priežiūros centras</t>
  </si>
  <si>
    <t>5 priedas</t>
  </si>
  <si>
    <t xml:space="preserve">                PRIEDAS Nr.9</t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</si>
  <si>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</si>
  <si>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</si>
  <si>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</si>
  <si>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</si>
  <si>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</si>
  <si>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</si>
  <si>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</si>
  <si>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</si>
  <si>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</si>
  <si>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</si>
  <si>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</si>
  <si>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</si>
  <si>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</si>
  <si>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</si>
  <si>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 xml:space="preserve">              Vyriausioji buhalterė</t>
  </si>
  <si>
    <t>10-ojo VSAFAS „Kitos pajamos“</t>
  </si>
  <si>
    <t xml:space="preserve">        2 priedas</t>
  </si>
  <si>
    <t>PRIEDAS Nr.10</t>
  </si>
  <si>
    <t xml:space="preserve">                                      VšĮ Akmenės rajono pirminės sveikatos priežiūros centras </t>
  </si>
  <si>
    <t>(Informacijos apie pagrindinės veiklos kitas pajamas pateikimo žemesniojo ir aukštesniojo lygių finansinių ataskaitų aiškinamajame rašte forma)</t>
  </si>
  <si>
    <t>PAGRINDINĖS VEIKLOS KITOS PAJAMOS*</t>
  </si>
  <si>
    <r>
      <t xml:space="preserve">Apskaičiuotos </t>
    </r>
    <r>
      <rPr>
        <b/>
        <sz val="10"/>
        <rFont val="Times New Roman"/>
        <family val="1"/>
        <charset val="186"/>
      </rPr>
      <t>pagrindinės veiklos kitos pajamos</t>
    </r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</si>
  <si>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</si>
  <si>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</si>
  <si>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</si>
  <si>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</si>
  <si>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</si>
  <si>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</si>
  <si>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r>
      <t xml:space="preserve">Pervestinos į biudžetą pagrindinės </t>
    </r>
    <r>
      <rPr>
        <b/>
        <sz val="10"/>
        <rFont val="Times New Roman"/>
        <family val="1"/>
        <charset val="186"/>
      </rPr>
      <t>veiklos kitos pajamos</t>
    </r>
  </si>
  <si>
    <t>Pagrindinės veiklos kitos pajamos</t>
  </si>
  <si>
    <t>* Reikšmingos sumos turi būti detalizuojamos aiškinamojo rašto tekste.</t>
  </si>
  <si>
    <t xml:space="preserve">                                          Vyriausioji buhalterė                                                         Drąsutė Lakavičienė</t>
  </si>
  <si>
    <t xml:space="preserve">   25-ojo VSAFAS „Segmentai“</t>
  </si>
  <si>
    <t xml:space="preserve">   priedas</t>
  </si>
  <si>
    <t xml:space="preserve">                                                Pateikimo valiuta ir tikslumas: eurais ir centais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</si>
  <si>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</si>
  <si>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</si>
  <si>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</si>
  <si>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</si>
  <si>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</si>
  <si>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</si>
  <si>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</si>
  <si>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</si>
  <si>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</si>
  <si>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</si>
  <si>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</si>
  <si>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</si>
  <si>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</si>
  <si>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</si>
  <si>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PAGRINDINĖS VEIKLOS SĄNAUDOS</t>
  </si>
  <si>
    <t>Nusidėvėjimo ir amortizacijos</t>
  </si>
  <si>
    <t xml:space="preserve">Komandiruočių </t>
  </si>
  <si>
    <t xml:space="preserve">Transporto </t>
  </si>
  <si>
    <t xml:space="preserve">Kvalifikacijos kėlimo </t>
  </si>
  <si>
    <t>Paprastojo remonto ir eksploatavimo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</si>
  <si>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</si>
  <si>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</si>
  <si>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</si>
  <si>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</si>
  <si>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</si>
  <si>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</si>
  <si>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</si>
  <si>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</si>
  <si>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</si>
  <si>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</si>
  <si>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 xml:space="preserve">Kitos </t>
  </si>
  <si>
    <t>APSKAITOS POLITIKOS KEITIMO IR ESMINIŲ APSKAITOS KLAIDŲ TAISYMO ĮTAKA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</si>
  <si>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</si>
  <si>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</si>
  <si>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</si>
  <si>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</si>
  <si>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</si>
  <si>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</si>
  <si>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</si>
  <si>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</si>
  <si>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</si>
  <si>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</si>
  <si>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</si>
  <si>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</si>
  <si>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Sumokėtos palūkanos</t>
  </si>
  <si>
    <t>3.1.12.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</si>
  <si>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</si>
  <si>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priedas</t>
    </r>
  </si>
  <si>
    <t>PRIEDAS Nr.12</t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</si>
  <si>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  <charset val="186"/>
      </rPr>
      <t>forma)</t>
    </r>
  </si>
  <si>
    <t>INFORMACIJA APIE ĮSIPAREIGOJIMŲ DALĮ (ĮSKAITANT FINANSINĖS NUOMOS (LIZINGO) ĮSIPAREIGOJIMUS) NACIONALINE IR UŽSIENIO VALIUTOMIS</t>
  </si>
  <si>
    <t xml:space="preserve">Pateikimo valiuta ir tikslumas:eurais ir </t>
  </si>
  <si>
    <t xml:space="preserve">                                                            centais</t>
  </si>
  <si>
    <t>Įsipareigojimų dalis valiuta</t>
  </si>
  <si>
    <t>Balansinė vertė ataskaitinio laikotarpio pradžioje</t>
  </si>
  <si>
    <t>Balansinė vertė ataskaitinio laikotarpio pabaigoje</t>
  </si>
  <si>
    <t>Nacionaline  </t>
  </si>
  <si>
    <t>Eurais </t>
  </si>
  <si>
    <t>JAV doleriais </t>
  </si>
  <si>
    <t>Kitomis  </t>
  </si>
  <si>
    <t>Iš viso </t>
  </si>
  <si>
    <t xml:space="preserve">          Vyriausioji buhalterė                                                          Drąsutė Lakavičienė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</si>
  <si>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</si>
  <si>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</si>
  <si>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</si>
  <si>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 xml:space="preserve">VšĮ Akmenės rajono pirminės sveikatos priežiūros centras   </t>
  </si>
  <si>
    <t xml:space="preserve">                                                  153084039, Žemaitijos g. 6, Naujoji Akmenė                                          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</si>
  <si>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</si>
  <si>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</si>
  <si>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</si>
  <si>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</si>
  <si>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PAGRINDINĖS VEIKLOS PAJAMOS</t>
  </si>
  <si>
    <t>FINANSAVIMO PAJAMOS</t>
  </si>
  <si>
    <t xml:space="preserve">Iš valstybės biudžeto </t>
  </si>
  <si>
    <t xml:space="preserve">Iš savivaldybių biudžetų </t>
  </si>
  <si>
    <t>I.3.</t>
  </si>
  <si>
    <t>Iš ES, užsienio valstybių ir tarptautinių organizacijų lėšų</t>
  </si>
  <si>
    <t>Iš kitų finansavimo šaltinių</t>
  </si>
  <si>
    <t>MOKESČIŲ IR SOCIALINIŲ ĮMOKŲ PAJAMOS</t>
  </si>
  <si>
    <t xml:space="preserve">PAGRINDINĖS VEIKLOS KITOS PAJAMOS </t>
  </si>
  <si>
    <t>3.9.</t>
  </si>
  <si>
    <t>Pervestinų pagrindinės veiklos kitų pajamų suma</t>
  </si>
  <si>
    <t>3.11.</t>
  </si>
  <si>
    <t xml:space="preserve">Darbo užmokesčio ir socialinio draudimo </t>
  </si>
  <si>
    <t>DARBO UŽMOKESČIO IR SOCIALINIO DRAUDIMO</t>
  </si>
  <si>
    <t>II</t>
  </si>
  <si>
    <t>NUSIDĖVĖJIMO IR AMORTIZACIJOS</t>
  </si>
  <si>
    <t>KOMUNALINIŲ PASLAUGŲ IR ryšių</t>
  </si>
  <si>
    <t>KOMUNALINIŲ PASLAUGŲ IR RYŠIŲ</t>
  </si>
  <si>
    <t>KOMANDIRUOČIŲ</t>
  </si>
  <si>
    <t>TRANSPORTO</t>
  </si>
  <si>
    <t>KVALIFIKACIJOS KĖLIMO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</si>
  <si>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</si>
  <si>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</si>
  <si>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</si>
  <si>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</si>
  <si>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</si>
  <si>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</si>
  <si>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</si>
  <si>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</si>
  <si>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</si>
  <si>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</si>
  <si>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</si>
  <si>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</si>
  <si>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</si>
  <si>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</si>
  <si>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</si>
  <si>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</si>
  <si>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</si>
  <si>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</si>
  <si>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</si>
  <si>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</si>
  <si>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</si>
  <si>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</si>
  <si>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</si>
  <si>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</si>
  <si>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</si>
  <si>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</si>
  <si>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</si>
  <si>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</si>
  <si>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</si>
  <si>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</si>
  <si>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</si>
  <si>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</si>
  <si>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</si>
  <si>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</si>
  <si>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</si>
  <si>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</si>
  <si>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</si>
  <si>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</si>
  <si>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</si>
  <si>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</si>
  <si>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(viešojo sektoriaus subjekto vadovas arba jo įgaliotas administracijos  vadovas)          (parašas)</t>
  </si>
  <si>
    <t xml:space="preserve">Vyriausioji buhalterė                                                                                         </t>
  </si>
  <si>
    <t>(vyriausiasis buhalteris(buhalteris))                                                                          (parašas)</t>
  </si>
  <si>
    <t>(viešojo sektoriaus subjekto, parengusio pinigų srautų ataskaitą (konsoliduotąją pinigų srautų ataskaitą), kodas, adresas)</t>
  </si>
  <si>
    <t>Gautų paskolų grąžinimas</t>
  </si>
  <si>
    <t>Gautos finansavimo sumos ilgalaikiam ir biologiniam turtui įsigyti:</t>
  </si>
  <si>
    <t>Iš ES, užsienio valstybių ir tarptautinių  organizacijų</t>
  </si>
  <si>
    <t>PAGAL 2018 M. GRUODŽIO 31 D. DUOMENIS</t>
  </si>
  <si>
    <t xml:space="preserve">                                            Direktorė             </t>
  </si>
  <si>
    <t xml:space="preserve">                                             Direktorė</t>
  </si>
  <si>
    <t>PAGAL 2018 M.GRUODŽIO 31D. DUOMENIS</t>
  </si>
  <si>
    <t xml:space="preserve">              Direktorė                                                                              Vaida Sungailienė</t>
  </si>
  <si>
    <t>2018 metai</t>
  </si>
  <si>
    <t xml:space="preserve">            Direktorė</t>
  </si>
  <si>
    <t xml:space="preserve">          Direktorė</t>
  </si>
  <si>
    <t xml:space="preserve">                                       Direktorė                                                                                  </t>
  </si>
  <si>
    <t xml:space="preserve">                                               Direktorė                                                                                                                                     Vaida Sungailienė</t>
  </si>
  <si>
    <t xml:space="preserve">                                               FINANSAVIMO SUMŲ LIKUČIAI    2018 metai                       Pateikimo valiuta ir tikslumas: eurais ir centais</t>
  </si>
  <si>
    <t xml:space="preserve">                     Direktorė</t>
  </si>
  <si>
    <t xml:space="preserve">                                       2018 m.             Pateikimo valiuta ir tikslumas: eurais ir centais</t>
  </si>
  <si>
    <t xml:space="preserve">                                                                                           Direktorė                                                                      Vaida Sungailienė</t>
  </si>
  <si>
    <r>
      <t xml:space="preserve">2018 M. INFORMACIJA PAGAL VEIKLOS SEGMENTUS </t>
    </r>
    <r>
      <rPr>
        <b/>
        <strike/>
        <sz val="10"/>
        <rFont val="Times New Roman"/>
        <family val="1"/>
        <charset val="186"/>
      </rPr>
      <t/>
    </r>
  </si>
  <si>
    <t>Direktorė                                         Vaida Sungailienė                                                          Vyriausioji buhalterė                                                     Drąsutė Lakavičienė</t>
  </si>
  <si>
    <t>2018 m.</t>
  </si>
  <si>
    <t>Likutis 2018 m. gruodžio 31 d.</t>
  </si>
  <si>
    <t xml:space="preserve">              Direktorė                                                                                                   Vaida Sungailienė</t>
  </si>
  <si>
    <t>2019 m. kovo 12 d. Nr. 7</t>
  </si>
  <si>
    <t>PAGAL 2018 M.GRUODŽIO 31 D. DUOMENIS</t>
  </si>
  <si>
    <t>VšĮ Akmenės rajono pirminės sveikatos priežiūros centras          2018 metai</t>
  </si>
  <si>
    <t xml:space="preserve">       Direktorė                                                                                       Vaida Sungailienė              </t>
  </si>
  <si>
    <t xml:space="preserve">             Direktorė</t>
  </si>
  <si>
    <t>2019 m. kovo 12 d. Nr. 5</t>
  </si>
  <si>
    <t>2019 m. kovo 12  d. Nr. 6</t>
  </si>
  <si>
    <t xml:space="preserve">                                  Direktorė                                                                        Vaida Sungailienė  </t>
  </si>
  <si>
    <r>
      <t xml:space="preserve">(Informacijos pagal veiklos segmentus pateikimo aukštesniojo ir žemesniojo lygių finansinių ataskaitų aiškinamajame rašte formos pavyzdys)                                   </t>
    </r>
    <r>
      <rPr>
        <b/>
        <sz val="8"/>
        <rFont val="Times New Roman"/>
        <family val="1"/>
        <charset val="186"/>
      </rPr>
      <t>PRIEDAS Nr.11</t>
    </r>
  </si>
  <si>
    <r>
      <t>Įsigyta atsargų per ataskaitinį laikotarpį:</t>
    </r>
    <r>
      <rPr>
        <sz val="7"/>
        <rFont val="Times New (W1)"/>
        <family val="1"/>
      </rPr>
      <t xml:space="preserve"> </t>
    </r>
    <r>
      <rPr>
        <sz val="7"/>
        <rFont val="Times New (W1)"/>
        <charset val="186"/>
      </rPr>
      <t>(2.1+2.2)</t>
    </r>
  </si>
  <si>
    <r>
      <t>Atsargų nuvertėjimas</t>
    </r>
    <r>
      <rPr>
        <b/>
        <sz val="7"/>
        <rFont val="Times New Roman"/>
        <family val="1"/>
        <charset val="186"/>
      </rPr>
      <t xml:space="preserve"> </t>
    </r>
    <r>
      <rPr>
        <sz val="7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</si>
  <si>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7"/>
        <rFont val="Times New Roman"/>
        <family val="1"/>
        <charset val="186"/>
      </rPr>
      <t xml:space="preserve"> </t>
    </r>
    <r>
      <rPr>
        <sz val="7"/>
        <rFont val="Times New Roman"/>
        <family val="1"/>
        <charset val="186"/>
      </rPr>
      <t>atkūrimo per ataskaitinį laikotarpį suma</t>
    </r>
  </si>
  <si>
    <t>Atsargų nuvertėjimas ataskaitinio laikotarpio pabaigoje (6+7+8-9-10+/-11)</t>
  </si>
  <si>
    <t>Atsargų balansinė vertė ataskaitinio laikotarpio pabaigoje (5-12)</t>
  </si>
  <si>
    <t xml:space="preserve">    Direktorė</t>
  </si>
  <si>
    <t xml:space="preserve">             Vaida Sungailienė</t>
  </si>
  <si>
    <t xml:space="preserve">                Vaida Sungailienė</t>
  </si>
  <si>
    <t xml:space="preserve">                                                                                                                          </t>
  </si>
  <si>
    <t xml:space="preserve">                       2018 metai           Pateikimo valiuta ir tikslumas:eurais ir centais</t>
  </si>
  <si>
    <t>                                                                            6-ojo VSAFAS „Finansinių ataskaitų aiškinamasis raštas“</t>
  </si>
  <si>
    <t xml:space="preserve">        Vyriausioji buhalterė                                                                  Drąsutė Lakavičienė</t>
  </si>
  <si>
    <r>
      <t>Nuvertėjimo suma ataskaitinio laikotarpio pabaigoje (12+13+14</t>
    </r>
    <r>
      <rPr>
        <b/>
        <strike/>
        <sz val="8"/>
        <rFont val="Times New Roman"/>
        <family val="1"/>
        <charset val="186"/>
      </rPr>
      <t xml:space="preserve"> </t>
    </r>
    <r>
      <rPr>
        <b/>
        <sz val="8"/>
        <rFont val="Times New Roman"/>
        <family val="1"/>
        <charset val="186"/>
      </rPr>
      <t xml:space="preserve">-15-16+/-17) </t>
    </r>
  </si>
  <si>
    <t>Tikroji vertė ataskaitinio laikotarpio pabaigoje (19+20+/-21-22+/-23)</t>
  </si>
  <si>
    <t>Ilgalaikio materialiojo turto likutinė vertė ataskaitinio laikotarpio pabaigoje (5-11-18+ 24)</t>
  </si>
  <si>
    <t>Ilgalaikio materialiojo turto likutinė vertė ataskaitinio laikotarpio pradžioje (1-6-12+19)</t>
  </si>
  <si>
    <t xml:space="preserve">       Pateikimo valiuta ir tikslumas: eurais ir centais</t>
  </si>
  <si>
    <t xml:space="preserve">                  Vaida Sungailienė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</si>
</sst>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1">
    <font>
      <sz val="10"/>
      <name val="Arial"/>
      <charset val="186"/>
    </font>
    <font>
      <sz val="10"/>
      <name val="Arial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NewRoman,Bold"/>
      <charset val="186"/>
    </font>
    <font>
      <sz val="10"/>
      <name val="TimesNewRoman,Bold"/>
    </font>
    <font>
      <u/>
      <sz val="10"/>
      <color indexed="12"/>
      <name val="Arial"/>
      <family val="2"/>
      <charset val="186"/>
    </font>
    <font>
      <sz val="12"/>
      <name val="TimesNewRoman,Bold"/>
    </font>
    <font>
      <b/>
      <sz val="8"/>
      <name val="Times New Roman"/>
      <family val="1"/>
      <charset val="186"/>
    </font>
    <font>
      <sz val="10"/>
      <name val="Verdana"/>
      <family val="2"/>
      <charset val="186"/>
    </font>
    <font>
      <b/>
      <sz val="8"/>
      <name val="Verdana"/>
      <family val="2"/>
      <charset val="186"/>
    </font>
    <font>
      <b/>
      <sz val="10"/>
      <name val="Verdana"/>
      <family val="2"/>
      <charset val="186"/>
    </font>
    <font>
      <strike/>
      <sz val="12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trike/>
      <sz val="11"/>
      <name val="Times New Roman"/>
      <family val="1"/>
      <charset val="186"/>
    </font>
    <font>
      <b/>
      <strike/>
      <sz val="12"/>
      <name val="Times New Roman"/>
      <family val="1"/>
      <charset val="186"/>
    </font>
    <font>
      <b/>
      <sz val="8"/>
      <name val="Arial"/>
      <family val="2"/>
      <charset val="186"/>
    </font>
    <font>
      <b/>
      <strike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b/>
      <sz val="10"/>
      <color indexed="81"/>
      <name val="Tahoma"/>
      <family val="2"/>
      <charset val="186"/>
    </font>
    <font>
      <sz val="10"/>
      <color indexed="81"/>
      <name val="Tahoma"/>
      <family val="2"/>
      <charset val="186"/>
    </font>
    <font>
      <strike/>
      <sz val="10"/>
      <name val="Times New (W1)"/>
      <family val="1"/>
    </font>
    <font>
      <sz val="10"/>
      <color indexed="10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sz val="9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i/>
      <sz val="10"/>
      <color indexed="8"/>
      <name val="Times New Roman"/>
      <family val="1"/>
      <charset val="186"/>
    </font>
    <font>
      <strike/>
      <sz val="10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b/>
      <sz val="9"/>
      <name val="Arial"/>
      <family val="2"/>
      <charset val="186"/>
    </font>
    <font>
      <sz val="7"/>
      <name val="Arial"/>
      <family val="2"/>
      <charset val="186"/>
    </font>
    <font>
      <b/>
      <sz val="7"/>
      <name val="Times New Roman"/>
      <family val="1"/>
      <charset val="186"/>
    </font>
    <font>
      <b/>
      <sz val="7"/>
      <name val="Arial"/>
      <family val="2"/>
      <charset val="186"/>
    </font>
    <font>
      <sz val="7"/>
      <name val="Times New Roman"/>
      <family val="1"/>
      <charset val="186"/>
    </font>
    <font>
      <sz val="7"/>
      <name val="Times New (W1)"/>
      <family val="1"/>
    </font>
    <font>
      <sz val="7"/>
      <name val="Times New (W1)"/>
      <charset val="186"/>
    </font>
    <font>
      <sz val="6"/>
      <name val="Times New Roman"/>
      <family val="1"/>
      <charset val="186"/>
    </font>
    <font>
      <strike/>
      <sz val="8"/>
      <name val="Times New Roman"/>
      <family val="1"/>
      <charset val="186"/>
    </font>
    <font>
      <b/>
      <strike/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strike/>
      <sz val="8"/>
      <color indexed="8"/>
      <name val="Times New Roman"/>
      <family val="1"/>
      <charset val="186"/>
    </font>
    <font>
      <b/>
      <strike/>
      <sz val="8"/>
      <color indexed="8"/>
      <name val="Times New Roman"/>
      <family val="1"/>
      <charset val="186"/>
    </font>
    <font>
      <b/>
      <sz val="8"/>
      <name val="TimesNewRoman,Bold"/>
      <charset val="186"/>
    </font>
    <font>
      <sz val="8"/>
      <name val="TimesNewRoman,Bold"/>
      <charset val="186"/>
    </font>
    <font>
      <i/>
      <sz val="8"/>
      <name val="TimesNewRoman,Bold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16" borderId="4" applyNumberFormat="0" applyAlignment="0" applyProtection="0"/>
    <xf numFmtId="0" fontId="12" fillId="7" borderId="5" applyNumberFormat="0" applyAlignment="0" applyProtection="0"/>
    <xf numFmtId="0" fontId="13" fillId="17" borderId="0" applyNumberFormat="0" applyBorder="0" applyAlignment="0" applyProtection="0"/>
    <xf numFmtId="0" fontId="1" fillId="0" borderId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6" applyNumberFormat="0" applyFont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611">
    <xf numFmtId="0" fontId="0" fillId="0" borderId="0" xfId="0"/>
    <xf numFmtId="0" fontId="21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1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/>
    <xf numFmtId="0" fontId="21" fillId="24" borderId="0" xfId="0" applyFont="1" applyFill="1" applyAlignment="1">
      <alignment horizontal="left" vertical="center"/>
    </xf>
    <xf numFmtId="0" fontId="0" fillId="24" borderId="0" xfId="0" applyFill="1"/>
    <xf numFmtId="0" fontId="21" fillId="24" borderId="0" xfId="0" applyFont="1" applyFill="1" applyAlignment="1">
      <alignment horizontal="left"/>
    </xf>
    <xf numFmtId="0" fontId="21" fillId="24" borderId="0" xfId="0" applyFont="1" applyFill="1" applyAlignment="1">
      <alignment horizontal="right"/>
    </xf>
    <xf numFmtId="0" fontId="0" fillId="24" borderId="0" xfId="0" applyFill="1" applyAlignment="1">
      <alignment horizontal="right"/>
    </xf>
    <xf numFmtId="0" fontId="30" fillId="24" borderId="0" xfId="0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0" fillId="24" borderId="0" xfId="0" applyFill="1" applyAlignment="1">
      <alignment horizontal="left"/>
    </xf>
    <xf numFmtId="0" fontId="25" fillId="24" borderId="0" xfId="0" applyFont="1" applyFill="1"/>
    <xf numFmtId="0" fontId="3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/>
    <xf numFmtId="0" fontId="2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0" fillId="24" borderId="0" xfId="0" applyNumberFormat="1" applyFill="1"/>
    <xf numFmtId="0" fontId="21" fillId="24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1" fillId="24" borderId="0" xfId="0" applyFont="1" applyFill="1"/>
    <xf numFmtId="0" fontId="22" fillId="24" borderId="0" xfId="0" applyFont="1" applyFill="1"/>
    <xf numFmtId="0" fontId="34" fillId="24" borderId="10" xfId="0" applyFont="1" applyFill="1" applyBorder="1" applyAlignment="1">
      <alignment horizontal="center" vertical="center" wrapText="1"/>
    </xf>
    <xf numFmtId="0" fontId="39" fillId="24" borderId="12" xfId="0" applyFont="1" applyFill="1" applyBorder="1"/>
    <xf numFmtId="0" fontId="39" fillId="24" borderId="13" xfId="0" applyFont="1" applyFill="1" applyBorder="1"/>
    <xf numFmtId="0" fontId="39" fillId="24" borderId="14" xfId="0" applyFont="1" applyFill="1" applyBorder="1"/>
    <xf numFmtId="0" fontId="39" fillId="24" borderId="15" xfId="0" applyFont="1" applyFill="1" applyBorder="1"/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/>
    <xf numFmtId="0" fontId="21" fillId="24" borderId="16" xfId="0" applyFont="1" applyFill="1" applyBorder="1"/>
    <xf numFmtId="0" fontId="21" fillId="24" borderId="17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horizontal="left" vertical="top" wrapText="1"/>
    </xf>
    <xf numFmtId="4" fontId="22" fillId="24" borderId="10" xfId="0" applyNumberFormat="1" applyFont="1" applyFill="1" applyBorder="1" applyAlignment="1">
      <alignment horizontal="left" vertical="top" wrapText="1"/>
    </xf>
    <xf numFmtId="4" fontId="21" fillId="24" borderId="10" xfId="0" applyNumberFormat="1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/>
    </xf>
    <xf numFmtId="0" fontId="22" fillId="24" borderId="16" xfId="0" applyFont="1" applyFill="1" applyBorder="1"/>
    <xf numFmtId="0" fontId="22" fillId="24" borderId="17" xfId="0" applyFont="1" applyFill="1" applyBorder="1" applyAlignment="1">
      <alignment horizontal="left" wrapText="1" indent="1"/>
    </xf>
    <xf numFmtId="4" fontId="22" fillId="24" borderId="10" xfId="0" applyNumberFormat="1" applyFont="1" applyFill="1" applyBorder="1" applyAlignment="1">
      <alignment horizontal="left" wrapText="1"/>
    </xf>
    <xf numFmtId="4" fontId="21" fillId="24" borderId="10" xfId="0" applyNumberFormat="1" applyFont="1" applyFill="1" applyBorder="1" applyAlignment="1">
      <alignment horizontal="left" wrapText="1"/>
    </xf>
    <xf numFmtId="4" fontId="21" fillId="24" borderId="10" xfId="0" quotePrefix="1" applyNumberFormat="1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left" wrapText="1" indent="1"/>
    </xf>
    <xf numFmtId="16" fontId="21" fillId="24" borderId="11" xfId="0" applyNumberFormat="1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2" fillId="24" borderId="11" xfId="0" applyFont="1" applyFill="1" applyBorder="1"/>
    <xf numFmtId="0" fontId="22" fillId="24" borderId="17" xfId="0" applyFont="1" applyFill="1" applyBorder="1"/>
    <xf numFmtId="0" fontId="22" fillId="24" borderId="17" xfId="0" applyFont="1" applyFill="1" applyBorder="1" applyAlignment="1">
      <alignment wrapText="1"/>
    </xf>
    <xf numFmtId="4" fontId="21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/>
    </xf>
    <xf numFmtId="0" fontId="21" fillId="24" borderId="16" xfId="0" applyFont="1" applyFill="1" applyBorder="1" applyAlignment="1">
      <alignment horizontal="left" wrapText="1"/>
    </xf>
    <xf numFmtId="0" fontId="14" fillId="0" borderId="17" xfId="0" applyFont="1" applyBorder="1" applyAlignment="1">
      <alignment wrapText="1"/>
    </xf>
    <xf numFmtId="0" fontId="21" fillId="24" borderId="17" xfId="0" applyFont="1" applyFill="1" applyBorder="1"/>
    <xf numFmtId="4" fontId="21" fillId="24" borderId="10" xfId="0" quotePrefix="1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top" wrapText="1"/>
    </xf>
    <xf numFmtId="0" fontId="22" fillId="24" borderId="17" xfId="0" applyFont="1" applyFill="1" applyBorder="1" applyAlignment="1">
      <alignment horizontal="left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center" vertical="top" wrapText="1"/>
    </xf>
    <xf numFmtId="0" fontId="45" fillId="0" borderId="17" xfId="0" applyFont="1" applyBorder="1" applyAlignment="1">
      <alignment vertical="top" wrapText="1"/>
    </xf>
    <xf numFmtId="4" fontId="45" fillId="0" borderId="10" xfId="0" applyNumberFormat="1" applyFont="1" applyBorder="1" applyAlignment="1">
      <alignment vertical="center" wrapText="1"/>
    </xf>
    <xf numFmtId="16" fontId="45" fillId="0" borderId="10" xfId="0" quotePrefix="1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4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2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16" fontId="21" fillId="0" borderId="20" xfId="0" quotePrefix="1" applyNumberFormat="1" applyFont="1" applyBorder="1" applyAlignment="1">
      <alignment horizontal="center" vertical="center" wrapText="1"/>
    </xf>
    <xf numFmtId="16" fontId="21" fillId="0" borderId="20" xfId="0" applyNumberFormat="1" applyFont="1" applyBorder="1" applyAlignment="1">
      <alignment horizontal="center" vertical="center" wrapText="1"/>
    </xf>
    <xf numFmtId="4" fontId="22" fillId="0" borderId="20" xfId="0" applyNumberFormat="1" applyFont="1" applyBorder="1" applyAlignment="1">
      <alignment vertical="center" wrapText="1"/>
    </xf>
    <xf numFmtId="4" fontId="21" fillId="0" borderId="20" xfId="0" applyNumberFormat="1" applyFont="1" applyBorder="1" applyAlignment="1">
      <alignment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0" xfId="0" quotePrefix="1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4" fontId="22" fillId="0" borderId="23" xfId="0" applyNumberFormat="1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1" fillId="24" borderId="0" xfId="0" applyFont="1" applyFill="1"/>
    <xf numFmtId="0" fontId="24" fillId="24" borderId="0" xfId="0" applyFont="1" applyFill="1"/>
    <xf numFmtId="0" fontId="23" fillId="24" borderId="0" xfId="0" applyFont="1" applyFill="1"/>
    <xf numFmtId="0" fontId="21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right" vertic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0" borderId="17" xfId="0" applyFont="1" applyBorder="1" applyAlignment="1">
      <alignment wrapText="1"/>
    </xf>
    <xf numFmtId="4" fontId="21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22" fillId="0" borderId="11" xfId="0" applyFont="1" applyBorder="1"/>
    <xf numFmtId="0" fontId="22" fillId="0" borderId="17" xfId="0" applyFont="1" applyBorder="1"/>
    <xf numFmtId="4" fontId="22" fillId="0" borderId="1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24" borderId="0" xfId="0" applyFont="1" applyFill="1" applyAlignment="1">
      <alignment horizontal="center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/>
    <xf numFmtId="0" fontId="22" fillId="0" borderId="19" xfId="0" applyFont="1" applyBorder="1"/>
    <xf numFmtId="0" fontId="41" fillId="0" borderId="0" xfId="0" applyFont="1"/>
    <xf numFmtId="4" fontId="24" fillId="0" borderId="10" xfId="0" applyNumberFormat="1" applyFont="1" applyBorder="1"/>
    <xf numFmtId="0" fontId="24" fillId="0" borderId="10" xfId="0" applyFont="1" applyBorder="1"/>
    <xf numFmtId="0" fontId="21" fillId="0" borderId="10" xfId="0" applyFont="1" applyBorder="1"/>
    <xf numFmtId="0" fontId="21" fillId="24" borderId="10" xfId="0" applyFont="1" applyFill="1" applyBorder="1" applyAlignment="1">
      <alignment horizontal="left" wrapText="1" indent="1"/>
    </xf>
    <xf numFmtId="4" fontId="0" fillId="0" borderId="10" xfId="0" applyNumberFormat="1" applyBorder="1"/>
    <xf numFmtId="4" fontId="14" fillId="0" borderId="10" xfId="0" applyNumberFormat="1" applyFont="1" applyBorder="1"/>
    <xf numFmtId="49" fontId="21" fillId="0" borderId="10" xfId="0" applyNumberFormat="1" applyFont="1" applyBorder="1"/>
    <xf numFmtId="49" fontId="21" fillId="0" borderId="12" xfId="0" applyNumberFormat="1" applyFont="1" applyBorder="1"/>
    <xf numFmtId="49" fontId="21" fillId="24" borderId="13" xfId="0" applyNumberFormat="1" applyFont="1" applyFill="1" applyBorder="1"/>
    <xf numFmtId="49" fontId="21" fillId="24" borderId="24" xfId="0" applyNumberFormat="1" applyFont="1" applyFill="1" applyBorder="1"/>
    <xf numFmtId="49" fontId="21" fillId="24" borderId="11" xfId="0" applyNumberFormat="1" applyFont="1" applyFill="1" applyBorder="1"/>
    <xf numFmtId="49" fontId="21" fillId="24" borderId="17" xfId="0" applyNumberFormat="1" applyFont="1" applyFill="1" applyBorder="1"/>
    <xf numFmtId="49" fontId="21" fillId="24" borderId="10" xfId="0" applyNumberFormat="1" applyFont="1" applyFill="1" applyBorder="1"/>
    <xf numFmtId="0" fontId="21" fillId="24" borderId="10" xfId="0" applyFont="1" applyFill="1" applyBorder="1" applyAlignment="1">
      <alignment wrapText="1"/>
    </xf>
    <xf numFmtId="0" fontId="53" fillId="24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left" vertical="center"/>
    </xf>
    <xf numFmtId="16" fontId="21" fillId="0" borderId="11" xfId="0" applyNumberFormat="1" applyFont="1" applyBorder="1"/>
    <xf numFmtId="16" fontId="21" fillId="24" borderId="11" xfId="0" applyNumberFormat="1" applyFont="1" applyFill="1" applyBorder="1"/>
    <xf numFmtId="16" fontId="21" fillId="24" borderId="16" xfId="0" applyNumberFormat="1" applyFont="1" applyFill="1" applyBorder="1"/>
    <xf numFmtId="0" fontId="21" fillId="0" borderId="17" xfId="0" applyFont="1" applyBorder="1" applyAlignment="1">
      <alignment vertical="top" wrapText="1"/>
    </xf>
    <xf numFmtId="49" fontId="21" fillId="0" borderId="11" xfId="0" applyNumberFormat="1" applyFont="1" applyBorder="1"/>
    <xf numFmtId="49" fontId="21" fillId="24" borderId="16" xfId="0" applyNumberFormat="1" applyFont="1" applyFill="1" applyBorder="1"/>
    <xf numFmtId="0" fontId="24" fillId="0" borderId="0" xfId="3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31" applyFont="1" applyAlignment="1">
      <alignment horizontal="center" vertical="center" wrapText="1"/>
    </xf>
    <xf numFmtId="0" fontId="21" fillId="0" borderId="0" xfId="31" applyFont="1" applyAlignment="1">
      <alignment horizontal="center" vertical="center" wrapText="1"/>
    </xf>
    <xf numFmtId="0" fontId="22" fillId="0" borderId="0" xfId="31" applyFont="1" applyAlignment="1">
      <alignment vertical="center"/>
    </xf>
    <xf numFmtId="0" fontId="40" fillId="0" borderId="0" xfId="31" applyFont="1" applyAlignment="1">
      <alignment vertical="center"/>
    </xf>
    <xf numFmtId="0" fontId="22" fillId="0" borderId="10" xfId="31" applyFont="1" applyBorder="1" applyAlignment="1">
      <alignment vertical="center" wrapText="1"/>
    </xf>
    <xf numFmtId="0" fontId="22" fillId="0" borderId="22" xfId="31" applyFont="1" applyBorder="1" applyAlignment="1">
      <alignment horizontal="center" vertical="center" wrapText="1"/>
    </xf>
    <xf numFmtId="0" fontId="22" fillId="0" borderId="20" xfId="31" applyFont="1" applyBorder="1" applyAlignment="1">
      <alignment horizontal="center" vertical="center" wrapText="1"/>
    </xf>
    <xf numFmtId="0" fontId="21" fillId="0" borderId="10" xfId="31" applyFont="1" applyBorder="1" applyAlignment="1">
      <alignment horizontal="center" vertical="center"/>
    </xf>
    <xf numFmtId="0" fontId="21" fillId="0" borderId="22" xfId="31" applyFont="1" applyBorder="1" applyAlignment="1">
      <alignment horizontal="center" vertical="center" wrapText="1"/>
    </xf>
    <xf numFmtId="0" fontId="21" fillId="0" borderId="20" xfId="31" applyFont="1" applyBorder="1" applyAlignment="1">
      <alignment horizontal="center" vertical="center" wrapText="1"/>
    </xf>
    <xf numFmtId="0" fontId="21" fillId="0" borderId="22" xfId="31" applyFont="1" applyBorder="1" applyAlignment="1">
      <alignment vertical="center" wrapText="1"/>
    </xf>
    <xf numFmtId="4" fontId="21" fillId="0" borderId="20" xfId="31" applyNumberFormat="1" applyFont="1" applyBorder="1" applyAlignment="1">
      <alignment vertical="center" wrapText="1"/>
    </xf>
    <xf numFmtId="4" fontId="22" fillId="0" borderId="20" xfId="31" applyNumberFormat="1" applyFont="1" applyBorder="1" applyAlignment="1">
      <alignment vertical="center" wrapText="1"/>
    </xf>
    <xf numFmtId="0" fontId="54" fillId="0" borderId="0" xfId="0" applyFont="1"/>
    <xf numFmtId="0" fontId="55" fillId="24" borderId="0" xfId="0" applyFont="1" applyFill="1" applyAlignment="1">
      <alignment vertical="center"/>
    </xf>
    <xf numFmtId="0" fontId="55" fillId="24" borderId="0" xfId="0" applyFont="1" applyFill="1" applyAlignment="1">
      <alignment vertical="center" wrapText="1"/>
    </xf>
    <xf numFmtId="0" fontId="57" fillId="0" borderId="0" xfId="0" applyFont="1" applyAlignment="1">
      <alignment vertical="center"/>
    </xf>
    <xf numFmtId="0" fontId="58" fillId="24" borderId="0" xfId="0" applyFont="1" applyFill="1" applyAlignment="1">
      <alignment vertical="center"/>
    </xf>
    <xf numFmtId="0" fontId="56" fillId="24" borderId="0" xfId="0" applyFont="1" applyFill="1" applyAlignment="1">
      <alignment horizontal="center" vertical="center" wrapText="1"/>
    </xf>
    <xf numFmtId="0" fontId="55" fillId="24" borderId="0" xfId="0" applyFont="1" applyFill="1" applyAlignment="1">
      <alignment horizontal="center" vertical="center" wrapText="1"/>
    </xf>
    <xf numFmtId="0" fontId="56" fillId="24" borderId="10" xfId="0" applyFont="1" applyFill="1" applyBorder="1" applyAlignment="1">
      <alignment horizontal="center" vertical="center" wrapText="1"/>
    </xf>
    <xf numFmtId="0" fontId="56" fillId="24" borderId="25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24" borderId="11" xfId="0" applyNumberFormat="1" applyFont="1" applyFill="1" applyBorder="1" applyAlignment="1">
      <alignment horizontal="center" vertical="center" wrapText="1"/>
    </xf>
    <xf numFmtId="0" fontId="56" fillId="24" borderId="10" xfId="0" applyFont="1" applyFill="1" applyBorder="1" applyAlignment="1">
      <alignment horizontal="center" vertical="center"/>
    </xf>
    <xf numFmtId="0" fontId="55" fillId="24" borderId="11" xfId="0" applyFont="1" applyFill="1" applyBorder="1" applyAlignment="1">
      <alignment horizontal="left" vertical="center" wrapText="1"/>
    </xf>
    <xf numFmtId="0" fontId="55" fillId="24" borderId="10" xfId="0" applyFont="1" applyFill="1" applyBorder="1" applyAlignment="1">
      <alignment horizontal="center" vertical="center" wrapText="1"/>
    </xf>
    <xf numFmtId="0" fontId="55" fillId="24" borderId="16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16" fontId="55" fillId="0" borderId="16" xfId="0" applyNumberFormat="1" applyFont="1" applyBorder="1" applyAlignment="1">
      <alignment horizontal="left" vertical="center" wrapText="1"/>
    </xf>
    <xf numFmtId="16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24" borderId="11" xfId="0" applyFont="1" applyFill="1" applyBorder="1" applyAlignment="1">
      <alignment horizontal="center" vertical="center" wrapText="1"/>
    </xf>
    <xf numFmtId="0" fontId="55" fillId="24" borderId="1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16" fontId="55" fillId="24" borderId="10" xfId="0" applyNumberFormat="1" applyFont="1" applyFill="1" applyBorder="1" applyAlignment="1">
      <alignment horizontal="left" vertical="center" wrapText="1"/>
    </xf>
    <xf numFmtId="0" fontId="55" fillId="24" borderId="10" xfId="0" quotePrefix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quotePrefix="1" applyFont="1" applyBorder="1" applyAlignment="1">
      <alignment horizontal="left" vertical="center" wrapText="1"/>
    </xf>
    <xf numFmtId="16" fontId="55" fillId="0" borderId="10" xfId="0" quotePrefix="1" applyNumberFormat="1" applyFont="1" applyBorder="1" applyAlignment="1">
      <alignment horizontal="left" vertical="center" wrapText="1"/>
    </xf>
    <xf numFmtId="16" fontId="55" fillId="24" borderId="10" xfId="0" quotePrefix="1" applyNumberFormat="1" applyFont="1" applyFill="1" applyBorder="1" applyAlignment="1">
      <alignment horizontal="left" vertical="center" wrapText="1"/>
    </xf>
    <xf numFmtId="0" fontId="61" fillId="24" borderId="10" xfId="0" applyFont="1" applyFill="1" applyBorder="1" applyAlignment="1">
      <alignment horizontal="center" vertical="center" wrapText="1"/>
    </xf>
    <xf numFmtId="0" fontId="61" fillId="24" borderId="11" xfId="0" applyFont="1" applyFill="1" applyBorder="1" applyAlignment="1">
      <alignment horizontal="center" vertical="center" wrapText="1"/>
    </xf>
    <xf numFmtId="0" fontId="55" fillId="24" borderId="0" xfId="0" applyFont="1" applyFill="1" applyAlignment="1">
      <alignment horizontal="center" vertical="top" wrapText="1"/>
    </xf>
    <xf numFmtId="0" fontId="55" fillId="24" borderId="0" xfId="0" applyFont="1" applyFill="1" applyAlignment="1">
      <alignment horizontal="left" vertical="center"/>
    </xf>
    <xf numFmtId="0" fontId="59" fillId="0" borderId="0" xfId="0" applyFont="1"/>
    <xf numFmtId="0" fontId="63" fillId="24" borderId="0" xfId="0" applyFont="1" applyFill="1" applyAlignment="1">
      <alignment horizontal="center"/>
    </xf>
    <xf numFmtId="0" fontId="64" fillId="24" borderId="0" xfId="0" applyFont="1" applyFill="1"/>
    <xf numFmtId="0" fontId="66" fillId="24" borderId="0" xfId="0" applyFont="1" applyFill="1"/>
    <xf numFmtId="0" fontId="65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left" wrapText="1"/>
    </xf>
    <xf numFmtId="4" fontId="65" fillId="0" borderId="10" xfId="0" applyNumberFormat="1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4" fontId="65" fillId="0" borderId="10" xfId="0" applyNumberFormat="1" applyFont="1" applyBorder="1" applyAlignment="1">
      <alignment horizontal="center" vertical="top" wrapText="1"/>
    </xf>
    <xf numFmtId="0" fontId="67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 wrapText="1" indent="1"/>
    </xf>
    <xf numFmtId="4" fontId="67" fillId="0" borderId="10" xfId="0" applyNumberFormat="1" applyFont="1" applyBorder="1" applyAlignment="1">
      <alignment horizontal="right" vertical="top" wrapText="1"/>
    </xf>
    <xf numFmtId="4" fontId="67" fillId="0" borderId="10" xfId="0" applyNumberFormat="1" applyFont="1" applyBorder="1" applyAlignment="1">
      <alignment horizontal="center" wrapText="1"/>
    </xf>
    <xf numFmtId="0" fontId="65" fillId="0" borderId="10" xfId="0" applyFont="1" applyBorder="1" applyAlignment="1">
      <alignment horizontal="center" vertical="top" wrapText="1"/>
    </xf>
    <xf numFmtId="4" fontId="67" fillId="0" borderId="10" xfId="0" applyNumberFormat="1" applyFont="1" applyBorder="1" applyAlignment="1">
      <alignment horizontal="center" vertical="top" wrapText="1"/>
    </xf>
    <xf numFmtId="0" fontId="65" fillId="24" borderId="10" xfId="0" applyFont="1" applyFill="1" applyBorder="1" applyAlignment="1">
      <alignment horizontal="left" wrapText="1"/>
    </xf>
    <xf numFmtId="4" fontId="65" fillId="0" borderId="17" xfId="0" applyNumberFormat="1" applyFont="1" applyBorder="1" applyAlignment="1">
      <alignment horizontal="center" vertical="top" wrapText="1"/>
    </xf>
    <xf numFmtId="0" fontId="67" fillId="0" borderId="24" xfId="0" applyFont="1" applyBorder="1" applyAlignment="1">
      <alignment horizontal="left" vertical="top" wrapText="1"/>
    </xf>
    <xf numFmtId="4" fontId="65" fillId="0" borderId="10" xfId="0" applyNumberFormat="1" applyFont="1" applyBorder="1" applyAlignment="1">
      <alignment vertical="top" wrapText="1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 indent="1"/>
    </xf>
    <xf numFmtId="0" fontId="65" fillId="0" borderId="10" xfId="0" applyFont="1" applyBorder="1" applyAlignment="1">
      <alignment horizontal="left" vertical="top" wrapText="1"/>
    </xf>
    <xf numFmtId="0" fontId="67" fillId="24" borderId="0" xfId="0" applyFont="1" applyFill="1"/>
    <xf numFmtId="0" fontId="7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10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16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17" xfId="0" applyFont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9" fillId="24" borderId="0" xfId="0" applyFont="1" applyFill="1" applyAlignment="1">
      <alignment vertical="center"/>
    </xf>
    <xf numFmtId="0" fontId="40" fillId="24" borderId="0" xfId="0" applyFont="1" applyFill="1" applyAlignment="1">
      <alignment vertical="center"/>
    </xf>
    <xf numFmtId="0" fontId="39" fillId="24" borderId="0" xfId="0" applyFont="1" applyFill="1" applyAlignment="1">
      <alignment horizontal="left" vertical="center"/>
    </xf>
    <xf numFmtId="0" fontId="39" fillId="24" borderId="0" xfId="0" applyFont="1" applyFill="1" applyAlignment="1">
      <alignment horizontal="right" vertical="center"/>
    </xf>
    <xf numFmtId="0" fontId="48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16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40" fillId="0" borderId="16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71" fillId="24" borderId="10" xfId="0" applyFont="1" applyFill="1" applyBorder="1" applyAlignment="1">
      <alignment horizontal="center" vertical="center" wrapText="1"/>
    </xf>
    <xf numFmtId="4" fontId="39" fillId="24" borderId="10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vertical="center" wrapText="1"/>
    </xf>
    <xf numFmtId="4" fontId="73" fillId="25" borderId="10" xfId="0" applyNumberFormat="1" applyFont="1" applyFill="1" applyBorder="1" applyAlignment="1">
      <alignment vertical="center" wrapText="1"/>
    </xf>
    <xf numFmtId="0" fontId="73" fillId="24" borderId="10" xfId="0" applyFont="1" applyFill="1" applyBorder="1" applyAlignment="1">
      <alignment vertical="center" wrapText="1"/>
    </xf>
    <xf numFmtId="4" fontId="73" fillId="0" borderId="10" xfId="0" applyNumberFormat="1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4" fontId="73" fillId="24" borderId="10" xfId="0" applyNumberFormat="1" applyFont="1" applyFill="1" applyBorder="1" applyAlignment="1">
      <alignment vertical="center" wrapText="1"/>
    </xf>
    <xf numFmtId="0" fontId="73" fillId="25" borderId="10" xfId="0" applyFont="1" applyFill="1" applyBorder="1" applyAlignment="1">
      <alignment vertical="center" wrapText="1"/>
    </xf>
    <xf numFmtId="0" fontId="75" fillId="0" borderId="17" xfId="0" applyFont="1" applyBorder="1" applyAlignment="1">
      <alignment horizontal="left" vertical="center" wrapText="1"/>
    </xf>
    <xf numFmtId="0" fontId="73" fillId="0" borderId="0" xfId="0" applyFont="1"/>
    <xf numFmtId="0" fontId="76" fillId="24" borderId="12" xfId="0" applyFont="1" applyFill="1" applyBorder="1" applyAlignment="1">
      <alignment horizontal="left" vertical="center"/>
    </xf>
    <xf numFmtId="0" fontId="76" fillId="24" borderId="12" xfId="0" applyFont="1" applyFill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3" fillId="0" borderId="11" xfId="0" applyFont="1" applyBorder="1" applyAlignment="1">
      <alignment vertical="center"/>
    </xf>
    <xf numFmtId="0" fontId="73" fillId="0" borderId="17" xfId="0" applyFont="1" applyBorder="1" applyAlignment="1">
      <alignment vertical="center"/>
    </xf>
    <xf numFmtId="0" fontId="73" fillId="24" borderId="11" xfId="0" applyFont="1" applyFill="1" applyBorder="1" applyAlignment="1">
      <alignment horizontal="left" vertical="center"/>
    </xf>
    <xf numFmtId="0" fontId="73" fillId="0" borderId="16" xfId="0" applyFont="1" applyBorder="1" applyAlignment="1">
      <alignment vertical="center"/>
    </xf>
    <xf numFmtId="0" fontId="73" fillId="0" borderId="16" xfId="0" applyFont="1" applyBorder="1"/>
    <xf numFmtId="0" fontId="74" fillId="0" borderId="16" xfId="0" applyFont="1" applyBorder="1"/>
    <xf numFmtId="0" fontId="74" fillId="0" borderId="17" xfId="0" applyFont="1" applyBorder="1" applyAlignment="1">
      <alignment horizontal="left" vertical="center"/>
    </xf>
    <xf numFmtId="0" fontId="73" fillId="24" borderId="17" xfId="0" applyFont="1" applyFill="1" applyBorder="1" applyAlignment="1">
      <alignment horizontal="left" vertical="center" wrapText="1"/>
    </xf>
    <xf numFmtId="0" fontId="74" fillId="24" borderId="17" xfId="0" applyFont="1" applyFill="1" applyBorder="1" applyAlignment="1">
      <alignment horizontal="left" vertical="center" wrapText="1"/>
    </xf>
    <xf numFmtId="0" fontId="73" fillId="24" borderId="27" xfId="0" applyFont="1" applyFill="1" applyBorder="1" applyAlignment="1">
      <alignment horizontal="left" vertical="center"/>
    </xf>
    <xf numFmtId="0" fontId="73" fillId="24" borderId="18" xfId="0" applyFont="1" applyFill="1" applyBorder="1" applyAlignment="1">
      <alignment horizontal="left" vertical="center"/>
    </xf>
    <xf numFmtId="0" fontId="73" fillId="24" borderId="18" xfId="0" applyFont="1" applyFill="1" applyBorder="1" applyAlignment="1">
      <alignment horizontal="left" vertical="center" wrapText="1"/>
    </xf>
    <xf numFmtId="0" fontId="73" fillId="24" borderId="17" xfId="0" applyFont="1" applyFill="1" applyBorder="1" applyAlignment="1">
      <alignment horizontal="left" vertical="center"/>
    </xf>
    <xf numFmtId="0" fontId="73" fillId="24" borderId="16" xfId="0" applyFont="1" applyFill="1" applyBorder="1" applyAlignment="1">
      <alignment horizontal="left" vertical="center" wrapText="1"/>
    </xf>
    <xf numFmtId="0" fontId="73" fillId="0" borderId="27" xfId="0" applyFont="1" applyBorder="1" applyAlignment="1">
      <alignment horizontal="left" vertical="center"/>
    </xf>
    <xf numFmtId="0" fontId="73" fillId="0" borderId="18" xfId="0" applyFont="1" applyBorder="1" applyAlignment="1">
      <alignment horizontal="left" vertical="center"/>
    </xf>
    <xf numFmtId="0" fontId="73" fillId="0" borderId="18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 wrapText="1"/>
    </xf>
    <xf numFmtId="0" fontId="74" fillId="0" borderId="18" xfId="0" applyFont="1" applyBorder="1" applyAlignment="1">
      <alignment horizontal="left" vertical="center"/>
    </xf>
    <xf numFmtId="0" fontId="76" fillId="0" borderId="11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73" fillId="0" borderId="11" xfId="0" applyFont="1" applyBorder="1"/>
    <xf numFmtId="0" fontId="76" fillId="24" borderId="17" xfId="0" applyFont="1" applyFill="1" applyBorder="1" applyAlignment="1">
      <alignment horizontal="left" vertical="center"/>
    </xf>
    <xf numFmtId="0" fontId="76" fillId="24" borderId="17" xfId="0" applyFont="1" applyFill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62" fillId="0" borderId="0" xfId="0" applyFont="1"/>
    <xf numFmtId="0" fontId="34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4" fontId="34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horizontal="left" vertical="center"/>
    </xf>
    <xf numFmtId="4" fontId="48" fillId="0" borderId="10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3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39" fillId="0" borderId="11" xfId="0" applyFont="1" applyBorder="1" applyAlignment="1">
      <alignment horizontal="left"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34" fillId="0" borderId="11" xfId="0" applyFont="1" applyBorder="1" applyAlignment="1">
      <alignment horizontal="left"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11" xfId="0" applyFont="1" applyBorder="1" applyAlignment="1">
      <alignment horizontal="left" vertical="center" wrapText="1"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55" fillId="24" borderId="0" xfId="0" applyFont="1" applyFill="1" applyAlignment="1">
      <alignment horizontal="left" vertical="top" wrapText="1"/>
    </xf>
    <xf numFmtId="0" fontId="55" fillId="24" borderId="0" xfId="0" applyFont="1" applyFill="1" applyAlignment="1">
      <alignment horizontal="center" vertical="top" wrapText="1"/>
    </xf>
    <xf numFmtId="0" fontId="74" fillId="0" borderId="11" xfId="0" applyFont="1" applyBorder="1" applyAlignment="1">
      <alignment wrapText="1"/>
    </xf>
    <xf numFmtId="0" fontId="74" fillId="0" borderId="16" xfId="0" applyFont="1" applyBorder="1" applyAlignment="1">
      <alignment wrapText="1"/>
    </xf>
    <xf numFmtId="0" fontId="75" fillId="0" borderId="16" xfId="0" applyFont="1" applyBorder="1" applyAlignment="1">
      <alignment wrapText="1"/>
    </xf>
    <xf numFmtId="0" fontId="75" fillId="0" borderId="17" xfId="0" applyFont="1" applyBorder="1" applyAlignment="1">
      <alignment wrapText="1"/>
    </xf>
    <xf numFmtId="0" fontId="73" fillId="0" borderId="11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17" xfId="0" applyFont="1" applyBorder="1" applyAlignment="1">
      <alignment horizontal="left" vertical="center" wrapText="1"/>
    </xf>
    <xf numFmtId="0" fontId="74" fillId="0" borderId="14" xfId="0" applyFont="1" applyBorder="1" applyAlignment="1">
      <alignment horizontal="left" wrapText="1"/>
    </xf>
    <xf numFmtId="0" fontId="74" fillId="0" borderId="15" xfId="0" applyFont="1" applyBorder="1" applyAlignment="1">
      <alignment horizontal="left" wrapText="1"/>
    </xf>
    <xf numFmtId="0" fontId="74" fillId="0" borderId="26" xfId="0" applyFont="1" applyBorder="1" applyAlignment="1">
      <alignment horizontal="left" wrapText="1"/>
    </xf>
    <xf numFmtId="0" fontId="74" fillId="24" borderId="11" xfId="0" applyFont="1" applyFill="1" applyBorder="1" applyAlignment="1">
      <alignment horizontal="left" vertical="center" wrapText="1"/>
    </xf>
    <xf numFmtId="0" fontId="77" fillId="24" borderId="16" xfId="0" applyFont="1" applyFill="1" applyBorder="1" applyAlignment="1">
      <alignment horizontal="left" vertical="center" wrapText="1"/>
    </xf>
    <xf numFmtId="0" fontId="74" fillId="24" borderId="16" xfId="0" applyFont="1" applyFill="1" applyBorder="1" applyAlignment="1">
      <alignment horizontal="left" vertical="center" wrapText="1"/>
    </xf>
    <xf numFmtId="0" fontId="74" fillId="0" borderId="11" xfId="0" applyFont="1" applyBorder="1" applyAlignment="1">
      <alignment horizontal="left" vertical="center" wrapText="1"/>
    </xf>
    <xf numFmtId="0" fontId="74" fillId="0" borderId="16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24" borderId="16" xfId="0" applyFont="1" applyFill="1" applyBorder="1" applyAlignment="1">
      <alignment horizontal="left" vertical="center" wrapText="1"/>
    </xf>
    <xf numFmtId="0" fontId="73" fillId="24" borderId="11" xfId="0" applyFont="1" applyFill="1" applyBorder="1" applyAlignment="1">
      <alignment horizontal="left" vertical="center" wrapText="1"/>
    </xf>
    <xf numFmtId="0" fontId="73" fillId="24" borderId="17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73" fillId="0" borderId="11" xfId="0" applyFont="1" applyBorder="1" applyAlignment="1">
      <alignment wrapText="1"/>
    </xf>
    <xf numFmtId="0" fontId="55" fillId="24" borderId="0" xfId="0" applyFont="1" applyFill="1" applyAlignment="1">
      <alignment horizontal="center" vertical="center" wrapText="1"/>
    </xf>
    <xf numFmtId="0" fontId="60" fillId="0" borderId="15" xfId="0" applyFont="1" applyBorder="1" applyAlignment="1">
      <alignment horizontal="right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24" borderId="12" xfId="0" applyFont="1" applyFill="1" applyBorder="1" applyAlignment="1">
      <alignment horizontal="center" vertical="center" wrapText="1"/>
    </xf>
    <xf numFmtId="0" fontId="56" fillId="24" borderId="13" xfId="0" applyFont="1" applyFill="1" applyBorder="1" applyAlignment="1">
      <alignment horizontal="center" vertical="center" wrapText="1"/>
    </xf>
    <xf numFmtId="0" fontId="56" fillId="24" borderId="19" xfId="0" applyFont="1" applyFill="1" applyBorder="1" applyAlignment="1">
      <alignment horizontal="center" vertical="center" wrapText="1"/>
    </xf>
    <xf numFmtId="0" fontId="56" fillId="24" borderId="14" xfId="0" applyFont="1" applyFill="1" applyBorder="1" applyAlignment="1">
      <alignment horizontal="center" vertical="center" wrapText="1"/>
    </xf>
    <xf numFmtId="0" fontId="56" fillId="24" borderId="15" xfId="0" applyFont="1" applyFill="1" applyBorder="1" applyAlignment="1">
      <alignment horizontal="center" vertical="center" wrapText="1"/>
    </xf>
    <xf numFmtId="0" fontId="56" fillId="24" borderId="26" xfId="0" applyFont="1" applyFill="1" applyBorder="1" applyAlignment="1">
      <alignment horizontal="center" vertical="center" wrapText="1"/>
    </xf>
    <xf numFmtId="49" fontId="56" fillId="24" borderId="25" xfId="0" applyNumberFormat="1" applyFont="1" applyFill="1" applyBorder="1" applyAlignment="1">
      <alignment horizontal="center" vertical="center" wrapText="1"/>
    </xf>
    <xf numFmtId="49" fontId="56" fillId="24" borderId="24" xfId="0" applyNumberFormat="1" applyFont="1" applyFill="1" applyBorder="1" applyAlignment="1">
      <alignment horizontal="center" vertical="center" wrapText="1"/>
    </xf>
    <xf numFmtId="0" fontId="56" fillId="24" borderId="0" xfId="0" applyFont="1" applyFill="1" applyAlignment="1">
      <alignment horizontal="center" vertical="center" wrapText="1"/>
    </xf>
    <xf numFmtId="0" fontId="56" fillId="24" borderId="11" xfId="0" applyFont="1" applyFill="1" applyBorder="1" applyAlignment="1">
      <alignment horizontal="center" vertical="center" wrapText="1"/>
    </xf>
    <xf numFmtId="0" fontId="56" fillId="24" borderId="16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1" fillId="24" borderId="0" xfId="0" applyFont="1" applyFill="1" applyAlignment="1">
      <alignment horizontal="center" vertical="top" wrapText="1"/>
    </xf>
    <xf numFmtId="0" fontId="21" fillId="24" borderId="0" xfId="0" applyFont="1" applyFill="1" applyAlignment="1">
      <alignment horizontal="center" vertical="top"/>
    </xf>
    <xf numFmtId="0" fontId="0" fillId="24" borderId="0" xfId="0" applyFill="1" applyAlignment="1">
      <alignment horizontal="center" vertical="top"/>
    </xf>
    <xf numFmtId="0" fontId="0" fillId="0" borderId="0" xfId="0" applyAlignment="1">
      <alignment horizontal="center"/>
    </xf>
    <xf numFmtId="0" fontId="2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3" fillId="24" borderId="0" xfId="0" applyFont="1" applyFill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 vertical="top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1" fillId="24" borderId="0" xfId="0" applyFont="1" applyFill="1" applyAlignment="1">
      <alignment horizontal="center" vertical="top" wrapText="1"/>
    </xf>
    <xf numFmtId="0" fontId="31" fillId="24" borderId="0" xfId="0" applyFont="1" applyFill="1" applyAlignment="1">
      <alignment horizontal="center" wrapText="1"/>
    </xf>
    <xf numFmtId="0" fontId="29" fillId="24" borderId="0" xfId="26" applyFont="1" applyFill="1" applyAlignment="1" applyProtection="1">
      <alignment horizontal="center"/>
    </xf>
    <xf numFmtId="0" fontId="29" fillId="24" borderId="0" xfId="0" applyFont="1" applyFill="1" applyAlignment="1">
      <alignment horizontal="center" wrapText="1"/>
    </xf>
    <xf numFmtId="0" fontId="21" fillId="24" borderId="0" xfId="0" applyFont="1" applyFill="1" applyAlignment="1">
      <alignment wrapText="1"/>
    </xf>
    <xf numFmtId="0" fontId="22" fillId="24" borderId="0" xfId="0" applyFont="1" applyFill="1" applyAlignment="1">
      <alignment horizontal="center" wrapText="1"/>
    </xf>
    <xf numFmtId="0" fontId="34" fillId="24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wrapText="1"/>
    </xf>
    <xf numFmtId="0" fontId="41" fillId="0" borderId="13" xfId="0" applyFont="1" applyBorder="1" applyAlignment="1">
      <alignment wrapText="1"/>
    </xf>
    <xf numFmtId="0" fontId="41" fillId="0" borderId="19" xfId="0" applyFont="1" applyBorder="1" applyAlignment="1">
      <alignment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24" borderId="18" xfId="0" applyFont="1" applyFill="1" applyBorder="1" applyAlignment="1">
      <alignment horizontal="left" wrapText="1"/>
    </xf>
    <xf numFmtId="0" fontId="24" fillId="0" borderId="0" xfId="0" applyFont="1" applyAlignment="1">
      <alignment wrapText="1"/>
    </xf>
    <xf numFmtId="0" fontId="24" fillId="0" borderId="28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24" borderId="11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4" fillId="0" borderId="17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22" fillId="24" borderId="14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22" fillId="24" borderId="17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16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6" xfId="0" applyFont="1" applyBorder="1"/>
    <xf numFmtId="0" fontId="40" fillId="0" borderId="17" xfId="0" applyFont="1" applyBorder="1"/>
    <xf numFmtId="0" fontId="71" fillId="0" borderId="16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48" fillId="0" borderId="19" xfId="0" applyFont="1" applyBorder="1" applyAlignment="1">
      <alignment vertical="center"/>
    </xf>
    <xf numFmtId="0" fontId="34" fillId="24" borderId="0" xfId="0" applyFont="1" applyFill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17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2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7" fillId="24" borderId="0" xfId="0" applyFont="1" applyFill="1" applyAlignment="1">
      <alignment horizontal="left" vertical="center" wrapText="1"/>
    </xf>
    <xf numFmtId="0" fontId="65" fillId="24" borderId="0" xfId="0" applyFont="1" applyFill="1" applyAlignment="1">
      <alignment horizontal="center" wrapText="1"/>
    </xf>
    <xf numFmtId="0" fontId="64" fillId="24" borderId="0" xfId="0" applyFont="1" applyFill="1" applyAlignment="1">
      <alignment horizontal="center" wrapText="1"/>
    </xf>
    <xf numFmtId="0" fontId="65" fillId="24" borderId="0" xfId="0" applyFont="1" applyFill="1" applyAlignment="1">
      <alignment horizontal="center"/>
    </xf>
    <xf numFmtId="0" fontId="64" fillId="24" borderId="0" xfId="0" applyFont="1" applyFill="1" applyAlignment="1">
      <alignment horizontal="center"/>
    </xf>
    <xf numFmtId="0" fontId="65" fillId="0" borderId="25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1" fillId="0" borderId="0" xfId="0" applyFont="1"/>
    <xf numFmtId="0" fontId="21" fillId="0" borderId="0" xfId="0" applyFont="1" applyAlignment="1">
      <alignment horizontal="center" vertical="center"/>
    </xf>
    <xf numFmtId="0" fontId="29" fillId="24" borderId="0" xfId="0" applyFont="1" applyFill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2" fillId="24" borderId="0" xfId="0" applyFont="1" applyFill="1" applyAlignment="1">
      <alignment horizontal="center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21" fillId="24" borderId="16" xfId="0" applyNumberFormat="1" applyFont="1" applyFill="1" applyBorder="1" applyAlignment="1">
      <alignment horizontal="left" wrapText="1"/>
    </xf>
    <xf numFmtId="49" fontId="27" fillId="24" borderId="17" xfId="0" applyNumberFormat="1" applyFont="1" applyFill="1" applyBorder="1" applyAlignment="1">
      <alignment horizontal="left" wrapText="1"/>
    </xf>
    <xf numFmtId="49" fontId="22" fillId="0" borderId="11" xfId="0" applyNumberFormat="1" applyFont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left" vertical="center" wrapText="1"/>
    </xf>
    <xf numFmtId="49" fontId="22" fillId="0" borderId="17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0" xfId="31" applyFont="1" applyAlignment="1">
      <alignment horizontal="center" vertical="center" wrapText="1"/>
    </xf>
    <xf numFmtId="0" fontId="22" fillId="0" borderId="33" xfId="31" applyFont="1" applyBorder="1" applyAlignment="1">
      <alignment horizontal="left" vertical="center"/>
    </xf>
    <xf numFmtId="0" fontId="22" fillId="0" borderId="0" xfId="31" applyFont="1" applyAlignment="1">
      <alignment horizontal="center" vertical="center"/>
    </xf>
  </cellXfs>
  <cellStyles count="44">
    <cellStyle name="1 antraštė" xfId="1" builtinId="16" customBuiltin="1"/>
    <cellStyle name="2 antraštė" xfId="2" builtinId="17" customBuiltin="1"/>
    <cellStyle name="20% – paryškinimas 1" xfId="3" builtinId="30" customBuiltin="1"/>
    <cellStyle name="20% – paryškinimas 2" xfId="4" builtinId="34" customBuiltin="1"/>
    <cellStyle name="20% – paryškinimas 3" xfId="5" builtinId="38" customBuiltin="1"/>
    <cellStyle name="20% – paryškinimas 4" xfId="6" builtinId="42" customBuiltin="1"/>
    <cellStyle name="20% – paryškinimas 5" xfId="7" builtinId="46" customBuiltin="1"/>
    <cellStyle name="20% – paryškinimas 6" xfId="8" builtinId="50" customBuiltin="1"/>
    <cellStyle name="3 antraštė" xfId="9" builtinId="18" customBuiltin="1"/>
    <cellStyle name="4 antraštė" xfId="10" builtinId="19" customBuiltin="1"/>
    <cellStyle name="40% – paryškinimas 1" xfId="11" builtinId="31" customBuiltin="1"/>
    <cellStyle name="40% – paryškinimas 2" xfId="12" builtinId="35" customBuiltin="1"/>
    <cellStyle name="40% – paryškinimas 3" xfId="13" builtinId="39" customBuiltin="1"/>
    <cellStyle name="40% – paryškinimas 4" xfId="14" builtinId="43" customBuiltin="1"/>
    <cellStyle name="40% – paryškinimas 5" xfId="15" builtinId="47" customBuiltin="1"/>
    <cellStyle name="40% – paryškinimas 6" xfId="16" builtinId="51" customBuiltin="1"/>
    <cellStyle name="60% – paryškinimas 1" xfId="17" builtinId="32" customBuiltin="1"/>
    <cellStyle name="60% – paryškinimas 2" xfId="18" builtinId="36" customBuiltin="1"/>
    <cellStyle name="60% – paryškinimas 3" xfId="19" builtinId="40" customBuiltin="1"/>
    <cellStyle name="60% – paryškinimas 4" xfId="20" builtinId="44" customBuiltin="1"/>
    <cellStyle name="60% – paryškinimas 5" xfId="21" builtinId="48" customBuiltin="1"/>
    <cellStyle name="60% – paryškinimas 6" xfId="22" builtinId="52" customBuiltin="1"/>
    <cellStyle name="Aiškinamasis tekstas" xfId="23" builtinId="53" customBuiltin="1"/>
    <cellStyle name="Blogas" xfId="24" builtinId="27" customBuiltin="1"/>
    <cellStyle name="Geras" xfId="25" builtinId="26" customBuiltin="1"/>
    <cellStyle name="Hipersaitas" xfId="26" builtinId="8"/>
    <cellStyle name="Įprastas" xfId="0" builtinId="0"/>
    <cellStyle name="Įspėjimo tekstas" xfId="27" builtinId="11" customBuiltin="1"/>
    <cellStyle name="Išvestis" xfId="28" builtinId="21" customBuiltin="1"/>
    <cellStyle name="Įvestis" xfId="29" builtinId="20" customBuiltin="1"/>
    <cellStyle name="Neutralus" xfId="30" builtinId="28" customBuiltin="1"/>
    <cellStyle name="Normal_17 VSAFAS_lyginamasis_4-19_priedai_2009-09-10" xfId="31"/>
    <cellStyle name="Paryškinimas 1" xfId="32" builtinId="29" customBuiltin="1"/>
    <cellStyle name="Paryškinimas 2" xfId="33" builtinId="33" customBuiltin="1"/>
    <cellStyle name="Paryškinimas 3" xfId="34" builtinId="37" customBuiltin="1"/>
    <cellStyle name="Paryškinimas 4" xfId="35" builtinId="41" customBuiltin="1"/>
    <cellStyle name="Paryškinimas 5" xfId="36" builtinId="45" customBuiltin="1"/>
    <cellStyle name="Paryškinimas 6" xfId="37" builtinId="49" customBuiltin="1"/>
    <cellStyle name="Pastaba" xfId="38" builtinId="10" customBuiltin="1"/>
    <cellStyle name="Pavadinimas" xfId="39" builtinId="15" customBuiltin="1"/>
    <cellStyle name="Skaičiavimas" xfId="40" builtinId="22" customBuiltin="1"/>
    <cellStyle name="Suma" xfId="41" builtinId="25" customBuiltin="1"/>
    <cellStyle name="Susietas langelis" xfId="42" builtinId="24" customBuiltin="1"/>
    <cellStyle name="Tikrinimo langelis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190500</xdr:colOff>
          <xdr:row>126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R8"/>
  <sheetViews>
    <sheetView topLeftCell="A76" workbookViewId="0">
      <selection activeCell="N21" sqref="N21"/>
    </sheetView>
  </sheetViews>
  <sheetFormatPr defaultRowHeight="12.75"/>
  <cols>
    <col min="1" max="1" width="5.5703125" customWidth="1"/>
    <col min="8" max="8" width="6.42578125" customWidth="1"/>
    <col min="11" max="11" width="7.85546875" customWidth="1"/>
    <col min="12" max="12" width="6.28515625" customWidth="1"/>
  </cols>
  <sheetData>
    <row r="8" spans="18:18">
      <c r="R8" s="214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190500</xdr:colOff>
                <xdr:row>126</xdr:row>
                <xdr:rowOff>57150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L7" sqref="L7"/>
    </sheetView>
  </sheetViews>
  <sheetFormatPr defaultRowHeight="12.75"/>
  <cols>
    <col min="1" max="1" width="5" customWidth="1"/>
    <col min="2" max="2" width="1.7109375" customWidth="1"/>
    <col min="3" max="3" width="37.42578125" customWidth="1"/>
    <col min="4" max="4" width="12.42578125" customWidth="1"/>
    <col min="5" max="5" width="12" customWidth="1"/>
    <col min="6" max="6" width="11.28515625" customWidth="1"/>
    <col min="7" max="7" width="16.140625" customWidth="1"/>
    <col min="8" max="8" width="17.42578125" customWidth="1"/>
    <col min="9" max="9" width="15.85546875" customWidth="1"/>
  </cols>
  <sheetData>
    <row r="1" spans="1:9">
      <c r="A1" s="138"/>
      <c r="B1" s="138"/>
      <c r="C1" s="138"/>
      <c r="D1" s="138"/>
      <c r="E1" s="138"/>
      <c r="F1" s="273" t="s">
        <v>295</v>
      </c>
      <c r="G1" s="138"/>
      <c r="H1" s="273"/>
      <c r="I1" s="273"/>
    </row>
    <row r="2" spans="1:9">
      <c r="A2" s="138"/>
      <c r="B2" s="274" t="s">
        <v>3</v>
      </c>
      <c r="C2" s="138"/>
      <c r="D2" s="138"/>
      <c r="E2" s="138"/>
      <c r="F2" s="273" t="s">
        <v>368</v>
      </c>
      <c r="G2" s="138"/>
      <c r="H2" s="273"/>
      <c r="I2" s="274" t="s">
        <v>369</v>
      </c>
    </row>
    <row r="3" spans="1:9">
      <c r="A3" s="559" t="s">
        <v>370</v>
      </c>
      <c r="B3" s="559"/>
      <c r="C3" s="559"/>
      <c r="D3" s="559"/>
      <c r="E3" s="559"/>
      <c r="F3" s="559"/>
      <c r="G3" s="559"/>
      <c r="H3" s="559"/>
      <c r="I3" s="559"/>
    </row>
    <row r="4" spans="1:9">
      <c r="A4" s="369" t="s">
        <v>371</v>
      </c>
      <c r="B4" s="369"/>
      <c r="C4" s="369"/>
      <c r="D4" s="369"/>
      <c r="E4" s="369"/>
      <c r="F4" s="369"/>
      <c r="G4" s="369"/>
      <c r="H4" s="369"/>
      <c r="I4" s="369"/>
    </row>
    <row r="5" spans="1:9">
      <c r="A5" s="138"/>
      <c r="B5" s="138"/>
      <c r="C5" s="138"/>
      <c r="D5" s="138" t="s">
        <v>649</v>
      </c>
      <c r="E5" s="138"/>
      <c r="F5" s="138"/>
      <c r="G5" s="138" t="s">
        <v>172</v>
      </c>
      <c r="H5" s="138"/>
      <c r="I5" s="138"/>
    </row>
    <row r="6" spans="1:9" ht="26.25" customHeight="1">
      <c r="A6" s="376" t="s">
        <v>9</v>
      </c>
      <c r="B6" s="560" t="s">
        <v>274</v>
      </c>
      <c r="C6" s="561"/>
      <c r="D6" s="376" t="s">
        <v>275</v>
      </c>
      <c r="E6" s="376"/>
      <c r="F6" s="376"/>
      <c r="G6" s="376" t="s">
        <v>276</v>
      </c>
      <c r="H6" s="376"/>
      <c r="I6" s="376"/>
    </row>
    <row r="7" spans="1:9" ht="86.25" customHeight="1">
      <c r="A7" s="376"/>
      <c r="B7" s="562"/>
      <c r="C7" s="563"/>
      <c r="D7" s="275" t="s">
        <v>301</v>
      </c>
      <c r="E7" s="275" t="s">
        <v>372</v>
      </c>
      <c r="F7" s="275" t="s">
        <v>373</v>
      </c>
      <c r="G7" s="275" t="s">
        <v>301</v>
      </c>
      <c r="H7" s="275" t="s">
        <v>372</v>
      </c>
      <c r="I7" s="275" t="s">
        <v>373</v>
      </c>
    </row>
    <row r="8" spans="1:9">
      <c r="A8" s="275">
        <v>1</v>
      </c>
      <c r="B8" s="556">
        <v>2</v>
      </c>
      <c r="C8" s="557"/>
      <c r="D8" s="275">
        <v>3</v>
      </c>
      <c r="E8" s="275">
        <v>4</v>
      </c>
      <c r="F8" s="275">
        <v>5</v>
      </c>
      <c r="G8" s="275">
        <v>6</v>
      </c>
      <c r="H8" s="275">
        <v>7</v>
      </c>
      <c r="I8" s="275">
        <v>8</v>
      </c>
    </row>
    <row r="9" spans="1:9" ht="23.25" customHeight="1">
      <c r="A9" s="21" t="s">
        <v>132</v>
      </c>
      <c r="B9" s="390" t="s">
        <v>374</v>
      </c>
      <c r="C9" s="555"/>
      <c r="D9" s="280"/>
      <c r="E9" s="280"/>
      <c r="F9" s="280"/>
      <c r="G9" s="280"/>
      <c r="H9" s="280"/>
      <c r="I9" s="280"/>
    </row>
    <row r="10" spans="1:9" ht="20.25" customHeight="1">
      <c r="A10" s="21" t="s">
        <v>133</v>
      </c>
      <c r="B10" s="278"/>
      <c r="C10" s="279" t="s">
        <v>375</v>
      </c>
      <c r="D10" s="280">
        <v>35246.879999999997</v>
      </c>
      <c r="E10" s="280">
        <v>35246.879999999997</v>
      </c>
      <c r="F10" s="280"/>
      <c r="G10" s="280">
        <v>26347.89</v>
      </c>
      <c r="H10" s="280">
        <v>26347.89</v>
      </c>
      <c r="I10" s="280"/>
    </row>
    <row r="11" spans="1:9">
      <c r="A11" s="21" t="s">
        <v>136</v>
      </c>
      <c r="B11" s="390" t="s">
        <v>376</v>
      </c>
      <c r="C11" s="555"/>
      <c r="D11" s="280">
        <v>7348.72</v>
      </c>
      <c r="E11" s="280">
        <v>107.02</v>
      </c>
      <c r="F11" s="280"/>
      <c r="G11" s="280">
        <v>5692.02</v>
      </c>
      <c r="H11" s="280">
        <v>34.36</v>
      </c>
      <c r="I11" s="280"/>
    </row>
    <row r="12" spans="1:9">
      <c r="A12" s="21" t="s">
        <v>138</v>
      </c>
      <c r="B12" s="390" t="s">
        <v>377</v>
      </c>
      <c r="C12" s="558"/>
      <c r="D12" s="280">
        <f>D14+D15</f>
        <v>39334.839999999997</v>
      </c>
      <c r="E12" s="280">
        <f>E14</f>
        <v>9303.7999999999993</v>
      </c>
      <c r="F12" s="280"/>
      <c r="G12" s="280">
        <v>35313.730000000003</v>
      </c>
      <c r="H12" s="280">
        <v>8339.83</v>
      </c>
      <c r="I12" s="280"/>
    </row>
    <row r="13" spans="1:9" ht="17.25" customHeight="1">
      <c r="A13" s="275" t="s">
        <v>378</v>
      </c>
      <c r="B13" s="276"/>
      <c r="C13" s="281" t="s">
        <v>379</v>
      </c>
      <c r="D13" s="280"/>
      <c r="E13" s="280"/>
      <c r="F13" s="280"/>
      <c r="G13" s="280"/>
      <c r="H13" s="280"/>
      <c r="I13" s="280"/>
    </row>
    <row r="14" spans="1:9" ht="16.5" customHeight="1">
      <c r="A14" s="275" t="s">
        <v>380</v>
      </c>
      <c r="B14" s="276"/>
      <c r="C14" s="281" t="s">
        <v>381</v>
      </c>
      <c r="D14" s="282">
        <v>39334.839999999997</v>
      </c>
      <c r="E14" s="282">
        <v>9303.7999999999993</v>
      </c>
      <c r="F14" s="280"/>
      <c r="G14" s="282">
        <v>35313.730000000003</v>
      </c>
      <c r="H14" s="282">
        <v>8339.83</v>
      </c>
      <c r="I14" s="280"/>
    </row>
    <row r="15" spans="1:9" ht="12" customHeight="1">
      <c r="A15" s="275" t="s">
        <v>382</v>
      </c>
      <c r="B15" s="276"/>
      <c r="C15" s="281" t="s">
        <v>383</v>
      </c>
      <c r="D15" s="280"/>
      <c r="E15" s="280"/>
      <c r="F15" s="280"/>
      <c r="G15" s="280"/>
      <c r="H15" s="280"/>
      <c r="I15" s="280"/>
    </row>
    <row r="16" spans="1:9" ht="16.5" customHeight="1">
      <c r="A16" s="275" t="s">
        <v>384</v>
      </c>
      <c r="B16" s="276"/>
      <c r="C16" s="281" t="s">
        <v>385</v>
      </c>
      <c r="D16" s="280"/>
      <c r="E16" s="280"/>
      <c r="F16" s="280"/>
      <c r="G16" s="280"/>
      <c r="H16" s="280"/>
      <c r="I16" s="280"/>
    </row>
    <row r="17" spans="1:9" ht="14.25" customHeight="1">
      <c r="A17" s="275" t="s">
        <v>140</v>
      </c>
      <c r="B17" s="390" t="s">
        <v>386</v>
      </c>
      <c r="C17" s="555"/>
      <c r="D17" s="280">
        <f>D23</f>
        <v>18.149999999999999</v>
      </c>
      <c r="E17" s="280">
        <f>E23</f>
        <v>18.149999999999999</v>
      </c>
      <c r="F17" s="280"/>
      <c r="G17" s="280">
        <v>67</v>
      </c>
      <c r="H17" s="280">
        <v>67</v>
      </c>
      <c r="I17" s="280"/>
    </row>
    <row r="18" spans="1:9" ht="13.5" customHeight="1">
      <c r="A18" s="275" t="s">
        <v>387</v>
      </c>
      <c r="B18" s="276"/>
      <c r="C18" s="281" t="s">
        <v>388</v>
      </c>
      <c r="D18" s="282"/>
      <c r="E18" s="282"/>
      <c r="F18" s="280"/>
      <c r="G18" s="280"/>
      <c r="H18" s="280"/>
      <c r="I18" s="280"/>
    </row>
    <row r="19" spans="1:9" ht="16.5" customHeight="1">
      <c r="A19" s="275" t="s">
        <v>389</v>
      </c>
      <c r="B19" s="276"/>
      <c r="C19" s="281" t="s">
        <v>390</v>
      </c>
      <c r="D19" s="280"/>
      <c r="E19" s="280"/>
      <c r="F19" s="280"/>
      <c r="G19" s="280"/>
      <c r="H19" s="280"/>
      <c r="I19" s="280"/>
    </row>
    <row r="20" spans="1:9" ht="15" customHeight="1">
      <c r="A20" s="283" t="s">
        <v>391</v>
      </c>
      <c r="B20" s="276"/>
      <c r="C20" s="281" t="s">
        <v>392</v>
      </c>
      <c r="D20" s="280"/>
      <c r="E20" s="280"/>
      <c r="F20" s="280"/>
      <c r="G20" s="280"/>
      <c r="H20" s="280"/>
      <c r="I20" s="280"/>
    </row>
    <row r="21" spans="1:9" ht="15" customHeight="1">
      <c r="A21" s="275" t="s">
        <v>393</v>
      </c>
      <c r="B21" s="276"/>
      <c r="C21" s="281" t="s">
        <v>394</v>
      </c>
      <c r="D21" s="280"/>
      <c r="E21" s="280"/>
      <c r="F21" s="280"/>
      <c r="G21" s="280"/>
      <c r="H21" s="280"/>
      <c r="I21" s="280"/>
    </row>
    <row r="22" spans="1:9" ht="13.5" customHeight="1">
      <c r="A22" s="275" t="s">
        <v>395</v>
      </c>
      <c r="B22" s="276"/>
      <c r="C22" s="281" t="s">
        <v>396</v>
      </c>
      <c r="D22" s="280"/>
      <c r="E22" s="280"/>
      <c r="F22" s="280"/>
      <c r="G22" s="280"/>
      <c r="H22" s="280"/>
      <c r="I22" s="280"/>
    </row>
    <row r="23" spans="1:9" ht="12.75" customHeight="1">
      <c r="A23" s="284" t="s">
        <v>397</v>
      </c>
      <c r="B23" s="276"/>
      <c r="C23" s="281" t="s">
        <v>398</v>
      </c>
      <c r="D23" s="280">
        <v>18.149999999999999</v>
      </c>
      <c r="E23" s="280">
        <v>18.149999999999999</v>
      </c>
      <c r="F23" s="280"/>
      <c r="G23" s="280">
        <v>67</v>
      </c>
      <c r="H23" s="280">
        <v>67</v>
      </c>
      <c r="I23" s="280"/>
    </row>
    <row r="24" spans="1:9" ht="15.75" customHeight="1">
      <c r="A24" s="138" t="s">
        <v>142</v>
      </c>
      <c r="B24" s="390" t="s">
        <v>399</v>
      </c>
      <c r="C24" s="555"/>
      <c r="D24" s="280">
        <f>D10+D11+D12+D17</f>
        <v>81948.59</v>
      </c>
      <c r="E24" s="280">
        <f>E10+E11+E12+E17</f>
        <v>44675.85</v>
      </c>
      <c r="F24" s="280"/>
      <c r="G24" s="280">
        <f>G10+G11+G12+G17</f>
        <v>67420.639999999999</v>
      </c>
      <c r="H24" s="280">
        <f>H10+H11+H12+H17</f>
        <v>34789.08</v>
      </c>
      <c r="I24" s="280"/>
    </row>
    <row r="25" spans="1:9">
      <c r="A25" s="285"/>
      <c r="B25" s="138"/>
      <c r="C25" s="138" t="s">
        <v>652</v>
      </c>
      <c r="D25" s="138"/>
      <c r="E25" s="138"/>
      <c r="F25" s="138" t="s">
        <v>112</v>
      </c>
      <c r="G25" s="138"/>
      <c r="H25" s="138"/>
      <c r="I25" s="138"/>
    </row>
    <row r="26" spans="1:9">
      <c r="A26" s="138"/>
      <c r="B26" s="285"/>
      <c r="C26" s="139" t="s">
        <v>116</v>
      </c>
      <c r="D26" s="285"/>
      <c r="E26" s="285"/>
      <c r="F26" s="139" t="s">
        <v>400</v>
      </c>
      <c r="G26" s="285"/>
      <c r="H26" s="285"/>
      <c r="I26" s="285"/>
    </row>
  </sheetData>
  <mergeCells count="12">
    <mergeCell ref="A3:I3"/>
    <mergeCell ref="A4:I4"/>
    <mergeCell ref="A6:A7"/>
    <mergeCell ref="B6:C7"/>
    <mergeCell ref="D6:F6"/>
    <mergeCell ref="G6:I6"/>
    <mergeCell ref="B17:C17"/>
    <mergeCell ref="B24:C24"/>
    <mergeCell ref="B8:C8"/>
    <mergeCell ref="B9:C9"/>
    <mergeCell ref="B11:C11"/>
    <mergeCell ref="B12:C12"/>
  </mergeCells>
  <phoneticPr fontId="2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B43" sqref="B43"/>
    </sheetView>
  </sheetViews>
  <sheetFormatPr defaultRowHeight="12.75"/>
  <cols>
    <col min="1" max="1" width="4.85546875" customWidth="1"/>
    <col min="2" max="2" width="31.7109375" customWidth="1"/>
    <col min="3" max="4" width="10.42578125" customWidth="1"/>
    <col min="5" max="5" width="13.140625" customWidth="1"/>
    <col min="6" max="6" width="14.42578125" customWidth="1"/>
    <col min="7" max="7" width="11.85546875" customWidth="1"/>
    <col min="8" max="8" width="11.28515625" customWidth="1"/>
    <col min="9" max="9" width="12" customWidth="1"/>
    <col min="10" max="10" width="11.5703125" customWidth="1"/>
  </cols>
  <sheetData>
    <row r="1" spans="1:10">
      <c r="A1" s="140"/>
      <c r="B1" s="140"/>
      <c r="C1" s="140"/>
      <c r="D1" s="140"/>
      <c r="E1" s="140"/>
      <c r="F1" s="140"/>
      <c r="G1" s="140"/>
      <c r="H1" s="44" t="s">
        <v>401</v>
      </c>
      <c r="I1" s="140"/>
      <c r="J1" s="140"/>
    </row>
    <row r="2" spans="1:10">
      <c r="A2" s="140"/>
      <c r="B2" s="140"/>
      <c r="C2" s="141" t="s">
        <v>3</v>
      </c>
      <c r="D2" s="141"/>
      <c r="E2" s="141"/>
      <c r="F2" s="141"/>
      <c r="G2" s="140"/>
      <c r="H2" s="44" t="s">
        <v>402</v>
      </c>
      <c r="I2" s="140"/>
      <c r="J2" s="140"/>
    </row>
    <row r="3" spans="1:10">
      <c r="A3" s="566" t="s">
        <v>403</v>
      </c>
      <c r="B3" s="567"/>
      <c r="C3" s="567"/>
      <c r="D3" s="567"/>
      <c r="E3" s="567"/>
      <c r="F3" s="567"/>
      <c r="G3" s="567"/>
      <c r="H3" s="567"/>
      <c r="I3" s="567"/>
      <c r="J3" s="567"/>
    </row>
    <row r="4" spans="1:10">
      <c r="A4" s="568" t="s">
        <v>404</v>
      </c>
      <c r="B4" s="569"/>
      <c r="C4" s="569"/>
      <c r="D4" s="569"/>
      <c r="E4" s="569"/>
      <c r="F4" s="569"/>
      <c r="G4" s="569"/>
      <c r="H4" s="569"/>
      <c r="I4" s="569"/>
      <c r="J4" s="569"/>
    </row>
    <row r="5" spans="1:10">
      <c r="A5" s="248"/>
      <c r="B5" s="248"/>
      <c r="C5" s="248"/>
      <c r="D5" s="248"/>
      <c r="E5" s="249" t="s">
        <v>649</v>
      </c>
      <c r="F5" s="248"/>
      <c r="G5" s="249" t="s">
        <v>172</v>
      </c>
      <c r="H5" s="249"/>
      <c r="I5" s="249"/>
      <c r="J5" s="249"/>
    </row>
    <row r="6" spans="1:10" ht="17.25" customHeight="1">
      <c r="A6" s="570" t="s">
        <v>9</v>
      </c>
      <c r="B6" s="564" t="s">
        <v>10</v>
      </c>
      <c r="C6" s="564" t="s">
        <v>405</v>
      </c>
      <c r="D6" s="564" t="s">
        <v>406</v>
      </c>
      <c r="E6" s="564" t="s">
        <v>407</v>
      </c>
      <c r="F6" s="564"/>
      <c r="G6" s="564" t="s">
        <v>408</v>
      </c>
      <c r="H6" s="564"/>
      <c r="I6" s="564" t="s">
        <v>409</v>
      </c>
      <c r="J6" s="564" t="s">
        <v>16</v>
      </c>
    </row>
    <row r="7" spans="1:10" ht="20.25" customHeight="1">
      <c r="A7" s="571"/>
      <c r="B7" s="564"/>
      <c r="C7" s="564"/>
      <c r="D7" s="564"/>
      <c r="E7" s="251" t="s">
        <v>410</v>
      </c>
      <c r="F7" s="251" t="s">
        <v>411</v>
      </c>
      <c r="G7" s="251" t="s">
        <v>412</v>
      </c>
      <c r="H7" s="251" t="s">
        <v>413</v>
      </c>
      <c r="I7" s="564"/>
      <c r="J7" s="564"/>
    </row>
    <row r="8" spans="1:10" ht="9.75" customHeight="1">
      <c r="A8" s="252">
        <v>1</v>
      </c>
      <c r="B8" s="253">
        <v>2</v>
      </c>
      <c r="C8" s="253">
        <v>3</v>
      </c>
      <c r="D8" s="253">
        <v>4</v>
      </c>
      <c r="E8" s="253">
        <v>5</v>
      </c>
      <c r="F8" s="253">
        <v>6</v>
      </c>
      <c r="G8" s="253">
        <v>7</v>
      </c>
      <c r="H8" s="252">
        <v>8</v>
      </c>
      <c r="I8" s="253">
        <v>9</v>
      </c>
      <c r="J8" s="253">
        <v>10</v>
      </c>
    </row>
    <row r="9" spans="1:10" ht="18.75" customHeight="1">
      <c r="A9" s="250" t="s">
        <v>132</v>
      </c>
      <c r="B9" s="254" t="s">
        <v>414</v>
      </c>
      <c r="C9" s="255">
        <v>0</v>
      </c>
      <c r="D9" s="256">
        <v>10775.24</v>
      </c>
      <c r="E9" s="252"/>
      <c r="F9" s="252"/>
      <c r="G9" s="252"/>
      <c r="H9" s="252"/>
      <c r="I9" s="252"/>
      <c r="J9" s="257">
        <f>C9+D9</f>
        <v>10775.24</v>
      </c>
    </row>
    <row r="10" spans="1:10" ht="14.25" customHeight="1">
      <c r="A10" s="251" t="s">
        <v>133</v>
      </c>
      <c r="B10" s="258" t="s">
        <v>672</v>
      </c>
      <c r="C10" s="255">
        <f>C11+C12</f>
        <v>0</v>
      </c>
      <c r="D10" s="256">
        <f>D11+D12</f>
        <v>75729.569999999992</v>
      </c>
      <c r="E10" s="252"/>
      <c r="F10" s="252"/>
      <c r="G10" s="252"/>
      <c r="H10" s="252"/>
      <c r="I10" s="252"/>
      <c r="J10" s="257">
        <f>C10+D10</f>
        <v>75729.569999999992</v>
      </c>
    </row>
    <row r="11" spans="1:10" ht="12.75" customHeight="1">
      <c r="A11" s="251" t="s">
        <v>185</v>
      </c>
      <c r="B11" s="259" t="s">
        <v>415</v>
      </c>
      <c r="C11" s="260"/>
      <c r="D11" s="253">
        <v>48340.34</v>
      </c>
      <c r="E11" s="252"/>
      <c r="F11" s="252"/>
      <c r="G11" s="252"/>
      <c r="H11" s="252"/>
      <c r="I11" s="252"/>
      <c r="J11" s="257">
        <f>C11+D11</f>
        <v>48340.34</v>
      </c>
    </row>
    <row r="12" spans="1:10" ht="12.75" customHeight="1">
      <c r="A12" s="251" t="s">
        <v>187</v>
      </c>
      <c r="B12" s="259" t="s">
        <v>416</v>
      </c>
      <c r="C12" s="261"/>
      <c r="D12" s="253">
        <v>27389.23</v>
      </c>
      <c r="E12" s="252"/>
      <c r="F12" s="252"/>
      <c r="G12" s="252"/>
      <c r="H12" s="252"/>
      <c r="I12" s="252"/>
      <c r="J12" s="257">
        <f>C12+D12</f>
        <v>27389.23</v>
      </c>
    </row>
    <row r="13" spans="1:10" ht="18" customHeight="1">
      <c r="A13" s="251" t="s">
        <v>136</v>
      </c>
      <c r="B13" s="258" t="s">
        <v>417</v>
      </c>
      <c r="C13" s="255">
        <f>C14+C15+C16+C17</f>
        <v>0</v>
      </c>
      <c r="D13" s="256">
        <f>D14+D15+D16+D17</f>
        <v>76239</v>
      </c>
      <c r="E13" s="252"/>
      <c r="F13" s="252"/>
      <c r="G13" s="252"/>
      <c r="H13" s="252"/>
      <c r="I13" s="252"/>
      <c r="J13" s="257">
        <f>C13+D13</f>
        <v>76239</v>
      </c>
    </row>
    <row r="14" spans="1:10" ht="10.5" customHeight="1">
      <c r="A14" s="251" t="s">
        <v>190</v>
      </c>
      <c r="B14" s="259" t="s">
        <v>418</v>
      </c>
      <c r="C14" s="257"/>
      <c r="D14" s="256"/>
      <c r="E14" s="262"/>
      <c r="F14" s="262"/>
      <c r="G14" s="262"/>
      <c r="H14" s="262"/>
      <c r="I14" s="262"/>
      <c r="J14" s="262"/>
    </row>
    <row r="15" spans="1:10" ht="9.75" customHeight="1">
      <c r="A15" s="251" t="s">
        <v>192</v>
      </c>
      <c r="B15" s="259" t="s">
        <v>419</v>
      </c>
      <c r="C15" s="257"/>
      <c r="D15" s="256">
        <v>480.91</v>
      </c>
      <c r="E15" s="262"/>
      <c r="F15" s="262"/>
      <c r="G15" s="262"/>
      <c r="H15" s="262"/>
      <c r="I15" s="262"/>
      <c r="J15" s="262">
        <v>480.91</v>
      </c>
    </row>
    <row r="16" spans="1:10" ht="12.75" customHeight="1">
      <c r="A16" s="251" t="s">
        <v>194</v>
      </c>
      <c r="B16" s="259" t="s">
        <v>420</v>
      </c>
      <c r="C16" s="257"/>
      <c r="D16" s="253">
        <v>75758.09</v>
      </c>
      <c r="E16" s="262"/>
      <c r="F16" s="262"/>
      <c r="G16" s="262"/>
      <c r="H16" s="262"/>
      <c r="I16" s="262"/>
      <c r="J16" s="263">
        <f>C16+D16</f>
        <v>75758.09</v>
      </c>
    </row>
    <row r="17" spans="1:10" ht="11.25" customHeight="1">
      <c r="A17" s="251" t="s">
        <v>421</v>
      </c>
      <c r="B17" s="259" t="s">
        <v>422</v>
      </c>
      <c r="C17" s="257"/>
      <c r="D17" s="256"/>
      <c r="E17" s="262"/>
      <c r="F17" s="262"/>
      <c r="G17" s="262"/>
      <c r="H17" s="262"/>
      <c r="I17" s="262"/>
      <c r="J17" s="262"/>
    </row>
    <row r="18" spans="1:10" ht="15" customHeight="1">
      <c r="A18" s="251" t="s">
        <v>138</v>
      </c>
      <c r="B18" s="258" t="s">
        <v>196</v>
      </c>
      <c r="C18" s="257"/>
      <c r="D18" s="262"/>
      <c r="E18" s="262"/>
      <c r="F18" s="262"/>
      <c r="G18" s="262"/>
      <c r="H18" s="262"/>
      <c r="I18" s="262"/>
      <c r="J18" s="263">
        <f>C18+D18</f>
        <v>0</v>
      </c>
    </row>
    <row r="19" spans="1:10" ht="18.75" customHeight="1">
      <c r="A19" s="250" t="s">
        <v>140</v>
      </c>
      <c r="B19" s="264" t="s">
        <v>423</v>
      </c>
      <c r="C19" s="265">
        <f>C9+C10-C13</f>
        <v>0</v>
      </c>
      <c r="D19" s="262">
        <f>D9+D10-D13+D18</f>
        <v>10265.809999999998</v>
      </c>
      <c r="E19" s="262"/>
      <c r="F19" s="262"/>
      <c r="G19" s="262"/>
      <c r="H19" s="262"/>
      <c r="I19" s="262"/>
      <c r="J19" s="257">
        <f>C19+D19</f>
        <v>10265.809999999998</v>
      </c>
    </row>
    <row r="20" spans="1:10" ht="10.5" customHeight="1">
      <c r="A20" s="251" t="s">
        <v>142</v>
      </c>
      <c r="B20" s="266" t="s">
        <v>424</v>
      </c>
      <c r="C20" s="267"/>
      <c r="D20" s="262"/>
      <c r="E20" s="262"/>
      <c r="F20" s="262"/>
      <c r="G20" s="262"/>
      <c r="H20" s="262"/>
      <c r="I20" s="262"/>
      <c r="J20" s="262"/>
    </row>
    <row r="21" spans="1:10" ht="20.25" customHeight="1">
      <c r="A21" s="251" t="s">
        <v>144</v>
      </c>
      <c r="B21" s="266" t="s">
        <v>425</v>
      </c>
      <c r="C21" s="267"/>
      <c r="D21" s="262"/>
      <c r="E21" s="262"/>
      <c r="F21" s="262"/>
      <c r="G21" s="262"/>
      <c r="H21" s="262"/>
      <c r="I21" s="262"/>
      <c r="J21" s="262"/>
    </row>
    <row r="22" spans="1:10" ht="13.5" customHeight="1">
      <c r="A22" s="251" t="s">
        <v>146</v>
      </c>
      <c r="B22" s="268" t="s">
        <v>673</v>
      </c>
      <c r="C22" s="267"/>
      <c r="D22" s="262"/>
      <c r="E22" s="262"/>
      <c r="F22" s="262"/>
      <c r="G22" s="262"/>
      <c r="H22" s="262"/>
      <c r="I22" s="262"/>
      <c r="J22" s="262"/>
    </row>
    <row r="23" spans="1:10" ht="18.75" customHeight="1">
      <c r="A23" s="251" t="s">
        <v>148</v>
      </c>
      <c r="B23" s="268" t="s">
        <v>674</v>
      </c>
      <c r="C23" s="267"/>
      <c r="D23" s="262"/>
      <c r="E23" s="262"/>
      <c r="F23" s="262"/>
      <c r="G23" s="262"/>
      <c r="H23" s="262"/>
      <c r="I23" s="262"/>
      <c r="J23" s="262"/>
    </row>
    <row r="24" spans="1:10" ht="18" customHeight="1">
      <c r="A24" s="251" t="s">
        <v>150</v>
      </c>
      <c r="B24" s="272" t="s">
        <v>426</v>
      </c>
      <c r="C24" s="267"/>
      <c r="D24" s="262"/>
      <c r="E24" s="262"/>
      <c r="F24" s="262"/>
      <c r="G24" s="262"/>
      <c r="H24" s="262"/>
      <c r="I24" s="262"/>
      <c r="J24" s="262"/>
    </row>
    <row r="25" spans="1:10" ht="8.25" customHeight="1">
      <c r="A25" s="251" t="s">
        <v>427</v>
      </c>
      <c r="B25" s="269" t="s">
        <v>418</v>
      </c>
      <c r="C25" s="267"/>
      <c r="D25" s="262"/>
      <c r="E25" s="262"/>
      <c r="F25" s="262"/>
      <c r="G25" s="262"/>
      <c r="H25" s="262"/>
      <c r="I25" s="262"/>
      <c r="J25" s="262"/>
    </row>
    <row r="26" spans="1:10" ht="11.25" customHeight="1">
      <c r="A26" s="251" t="s">
        <v>428</v>
      </c>
      <c r="B26" s="269" t="s">
        <v>419</v>
      </c>
      <c r="C26" s="267"/>
      <c r="D26" s="262"/>
      <c r="E26" s="262"/>
      <c r="F26" s="262"/>
      <c r="G26" s="262"/>
      <c r="H26" s="262"/>
      <c r="I26" s="262"/>
      <c r="J26" s="262"/>
    </row>
    <row r="27" spans="1:10" ht="10.5" customHeight="1">
      <c r="A27" s="251" t="s">
        <v>429</v>
      </c>
      <c r="B27" s="269" t="s">
        <v>420</v>
      </c>
      <c r="C27" s="267"/>
      <c r="D27" s="262"/>
      <c r="E27" s="262"/>
      <c r="F27" s="262"/>
      <c r="G27" s="262"/>
      <c r="H27" s="262"/>
      <c r="I27" s="262"/>
      <c r="J27" s="262"/>
    </row>
    <row r="28" spans="1:10" ht="11.25" customHeight="1">
      <c r="A28" s="251" t="s">
        <v>430</v>
      </c>
      <c r="B28" s="269" t="s">
        <v>422</v>
      </c>
      <c r="C28" s="267"/>
      <c r="D28" s="262"/>
      <c r="E28" s="262"/>
      <c r="F28" s="262"/>
      <c r="G28" s="262"/>
      <c r="H28" s="262"/>
      <c r="I28" s="262"/>
      <c r="J28" s="262"/>
    </row>
    <row r="29" spans="1:10" ht="9.75" customHeight="1">
      <c r="A29" s="251" t="s">
        <v>151</v>
      </c>
      <c r="B29" s="268" t="s">
        <v>431</v>
      </c>
      <c r="C29" s="267"/>
      <c r="D29" s="262"/>
      <c r="E29" s="262"/>
      <c r="F29" s="262"/>
      <c r="G29" s="262"/>
      <c r="H29" s="262"/>
      <c r="I29" s="262"/>
      <c r="J29" s="262"/>
    </row>
    <row r="30" spans="1:10" ht="18" customHeight="1">
      <c r="A30" s="250" t="s">
        <v>152</v>
      </c>
      <c r="B30" s="270" t="s">
        <v>675</v>
      </c>
      <c r="C30" s="267"/>
      <c r="D30" s="262"/>
      <c r="E30" s="262"/>
      <c r="F30" s="262"/>
      <c r="G30" s="262"/>
      <c r="H30" s="262"/>
      <c r="I30" s="262"/>
      <c r="J30" s="262"/>
    </row>
    <row r="31" spans="1:10" ht="17.25" customHeight="1">
      <c r="A31" s="250" t="s">
        <v>154</v>
      </c>
      <c r="B31" s="270" t="s">
        <v>676</v>
      </c>
      <c r="C31" s="257">
        <f>C19-C30</f>
        <v>0</v>
      </c>
      <c r="D31" s="262">
        <f>D19-D30</f>
        <v>10265.809999999998</v>
      </c>
      <c r="E31" s="262"/>
      <c r="F31" s="262"/>
      <c r="G31" s="262"/>
      <c r="H31" s="262"/>
      <c r="I31" s="262"/>
      <c r="J31" s="257">
        <f>C31+D31</f>
        <v>10265.809999999998</v>
      </c>
    </row>
    <row r="32" spans="1:10" ht="12" customHeight="1">
      <c r="A32" s="250" t="s">
        <v>155</v>
      </c>
      <c r="B32" s="270" t="s">
        <v>432</v>
      </c>
      <c r="C32" s="257">
        <f>C9-C20</f>
        <v>0</v>
      </c>
      <c r="D32" s="262">
        <f>D9-D20</f>
        <v>10775.24</v>
      </c>
      <c r="E32" s="262"/>
      <c r="F32" s="262"/>
      <c r="G32" s="262"/>
      <c r="H32" s="262"/>
      <c r="I32" s="262"/>
      <c r="J32" s="257">
        <f>C32+D32</f>
        <v>10775.24</v>
      </c>
    </row>
    <row r="33" spans="1:10" ht="9" customHeight="1">
      <c r="A33" s="248"/>
      <c r="B33" s="248" t="s">
        <v>677</v>
      </c>
      <c r="C33" s="248" t="s">
        <v>678</v>
      </c>
      <c r="D33" s="248"/>
      <c r="E33" s="271"/>
      <c r="G33" s="248"/>
      <c r="H33" s="248"/>
      <c r="I33" s="248"/>
      <c r="J33" s="248"/>
    </row>
    <row r="34" spans="1:10" ht="12" customHeight="1">
      <c r="A34" s="565" t="s">
        <v>433</v>
      </c>
      <c r="B34" s="565"/>
      <c r="C34" s="565"/>
      <c r="D34" s="565"/>
      <c r="E34" s="565"/>
      <c r="F34" s="565"/>
      <c r="G34" s="565"/>
      <c r="H34" s="248"/>
      <c r="I34" s="248"/>
      <c r="J34" s="248"/>
    </row>
    <row r="35" spans="1:10" hidden="1"/>
  </sheetData>
  <mergeCells count="11">
    <mergeCell ref="D6:D7"/>
    <mergeCell ref="E6:F6"/>
    <mergeCell ref="G6:H6"/>
    <mergeCell ref="I6:I7"/>
    <mergeCell ref="J6:J7"/>
    <mergeCell ref="A34:G34"/>
    <mergeCell ref="A3:J3"/>
    <mergeCell ref="A4:J4"/>
    <mergeCell ref="A6:A7"/>
    <mergeCell ref="B6:B7"/>
    <mergeCell ref="C6:C7"/>
  </mergeCells>
  <phoneticPr fontId="2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workbookViewId="0">
      <selection activeCell="I25" sqref="I25"/>
    </sheetView>
  </sheetViews>
  <sheetFormatPr defaultRowHeight="12.75"/>
  <cols>
    <col min="1" max="1" width="4.7109375" customWidth="1"/>
    <col min="2" max="2" width="31" customWidth="1"/>
    <col min="3" max="3" width="13.5703125" customWidth="1"/>
    <col min="4" max="4" width="13.42578125" customWidth="1"/>
    <col min="5" max="5" width="15.28515625" customWidth="1"/>
    <col min="6" max="6" width="13.85546875" customWidth="1"/>
    <col min="7" max="7" width="13.42578125" customWidth="1"/>
    <col min="8" max="8" width="13.140625" customWidth="1"/>
    <col min="9" max="9" width="12.42578125" customWidth="1"/>
    <col min="10" max="10" width="13.28515625" customWidth="1"/>
    <col min="11" max="11" width="10.85546875" customWidth="1"/>
    <col min="12" max="12" width="13.7109375" customWidth="1"/>
    <col min="13" max="13" width="10.85546875" customWidth="1"/>
  </cols>
  <sheetData>
    <row r="1" spans="1:13" ht="15">
      <c r="A1" s="144"/>
      <c r="B1" s="145"/>
      <c r="C1" s="145"/>
      <c r="D1" s="145"/>
      <c r="E1" s="145"/>
      <c r="F1" s="145"/>
      <c r="G1" s="145"/>
      <c r="H1" s="145"/>
      <c r="I1" s="146"/>
      <c r="J1" s="146"/>
      <c r="K1" s="146"/>
      <c r="L1" s="145"/>
      <c r="M1" s="145"/>
    </row>
    <row r="2" spans="1:13" ht="15">
      <c r="A2" s="144"/>
      <c r="B2" s="145"/>
      <c r="C2" s="145"/>
      <c r="D2" s="145"/>
      <c r="E2" s="145"/>
      <c r="F2" s="145"/>
      <c r="G2" s="145"/>
      <c r="H2" s="145"/>
      <c r="I2" s="145" t="s">
        <v>434</v>
      </c>
      <c r="J2" s="145"/>
      <c r="K2" s="145"/>
      <c r="L2" s="145"/>
      <c r="M2" s="145"/>
    </row>
    <row r="3" spans="1:13" ht="15">
      <c r="A3" s="144"/>
      <c r="B3" s="146"/>
      <c r="C3" s="145"/>
      <c r="D3" s="145"/>
      <c r="E3" s="146" t="s">
        <v>3</v>
      </c>
      <c r="F3" s="146"/>
      <c r="G3" s="146"/>
      <c r="H3" s="146"/>
      <c r="I3" s="145" t="s">
        <v>435</v>
      </c>
      <c r="J3" s="145"/>
      <c r="K3" s="145"/>
      <c r="L3" s="146" t="s">
        <v>436</v>
      </c>
      <c r="M3" s="145"/>
    </row>
    <row r="4" spans="1:13" ht="15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14.25">
      <c r="A5" s="518" t="s">
        <v>437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</row>
    <row r="6" spans="1:13" ht="14.25">
      <c r="A6" s="518" t="s">
        <v>438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</row>
    <row r="7" spans="1:13" ht="15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4.25">
      <c r="A8" s="518" t="s">
        <v>439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</row>
    <row r="9" spans="1:13" ht="15">
      <c r="A9" s="144"/>
      <c r="B9" s="145"/>
      <c r="C9" s="145"/>
      <c r="D9" s="145"/>
      <c r="E9" s="145"/>
      <c r="F9" s="145"/>
      <c r="G9" s="146" t="s">
        <v>649</v>
      </c>
      <c r="H9" s="145"/>
      <c r="I9" s="145" t="s">
        <v>440</v>
      </c>
      <c r="J9" s="146"/>
      <c r="K9" s="145"/>
      <c r="L9" s="145"/>
      <c r="M9" s="145"/>
    </row>
    <row r="10" spans="1:13" ht="14.25">
      <c r="A10" s="575" t="s">
        <v>9</v>
      </c>
      <c r="B10" s="575" t="s">
        <v>441</v>
      </c>
      <c r="C10" s="575" t="s">
        <v>442</v>
      </c>
      <c r="D10" s="575" t="s">
        <v>443</v>
      </c>
      <c r="E10" s="575"/>
      <c r="F10" s="575"/>
      <c r="G10" s="575"/>
      <c r="H10" s="575"/>
      <c r="I10" s="575"/>
      <c r="J10" s="576"/>
      <c r="K10" s="576"/>
      <c r="L10" s="575"/>
      <c r="M10" s="575" t="s">
        <v>444</v>
      </c>
    </row>
    <row r="11" spans="1:13" ht="119.25" customHeight="1">
      <c r="A11" s="575"/>
      <c r="B11" s="575"/>
      <c r="C11" s="575"/>
      <c r="D11" s="104" t="s">
        <v>445</v>
      </c>
      <c r="E11" s="104" t="s">
        <v>446</v>
      </c>
      <c r="F11" s="104" t="s">
        <v>447</v>
      </c>
      <c r="G11" s="104" t="s">
        <v>448</v>
      </c>
      <c r="H11" s="104" t="s">
        <v>449</v>
      </c>
      <c r="I11" s="103" t="s">
        <v>450</v>
      </c>
      <c r="J11" s="104" t="s">
        <v>451</v>
      </c>
      <c r="K11" s="104" t="s">
        <v>452</v>
      </c>
      <c r="L11" s="147" t="s">
        <v>453</v>
      </c>
      <c r="M11" s="575"/>
    </row>
    <row r="12" spans="1:13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6</v>
      </c>
      <c r="H12" s="10">
        <v>8</v>
      </c>
      <c r="I12" s="10">
        <v>9</v>
      </c>
      <c r="J12" s="10">
        <v>10</v>
      </c>
      <c r="K12" s="148">
        <v>11</v>
      </c>
      <c r="L12" s="10">
        <v>12</v>
      </c>
      <c r="M12" s="10">
        <v>13</v>
      </c>
    </row>
    <row r="13" spans="1:13" ht="72" customHeight="1">
      <c r="A13" s="104" t="s">
        <v>132</v>
      </c>
      <c r="B13" s="149" t="s">
        <v>454</v>
      </c>
      <c r="C13" s="150">
        <f>(C14+C15)</f>
        <v>0</v>
      </c>
      <c r="D13" s="150">
        <f>D14+D15</f>
        <v>391.44</v>
      </c>
      <c r="E13" s="150">
        <f>E14+E15</f>
        <v>0</v>
      </c>
      <c r="F13" s="150">
        <f>(F14+F15)</f>
        <v>0</v>
      </c>
      <c r="G13" s="104"/>
      <c r="H13" s="104"/>
      <c r="I13" s="150">
        <f>I14+I15</f>
        <v>391.44</v>
      </c>
      <c r="J13" s="104"/>
      <c r="K13" s="104"/>
      <c r="L13" s="104"/>
      <c r="M13" s="151">
        <f>(M14+M15)</f>
        <v>0</v>
      </c>
    </row>
    <row r="14" spans="1:13" ht="18" customHeight="1">
      <c r="A14" s="105" t="s">
        <v>278</v>
      </c>
      <c r="B14" s="152" t="s">
        <v>455</v>
      </c>
      <c r="C14" s="153"/>
      <c r="D14" s="153"/>
      <c r="E14" s="153"/>
      <c r="F14" s="105"/>
      <c r="G14" s="105"/>
      <c r="H14" s="105"/>
      <c r="I14" s="153"/>
      <c r="J14" s="105"/>
      <c r="K14" s="105"/>
      <c r="L14" s="105"/>
      <c r="M14" s="154">
        <f>C14+D14+G14+E14+F14+G14-I14</f>
        <v>0</v>
      </c>
    </row>
    <row r="15" spans="1:13" ht="17.25" customHeight="1">
      <c r="A15" s="105" t="s">
        <v>280</v>
      </c>
      <c r="B15" s="152" t="s">
        <v>456</v>
      </c>
      <c r="C15" s="153">
        <v>0</v>
      </c>
      <c r="D15" s="153">
        <v>391.44</v>
      </c>
      <c r="E15" s="153"/>
      <c r="F15" s="105"/>
      <c r="G15" s="105"/>
      <c r="H15" s="105"/>
      <c r="I15" s="153">
        <v>391.44</v>
      </c>
      <c r="J15" s="105"/>
      <c r="K15" s="105"/>
      <c r="L15" s="104"/>
      <c r="M15" s="154">
        <f>C15+D15+G15+E15+F15+G15-I15</f>
        <v>0</v>
      </c>
    </row>
    <row r="16" spans="1:13" ht="90" customHeight="1">
      <c r="A16" s="104" t="s">
        <v>133</v>
      </c>
      <c r="B16" s="149" t="s">
        <v>457</v>
      </c>
      <c r="C16" s="150">
        <f>(C17+C18)</f>
        <v>0</v>
      </c>
      <c r="D16" s="150">
        <f>D17+D18</f>
        <v>21560</v>
      </c>
      <c r="E16" s="150">
        <f>E17+E18</f>
        <v>0</v>
      </c>
      <c r="F16" s="151">
        <f>(F17+F18)</f>
        <v>0</v>
      </c>
      <c r="G16" s="104">
        <f>(G17+G18)</f>
        <v>0</v>
      </c>
      <c r="H16" s="104"/>
      <c r="I16" s="150">
        <f>(I17+I18)</f>
        <v>21560</v>
      </c>
      <c r="J16" s="104"/>
      <c r="K16" s="104"/>
      <c r="L16" s="104"/>
      <c r="M16" s="151">
        <f>(M17+M18)</f>
        <v>0</v>
      </c>
    </row>
    <row r="17" spans="1:13" ht="24.75" customHeight="1">
      <c r="A17" s="105" t="s">
        <v>458</v>
      </c>
      <c r="B17" s="152" t="s">
        <v>455</v>
      </c>
      <c r="C17" s="153">
        <v>0</v>
      </c>
      <c r="D17" s="153"/>
      <c r="E17" s="153"/>
      <c r="F17" s="153"/>
      <c r="G17" s="154"/>
      <c r="H17" s="105"/>
      <c r="I17" s="153"/>
      <c r="J17" s="105"/>
      <c r="K17" s="105"/>
      <c r="L17" s="105"/>
      <c r="M17" s="154">
        <f>C17+D17+E17+F17-G17-I17</f>
        <v>0</v>
      </c>
    </row>
    <row r="18" spans="1:13" ht="24.75" customHeight="1">
      <c r="A18" s="105" t="s">
        <v>459</v>
      </c>
      <c r="B18" s="152" t="s">
        <v>456</v>
      </c>
      <c r="C18" s="153">
        <v>0</v>
      </c>
      <c r="D18" s="153">
        <v>21560</v>
      </c>
      <c r="E18" s="153"/>
      <c r="F18" s="153"/>
      <c r="G18" s="154"/>
      <c r="H18" s="105"/>
      <c r="I18" s="153">
        <f>D18+E18</f>
        <v>21560</v>
      </c>
      <c r="J18" s="105"/>
      <c r="K18" s="105"/>
      <c r="L18" s="105"/>
      <c r="M18" s="153">
        <f>C18+D18+E18-I18</f>
        <v>0</v>
      </c>
    </row>
    <row r="19" spans="1:13" ht="112.5" customHeight="1">
      <c r="A19" s="104" t="s">
        <v>136</v>
      </c>
      <c r="B19" s="149" t="s">
        <v>460</v>
      </c>
      <c r="C19" s="150">
        <f>(C20+C21)</f>
        <v>12367.35</v>
      </c>
      <c r="D19" s="150">
        <f>(D20+D21)</f>
        <v>1370.04</v>
      </c>
      <c r="E19" s="150">
        <f>E20+E21</f>
        <v>0</v>
      </c>
      <c r="F19" s="150">
        <f>(F20+F21)</f>
        <v>0</v>
      </c>
      <c r="G19" s="104"/>
      <c r="H19" s="104"/>
      <c r="I19" s="150">
        <f>(I20+I21)</f>
        <v>2106.12</v>
      </c>
      <c r="J19" s="104"/>
      <c r="K19" s="104"/>
      <c r="L19" s="104"/>
      <c r="M19" s="153">
        <f>C19+D19+E19+F19-I19</f>
        <v>11631.27</v>
      </c>
    </row>
    <row r="20" spans="1:13" ht="17.25" customHeight="1">
      <c r="A20" s="105" t="s">
        <v>190</v>
      </c>
      <c r="B20" s="152" t="s">
        <v>455</v>
      </c>
      <c r="C20" s="153">
        <v>12367.35</v>
      </c>
      <c r="D20" s="153"/>
      <c r="E20" s="153"/>
      <c r="F20" s="153"/>
      <c r="G20" s="105"/>
      <c r="H20" s="105"/>
      <c r="I20" s="153">
        <v>736.08</v>
      </c>
      <c r="J20" s="105"/>
      <c r="K20" s="105"/>
      <c r="L20" s="105"/>
      <c r="M20" s="153">
        <f>C20+D20+E20+F20-I20</f>
        <v>11631.27</v>
      </c>
    </row>
    <row r="21" spans="1:13" ht="18.75" customHeight="1">
      <c r="A21" s="105" t="s">
        <v>461</v>
      </c>
      <c r="B21" s="152" t="s">
        <v>456</v>
      </c>
      <c r="C21" s="153">
        <v>0</v>
      </c>
      <c r="D21" s="153">
        <v>1370.04</v>
      </c>
      <c r="E21" s="153"/>
      <c r="F21" s="153"/>
      <c r="G21" s="105"/>
      <c r="H21" s="105"/>
      <c r="I21" s="153">
        <v>1370.04</v>
      </c>
      <c r="J21" s="105"/>
      <c r="K21" s="105"/>
      <c r="L21" s="104"/>
      <c r="M21" s="153">
        <f>C21+D21+E21+F21-I21</f>
        <v>0</v>
      </c>
    </row>
    <row r="22" spans="1:13" ht="14.25">
      <c r="A22" s="104" t="s">
        <v>138</v>
      </c>
      <c r="B22" s="149" t="s">
        <v>462</v>
      </c>
      <c r="C22" s="150">
        <f>(C23+C24)</f>
        <v>10139.66</v>
      </c>
      <c r="D22" s="150">
        <f>(D23+D24)</f>
        <v>405.82</v>
      </c>
      <c r="E22" s="150">
        <f>(E23+E24)</f>
        <v>0</v>
      </c>
      <c r="F22" s="150">
        <f>(F23+F24)</f>
        <v>27389.23</v>
      </c>
      <c r="G22" s="104">
        <v>234.71</v>
      </c>
      <c r="H22" s="104"/>
      <c r="I22" s="150">
        <f>(I23+I24)</f>
        <v>27638.65</v>
      </c>
      <c r="J22" s="104"/>
      <c r="K22" s="104"/>
      <c r="L22" s="104">
        <f>L23+L24</f>
        <v>0</v>
      </c>
      <c r="M22" s="151">
        <f>M23+M24</f>
        <v>9815.1499999999978</v>
      </c>
    </row>
    <row r="23" spans="1:13" ht="20.25" customHeight="1">
      <c r="A23" s="105" t="s">
        <v>378</v>
      </c>
      <c r="B23" s="152" t="s">
        <v>455</v>
      </c>
      <c r="C23" s="153">
        <v>10139.66</v>
      </c>
      <c r="D23" s="153"/>
      <c r="E23" s="153"/>
      <c r="F23" s="153">
        <v>27389.23</v>
      </c>
      <c r="G23" s="105">
        <v>480.91</v>
      </c>
      <c r="H23" s="105"/>
      <c r="I23" s="153">
        <v>27232.83</v>
      </c>
      <c r="J23" s="105"/>
      <c r="K23" s="105"/>
      <c r="L23" s="105"/>
      <c r="M23" s="154">
        <f>C23+D23+F23+E23-I23-G23</f>
        <v>9815.1499999999978</v>
      </c>
    </row>
    <row r="24" spans="1:13" ht="20.25" customHeight="1">
      <c r="A24" s="105" t="s">
        <v>380</v>
      </c>
      <c r="B24" s="152" t="s">
        <v>456</v>
      </c>
      <c r="C24" s="153"/>
      <c r="D24" s="153">
        <v>405.82</v>
      </c>
      <c r="E24" s="153"/>
      <c r="F24" s="153"/>
      <c r="G24" s="105"/>
      <c r="H24" s="105"/>
      <c r="I24" s="153">
        <v>405.82</v>
      </c>
      <c r="J24" s="105"/>
      <c r="K24" s="105"/>
      <c r="L24" s="105"/>
      <c r="M24" s="154">
        <f>C24+D24+E24+F24-I24+L24</f>
        <v>0</v>
      </c>
    </row>
    <row r="25" spans="1:13" ht="21.75" customHeight="1">
      <c r="A25" s="104" t="s">
        <v>140</v>
      </c>
      <c r="B25" s="149" t="s">
        <v>463</v>
      </c>
      <c r="C25" s="150">
        <f>SUM(C13+C16+C19+C22)</f>
        <v>22507.010000000002</v>
      </c>
      <c r="D25" s="151">
        <f>SUM(D13,D16,D19,D22)</f>
        <v>23727.3</v>
      </c>
      <c r="E25" s="151">
        <f>SUM(E13,E16,E19,E22)</f>
        <v>0</v>
      </c>
      <c r="F25" s="150">
        <f>SUM(F13,F16,F19,F22)</f>
        <v>27389.23</v>
      </c>
      <c r="G25" s="104">
        <f>SUM(G13,G16,G19,G22)</f>
        <v>234.71</v>
      </c>
      <c r="H25" s="104">
        <f>SUM(H13,H16,H19,H28)</f>
        <v>0</v>
      </c>
      <c r="I25" s="150">
        <f>SUM(I13+I16+I19+I22)</f>
        <v>51696.21</v>
      </c>
      <c r="J25" s="104">
        <f>SUM(J13,J16,J19,J28)</f>
        <v>0</v>
      </c>
      <c r="K25" s="104">
        <f>SUM(K13,K16,K19,K28)</f>
        <v>0</v>
      </c>
      <c r="L25" s="104">
        <f>SUM(L13,L16,L19,L28)+L22</f>
        <v>0</v>
      </c>
      <c r="M25" s="151">
        <f>(M13+M16+M19+M22)</f>
        <v>21446.42</v>
      </c>
    </row>
    <row r="26" spans="1:13" ht="15">
      <c r="A26" s="572" t="s">
        <v>464</v>
      </c>
      <c r="B26" s="573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</row>
    <row r="27" spans="1:13" ht="15">
      <c r="A27" s="144"/>
      <c r="B27" s="146" t="s">
        <v>653</v>
      </c>
      <c r="C27" s="146"/>
      <c r="D27" s="146"/>
      <c r="E27" s="145"/>
      <c r="F27" s="145"/>
      <c r="G27" s="145"/>
      <c r="H27" s="145"/>
      <c r="I27" s="146"/>
      <c r="J27" s="146"/>
      <c r="K27" s="145"/>
      <c r="L27" s="145"/>
      <c r="M27" s="146"/>
    </row>
    <row r="28" spans="1:13" ht="15.75">
      <c r="A28" s="144"/>
      <c r="B28" s="146" t="s">
        <v>465</v>
      </c>
      <c r="C28" s="146"/>
      <c r="D28" s="146"/>
      <c r="E28" s="145"/>
      <c r="F28" s="145"/>
      <c r="G28" s="145"/>
      <c r="H28" s="145"/>
      <c r="I28" s="155"/>
      <c r="J28" s="155"/>
      <c r="K28" s="156"/>
      <c r="L28" s="156"/>
      <c r="M28" s="155"/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honeticPr fontId="20" type="noConversion"/>
  <pageMargins left="0.75" right="0.75" top="1" bottom="1" header="0.5" footer="0.5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6" sqref="G16"/>
    </sheetView>
  </sheetViews>
  <sheetFormatPr defaultRowHeight="12.75"/>
  <cols>
    <col min="1" max="1" width="5.7109375" customWidth="1"/>
    <col min="2" max="2" width="60.7109375" customWidth="1"/>
    <col min="3" max="3" width="12.42578125" customWidth="1"/>
    <col min="4" max="4" width="12.7109375" customWidth="1"/>
    <col min="5" max="5" width="14.28515625" customWidth="1"/>
    <col min="6" max="6" width="12.7109375" customWidth="1"/>
    <col min="7" max="7" width="12.42578125" customWidth="1"/>
    <col min="8" max="8" width="11.85546875" customWidth="1"/>
  </cols>
  <sheetData>
    <row r="1" spans="1:8" ht="15">
      <c r="A1" s="145"/>
      <c r="B1" s="145"/>
      <c r="C1" s="145"/>
      <c r="D1" s="145"/>
      <c r="E1" s="145"/>
      <c r="F1" s="145" t="s">
        <v>466</v>
      </c>
      <c r="G1" s="145"/>
      <c r="H1" s="145"/>
    </row>
    <row r="2" spans="1:8" ht="15">
      <c r="A2" s="145"/>
      <c r="B2" s="146" t="s">
        <v>467</v>
      </c>
      <c r="C2" s="146"/>
      <c r="D2" s="146"/>
      <c r="E2" s="145"/>
      <c r="F2" s="145" t="s">
        <v>468</v>
      </c>
      <c r="G2" s="146" t="s">
        <v>469</v>
      </c>
      <c r="H2" s="146"/>
    </row>
    <row r="3" spans="1:8" ht="15">
      <c r="A3" s="145"/>
      <c r="B3" s="145"/>
      <c r="C3" s="145"/>
      <c r="D3" s="145"/>
      <c r="E3" s="145"/>
      <c r="F3" s="145"/>
      <c r="G3" s="145"/>
      <c r="H3" s="145"/>
    </row>
    <row r="4" spans="1:8" ht="14.25">
      <c r="A4" s="518" t="s">
        <v>470</v>
      </c>
      <c r="B4" s="518"/>
      <c r="C4" s="518"/>
      <c r="D4" s="518"/>
      <c r="E4" s="518"/>
      <c r="F4" s="518"/>
      <c r="G4" s="518"/>
      <c r="H4" s="518"/>
    </row>
    <row r="5" spans="1:8" ht="14.25">
      <c r="A5" s="518" t="s">
        <v>471</v>
      </c>
      <c r="B5" s="518"/>
      <c r="C5" s="518"/>
      <c r="D5" s="518"/>
      <c r="E5" s="518"/>
      <c r="F5" s="518"/>
      <c r="G5" s="518"/>
      <c r="H5" s="518"/>
    </row>
    <row r="6" spans="1:8" ht="15">
      <c r="A6" s="145"/>
      <c r="B6" s="145"/>
      <c r="C6" s="145"/>
      <c r="D6" s="145"/>
      <c r="E6" s="145"/>
      <c r="F6" s="145"/>
      <c r="G6" s="145"/>
      <c r="H6" s="145"/>
    </row>
    <row r="7" spans="1:8" ht="14.25">
      <c r="A7" s="518" t="s">
        <v>654</v>
      </c>
      <c r="B7" s="518"/>
      <c r="C7" s="518"/>
      <c r="D7" s="518"/>
      <c r="E7" s="518"/>
      <c r="F7" s="518"/>
      <c r="G7" s="518"/>
      <c r="H7" s="518"/>
    </row>
    <row r="8" spans="1:8" ht="15">
      <c r="A8" s="145"/>
      <c r="B8" s="145"/>
      <c r="C8" s="145"/>
      <c r="D8" s="145"/>
      <c r="E8" s="145"/>
      <c r="F8" s="145"/>
      <c r="G8" s="145"/>
      <c r="H8" s="145"/>
    </row>
    <row r="9" spans="1:8" ht="16.5" customHeight="1">
      <c r="A9" s="575" t="s">
        <v>9</v>
      </c>
      <c r="B9" s="575" t="s">
        <v>472</v>
      </c>
      <c r="C9" s="575" t="s">
        <v>473</v>
      </c>
      <c r="D9" s="575"/>
      <c r="E9" s="575"/>
      <c r="F9" s="575" t="s">
        <v>474</v>
      </c>
      <c r="G9" s="575"/>
      <c r="H9" s="575"/>
    </row>
    <row r="10" spans="1:8" ht="57" customHeight="1">
      <c r="A10" s="575"/>
      <c r="B10" s="575"/>
      <c r="C10" s="104" t="s">
        <v>475</v>
      </c>
      <c r="D10" s="104" t="s">
        <v>476</v>
      </c>
      <c r="E10" s="104" t="s">
        <v>16</v>
      </c>
      <c r="F10" s="104" t="s">
        <v>477</v>
      </c>
      <c r="G10" s="104" t="s">
        <v>478</v>
      </c>
      <c r="H10" s="104" t="s">
        <v>16</v>
      </c>
    </row>
    <row r="11" spans="1:8" ht="15">
      <c r="A11" s="105">
        <v>1</v>
      </c>
      <c r="B11" s="105">
        <v>2</v>
      </c>
      <c r="C11" s="105">
        <v>3</v>
      </c>
      <c r="D11" s="105">
        <v>4</v>
      </c>
      <c r="E11" s="105" t="s">
        <v>479</v>
      </c>
      <c r="F11" s="105">
        <v>6</v>
      </c>
      <c r="G11" s="105">
        <v>7</v>
      </c>
      <c r="H11" s="105" t="s">
        <v>480</v>
      </c>
    </row>
    <row r="12" spans="1:8" ht="37.5" customHeight="1">
      <c r="A12" s="105" t="s">
        <v>132</v>
      </c>
      <c r="B12" s="152" t="s">
        <v>481</v>
      </c>
      <c r="C12" s="104"/>
      <c r="D12" s="150"/>
      <c r="E12" s="150">
        <f>D12</f>
        <v>0</v>
      </c>
      <c r="F12" s="104"/>
      <c r="G12" s="150">
        <v>0</v>
      </c>
      <c r="H12" s="150">
        <f>G12</f>
        <v>0</v>
      </c>
    </row>
    <row r="13" spans="1:8" ht="43.5" customHeight="1">
      <c r="A13" s="105" t="s">
        <v>133</v>
      </c>
      <c r="B13" s="152" t="s">
        <v>482</v>
      </c>
      <c r="C13" s="104"/>
      <c r="D13" s="150"/>
      <c r="E13" s="150"/>
      <c r="F13" s="104"/>
      <c r="G13" s="150"/>
      <c r="H13" s="150"/>
    </row>
    <row r="14" spans="1:8" ht="57" customHeight="1">
      <c r="A14" s="105" t="s">
        <v>136</v>
      </c>
      <c r="B14" s="152" t="s">
        <v>483</v>
      </c>
      <c r="C14" s="104"/>
      <c r="D14" s="150">
        <v>12367.35</v>
      </c>
      <c r="E14" s="150">
        <f>D14</f>
        <v>12367.35</v>
      </c>
      <c r="F14" s="104"/>
      <c r="G14" s="150">
        <v>11631.27</v>
      </c>
      <c r="H14" s="150">
        <f>G14</f>
        <v>11631.27</v>
      </c>
    </row>
    <row r="15" spans="1:8" ht="15">
      <c r="A15" s="105" t="s">
        <v>138</v>
      </c>
      <c r="B15" s="152" t="s">
        <v>32</v>
      </c>
      <c r="C15" s="104"/>
      <c r="D15" s="150">
        <v>10139.66</v>
      </c>
      <c r="E15" s="150">
        <f>D15</f>
        <v>10139.66</v>
      </c>
      <c r="F15" s="104"/>
      <c r="G15" s="150">
        <v>9815.15</v>
      </c>
      <c r="H15" s="150">
        <f>G15</f>
        <v>9815.15</v>
      </c>
    </row>
    <row r="16" spans="1:8" ht="27.75" customHeight="1">
      <c r="A16" s="105" t="s">
        <v>140</v>
      </c>
      <c r="B16" s="152" t="s">
        <v>16</v>
      </c>
      <c r="C16" s="104"/>
      <c r="D16" s="150">
        <f>D12+D13+D14+D15</f>
        <v>22507.010000000002</v>
      </c>
      <c r="E16" s="150">
        <f>E12+E13+E14+E15</f>
        <v>22507.010000000002</v>
      </c>
      <c r="F16" s="104"/>
      <c r="G16" s="150">
        <f>G12+G13+G14+G15</f>
        <v>21446.42</v>
      </c>
      <c r="H16" s="150">
        <f>H12+H13+H14+H15</f>
        <v>21446.42</v>
      </c>
    </row>
    <row r="17" spans="1:8" ht="15">
      <c r="A17" s="145"/>
      <c r="B17" s="145"/>
      <c r="C17" s="145"/>
      <c r="D17" s="145"/>
      <c r="E17" s="145"/>
      <c r="F17" s="145"/>
      <c r="G17" s="145"/>
      <c r="H17" s="145"/>
    </row>
    <row r="18" spans="1:8" ht="15">
      <c r="A18" s="145"/>
      <c r="B18" s="146" t="s">
        <v>655</v>
      </c>
      <c r="C18" s="146"/>
      <c r="D18" s="146" t="s">
        <v>112</v>
      </c>
      <c r="E18" s="146"/>
      <c r="F18" s="145"/>
      <c r="G18" s="145"/>
      <c r="H18" s="145"/>
    </row>
    <row r="19" spans="1:8" ht="15">
      <c r="A19" s="145"/>
      <c r="B19" s="146" t="s">
        <v>484</v>
      </c>
      <c r="C19" s="146"/>
      <c r="D19" s="146" t="s">
        <v>164</v>
      </c>
      <c r="E19" s="146"/>
      <c r="F19" s="145"/>
      <c r="G19" s="145"/>
      <c r="H19" s="145"/>
    </row>
  </sheetData>
  <mergeCells count="7">
    <mergeCell ref="A4:H4"/>
    <mergeCell ref="A5:H5"/>
    <mergeCell ref="A7:H7"/>
    <mergeCell ref="A9:A10"/>
    <mergeCell ref="B9:B10"/>
    <mergeCell ref="C9:E9"/>
    <mergeCell ref="F9:H9"/>
  </mergeCells>
  <phoneticPr fontId="2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2" sqref="A22:E22"/>
    </sheetView>
  </sheetViews>
  <sheetFormatPr defaultRowHeight="12.75"/>
  <cols>
    <col min="1" max="1" width="5.28515625" customWidth="1"/>
    <col min="2" max="2" width="4.140625" customWidth="1"/>
    <col min="3" max="3" width="52.7109375" customWidth="1"/>
    <col min="4" max="4" width="21.7109375" customWidth="1"/>
    <col min="5" max="5" width="25.85546875" customWidth="1"/>
  </cols>
  <sheetData>
    <row r="1" spans="1:5">
      <c r="A1" s="87"/>
      <c r="B1" s="87"/>
      <c r="C1" s="87"/>
      <c r="D1" s="88"/>
      <c r="E1" s="86"/>
    </row>
    <row r="2" spans="1:5">
      <c r="A2" s="89"/>
      <c r="B2" s="89"/>
      <c r="C2" s="89"/>
      <c r="D2" s="100"/>
      <c r="E2" s="90" t="s">
        <v>485</v>
      </c>
    </row>
    <row r="3" spans="1:5">
      <c r="A3" s="89"/>
      <c r="B3" s="89"/>
      <c r="C3" s="158"/>
      <c r="D3" s="159" t="s">
        <v>486</v>
      </c>
      <c r="E3" s="160" t="s">
        <v>487</v>
      </c>
    </row>
    <row r="4" spans="1:5">
      <c r="A4" s="89"/>
      <c r="B4" s="89"/>
      <c r="C4" s="158" t="s">
        <v>488</v>
      </c>
      <c r="D4" s="159"/>
      <c r="E4" s="159"/>
    </row>
    <row r="5" spans="1:5" ht="15.75">
      <c r="A5" s="580" t="s">
        <v>489</v>
      </c>
      <c r="B5" s="580"/>
      <c r="C5" s="580"/>
      <c r="D5" s="580"/>
      <c r="E5" s="580"/>
    </row>
    <row r="6" spans="1:5" ht="15.75">
      <c r="A6" s="157"/>
      <c r="B6" s="157"/>
      <c r="C6" s="157"/>
      <c r="D6" s="157"/>
      <c r="E6" s="157"/>
    </row>
    <row r="7" spans="1:5" ht="15.75">
      <c r="A7" s="528" t="s">
        <v>490</v>
      </c>
      <c r="B7" s="528"/>
      <c r="C7" s="528"/>
      <c r="D7" s="528"/>
      <c r="E7" s="528"/>
    </row>
    <row r="8" spans="1:5">
      <c r="A8" s="89"/>
      <c r="B8" s="89"/>
      <c r="C8" s="91" t="s">
        <v>656</v>
      </c>
      <c r="D8" s="89"/>
      <c r="E8" s="89"/>
    </row>
    <row r="9" spans="1:5" ht="25.5">
      <c r="A9" s="3" t="s">
        <v>9</v>
      </c>
      <c r="B9" s="454" t="s">
        <v>274</v>
      </c>
      <c r="C9" s="581"/>
      <c r="D9" s="3" t="s">
        <v>12</v>
      </c>
      <c r="E9" s="3" t="s">
        <v>13</v>
      </c>
    </row>
    <row r="10" spans="1:5">
      <c r="A10" s="148">
        <v>1</v>
      </c>
      <c r="B10" s="582">
        <v>2</v>
      </c>
      <c r="C10" s="583"/>
      <c r="D10" s="148">
        <v>3</v>
      </c>
      <c r="E10" s="148">
        <v>4</v>
      </c>
    </row>
    <row r="11" spans="1:5">
      <c r="A11" s="3" t="s">
        <v>132</v>
      </c>
      <c r="B11" s="584" t="s">
        <v>491</v>
      </c>
      <c r="C11" s="585"/>
      <c r="D11" s="93">
        <f>D12+D13+D14+D15+D16+D17+D18</f>
        <v>1001992.33</v>
      </c>
      <c r="E11" s="93">
        <f>E12+E13+E14+E15+E16+E17+E18</f>
        <v>894416.39</v>
      </c>
    </row>
    <row r="12" spans="1:5" ht="17.25" customHeight="1">
      <c r="A12" s="10" t="s">
        <v>278</v>
      </c>
      <c r="B12" s="143"/>
      <c r="C12" s="161" t="s">
        <v>492</v>
      </c>
      <c r="D12" s="162"/>
      <c r="E12" s="8"/>
    </row>
    <row r="13" spans="1:5" ht="20.25" customHeight="1">
      <c r="A13" s="10" t="s">
        <v>280</v>
      </c>
      <c r="B13" s="143"/>
      <c r="C13" s="161" t="s">
        <v>493</v>
      </c>
      <c r="D13" s="162"/>
      <c r="E13" s="8"/>
    </row>
    <row r="14" spans="1:5" ht="18" customHeight="1">
      <c r="A14" s="10" t="s">
        <v>35</v>
      </c>
      <c r="B14" s="143"/>
      <c r="C14" s="161" t="s">
        <v>494</v>
      </c>
      <c r="D14" s="162"/>
      <c r="E14" s="8"/>
    </row>
    <row r="15" spans="1:5" ht="15.75" customHeight="1">
      <c r="A15" s="7" t="s">
        <v>283</v>
      </c>
      <c r="B15" s="163"/>
      <c r="C15" s="161" t="s">
        <v>495</v>
      </c>
      <c r="D15" s="162"/>
      <c r="E15" s="8"/>
    </row>
    <row r="16" spans="1:5" ht="28.5" customHeight="1">
      <c r="A16" s="7" t="s">
        <v>285</v>
      </c>
      <c r="B16" s="163"/>
      <c r="C16" s="161" t="s">
        <v>496</v>
      </c>
      <c r="D16" s="162"/>
      <c r="E16" s="117"/>
    </row>
    <row r="17" spans="1:5" ht="27" customHeight="1">
      <c r="A17" s="7" t="s">
        <v>287</v>
      </c>
      <c r="B17" s="163"/>
      <c r="C17" s="161" t="s">
        <v>497</v>
      </c>
      <c r="D17" s="162">
        <v>1001992.33</v>
      </c>
      <c r="E17" s="162">
        <v>894416.39</v>
      </c>
    </row>
    <row r="18" spans="1:5">
      <c r="A18" s="7" t="s">
        <v>289</v>
      </c>
      <c r="B18" s="163"/>
      <c r="C18" s="161" t="s">
        <v>322</v>
      </c>
      <c r="D18" s="162"/>
      <c r="E18" s="162"/>
    </row>
    <row r="19" spans="1:5">
      <c r="A19" s="3" t="s">
        <v>133</v>
      </c>
      <c r="B19" s="538" t="s">
        <v>498</v>
      </c>
      <c r="C19" s="542"/>
      <c r="D19" s="162"/>
      <c r="E19" s="118"/>
    </row>
    <row r="20" spans="1:5">
      <c r="A20" s="3" t="s">
        <v>136</v>
      </c>
      <c r="B20" s="164" t="s">
        <v>499</v>
      </c>
      <c r="C20" s="165"/>
      <c r="D20" s="166">
        <v>1001992.33</v>
      </c>
      <c r="E20" s="93">
        <v>894416.39</v>
      </c>
    </row>
    <row r="21" spans="1:5">
      <c r="A21" s="6" t="s">
        <v>500</v>
      </c>
      <c r="B21" s="167"/>
      <c r="C21" s="167"/>
      <c r="D21" s="168"/>
      <c r="E21" s="169"/>
    </row>
    <row r="22" spans="1:5">
      <c r="A22" s="577" t="s">
        <v>657</v>
      </c>
      <c r="B22" s="578"/>
      <c r="C22" s="578"/>
      <c r="D22" s="578"/>
      <c r="E22" s="578"/>
    </row>
    <row r="23" spans="1:5">
      <c r="A23" s="579" t="s">
        <v>501</v>
      </c>
      <c r="B23" s="579"/>
      <c r="C23" s="579"/>
      <c r="D23" s="579"/>
      <c r="E23" s="579"/>
    </row>
  </sheetData>
  <mergeCells count="8">
    <mergeCell ref="A22:E22"/>
    <mergeCell ref="A23:E23"/>
    <mergeCell ref="A5:E5"/>
    <mergeCell ref="A7:E7"/>
    <mergeCell ref="B9:C9"/>
    <mergeCell ref="B10:C10"/>
    <mergeCell ref="B11:C11"/>
    <mergeCell ref="B19:C19"/>
  </mergeCells>
  <phoneticPr fontId="2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R15" sqref="R15"/>
    </sheetView>
  </sheetViews>
  <sheetFormatPr defaultRowHeight="12.75"/>
  <cols>
    <col min="1" max="1" width="5.28515625" customWidth="1"/>
    <col min="2" max="2" width="0.140625" customWidth="1"/>
    <col min="3" max="3" width="2.85546875" customWidth="1"/>
    <col min="4" max="4" width="29.85546875" customWidth="1"/>
    <col min="5" max="5" width="9" customWidth="1"/>
    <col min="6" max="6" width="7.28515625" customWidth="1"/>
    <col min="7" max="7" width="8" customWidth="1"/>
    <col min="8" max="8" width="8.7109375" customWidth="1"/>
    <col min="9" max="9" width="8.140625" customWidth="1"/>
    <col min="10" max="10" width="8.42578125" customWidth="1"/>
    <col min="11" max="11" width="12.28515625" customWidth="1"/>
    <col min="12" max="12" width="9.140625" customWidth="1"/>
    <col min="13" max="13" width="8.85546875" customWidth="1"/>
    <col min="14" max="14" width="8.5703125" customWidth="1"/>
    <col min="15" max="15" width="12.28515625" customWidth="1"/>
  </cols>
  <sheetData>
    <row r="1" spans="1:15">
      <c r="A1" s="13"/>
      <c r="B1" s="13"/>
      <c r="C1" s="13"/>
      <c r="D1" s="13"/>
      <c r="E1" s="13"/>
      <c r="F1" s="141"/>
      <c r="G1" s="141"/>
      <c r="H1" s="141"/>
      <c r="I1" s="141"/>
      <c r="J1" s="141"/>
      <c r="K1" s="141"/>
      <c r="L1" s="13"/>
      <c r="M1" s="13"/>
      <c r="N1" s="142" t="s">
        <v>502</v>
      </c>
      <c r="O1" s="142"/>
    </row>
    <row r="2" spans="1:15">
      <c r="A2" s="13"/>
      <c r="B2" s="13"/>
      <c r="C2" s="13"/>
      <c r="D2" s="13"/>
      <c r="E2" s="13"/>
      <c r="F2" s="141" t="s">
        <v>3</v>
      </c>
      <c r="G2" s="141"/>
      <c r="H2" s="141"/>
      <c r="I2" s="141"/>
      <c r="J2" s="141"/>
      <c r="K2" s="141"/>
      <c r="L2" s="13"/>
      <c r="N2" s="142" t="s">
        <v>503</v>
      </c>
      <c r="O2" s="142"/>
    </row>
    <row r="3" spans="1: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>
      <c r="A4" s="586" t="s">
        <v>671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</row>
    <row r="5" spans="1: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>
      <c r="A6" s="587" t="s">
        <v>658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</row>
    <row r="7" spans="1:1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247"/>
      <c r="L7" s="247" t="s">
        <v>504</v>
      </c>
      <c r="M7" s="247"/>
      <c r="N7" s="247"/>
      <c r="O7" s="247"/>
    </row>
    <row r="8" spans="1:15">
      <c r="A8" s="588" t="s">
        <v>505</v>
      </c>
      <c r="B8" s="589" t="s">
        <v>506</v>
      </c>
      <c r="C8" s="590"/>
      <c r="D8" s="591"/>
      <c r="E8" s="595" t="s">
        <v>507</v>
      </c>
      <c r="F8" s="595"/>
      <c r="G8" s="595"/>
      <c r="H8" s="595"/>
      <c r="I8" s="595"/>
      <c r="J8" s="595"/>
      <c r="K8" s="595"/>
      <c r="L8" s="595"/>
      <c r="M8" s="595"/>
      <c r="N8" s="595"/>
      <c r="O8" s="596" t="s">
        <v>508</v>
      </c>
    </row>
    <row r="9" spans="1:15" ht="63.75">
      <c r="A9" s="588"/>
      <c r="B9" s="592"/>
      <c r="C9" s="593"/>
      <c r="D9" s="594"/>
      <c r="E9" s="171" t="s">
        <v>509</v>
      </c>
      <c r="F9" s="92" t="s">
        <v>510</v>
      </c>
      <c r="G9" s="3" t="s">
        <v>511</v>
      </c>
      <c r="H9" s="92" t="s">
        <v>512</v>
      </c>
      <c r="I9" s="3" t="s">
        <v>513</v>
      </c>
      <c r="J9" s="3" t="s">
        <v>514</v>
      </c>
      <c r="K9" s="3" t="s">
        <v>515</v>
      </c>
      <c r="L9" s="3" t="s">
        <v>516</v>
      </c>
      <c r="M9" s="92" t="s">
        <v>517</v>
      </c>
      <c r="N9" s="3" t="s">
        <v>518</v>
      </c>
      <c r="O9" s="596"/>
    </row>
    <row r="10" spans="1:15">
      <c r="A10" s="25">
        <v>1</v>
      </c>
      <c r="B10" s="598">
        <v>2</v>
      </c>
      <c r="C10" s="598"/>
      <c r="D10" s="599"/>
      <c r="E10" s="25">
        <v>3</v>
      </c>
      <c r="F10" s="25">
        <v>4</v>
      </c>
      <c r="G10" s="25">
        <v>5</v>
      </c>
      <c r="H10" s="25">
        <v>6</v>
      </c>
      <c r="I10" s="25">
        <v>7</v>
      </c>
      <c r="J10" s="25">
        <v>8</v>
      </c>
      <c r="K10" s="25">
        <v>9</v>
      </c>
      <c r="L10" s="25">
        <v>10</v>
      </c>
      <c r="M10" s="25">
        <v>11</v>
      </c>
      <c r="N10" s="25">
        <v>12</v>
      </c>
      <c r="O10" s="25">
        <v>13</v>
      </c>
    </row>
    <row r="11" spans="1:15">
      <c r="A11" s="172" t="s">
        <v>132</v>
      </c>
      <c r="B11" s="173" t="s">
        <v>519</v>
      </c>
      <c r="C11" s="174"/>
      <c r="D11" s="174"/>
      <c r="E11" s="34"/>
      <c r="F11" s="34"/>
      <c r="G11" s="34"/>
      <c r="H11" s="34"/>
      <c r="I11" s="34"/>
      <c r="J11" s="34"/>
      <c r="K11" s="175">
        <f>K12+K13+K14+K15+K16+K17+K18+K19+K20+K21+K22+K23+K24+K25</f>
        <v>1052995.5200000003</v>
      </c>
      <c r="L11" s="176"/>
      <c r="M11" s="34"/>
      <c r="N11" s="34"/>
      <c r="O11" s="175">
        <f>O12+O13+O14+O15+O16+O17+O18+O19+O20+O21+O22+O23+O24+O25</f>
        <v>1052995.5200000003</v>
      </c>
    </row>
    <row r="12" spans="1:15">
      <c r="A12" s="177" t="s">
        <v>278</v>
      </c>
      <c r="B12" s="52"/>
      <c r="C12" s="82" t="s">
        <v>62</v>
      </c>
      <c r="D12" s="178"/>
      <c r="E12" s="34"/>
      <c r="F12" s="34"/>
      <c r="G12" s="34"/>
      <c r="H12" s="34"/>
      <c r="I12" s="34"/>
      <c r="J12" s="34"/>
      <c r="K12" s="179">
        <v>861227.18</v>
      </c>
      <c r="L12" s="34"/>
      <c r="M12" s="34"/>
      <c r="N12" s="34"/>
      <c r="O12" s="180">
        <f t="shared" ref="O12:O25" si="0">K12</f>
        <v>861227.18</v>
      </c>
    </row>
    <row r="13" spans="1:15">
      <c r="A13" s="181" t="s">
        <v>280</v>
      </c>
      <c r="B13" s="182"/>
      <c r="C13" s="183" t="s">
        <v>520</v>
      </c>
      <c r="D13" s="72"/>
      <c r="E13" s="34"/>
      <c r="F13" s="34"/>
      <c r="G13" s="34"/>
      <c r="H13" s="34"/>
      <c r="I13" s="34"/>
      <c r="J13" s="34"/>
      <c r="K13" s="179">
        <v>3981.51</v>
      </c>
      <c r="L13" s="34"/>
      <c r="M13" s="34"/>
      <c r="N13" s="34"/>
      <c r="O13" s="180">
        <f t="shared" si="0"/>
        <v>3981.51</v>
      </c>
    </row>
    <row r="14" spans="1:15">
      <c r="A14" s="184" t="s">
        <v>35</v>
      </c>
      <c r="B14" s="185"/>
      <c r="C14" s="186" t="s">
        <v>64</v>
      </c>
      <c r="D14" s="178"/>
      <c r="E14" s="34"/>
      <c r="F14" s="34"/>
      <c r="G14" s="34"/>
      <c r="H14" s="34"/>
      <c r="I14" s="34"/>
      <c r="J14" s="34"/>
      <c r="K14" s="179">
        <v>25185.61</v>
      </c>
      <c r="L14" s="34"/>
      <c r="M14" s="34"/>
      <c r="N14" s="34"/>
      <c r="O14" s="180">
        <f t="shared" si="0"/>
        <v>25185.61</v>
      </c>
    </row>
    <row r="15" spans="1:15">
      <c r="A15" s="187" t="s">
        <v>283</v>
      </c>
      <c r="B15" s="185"/>
      <c r="C15" s="186" t="s">
        <v>521</v>
      </c>
      <c r="D15" s="188"/>
      <c r="E15" s="34"/>
      <c r="F15" s="34"/>
      <c r="G15" s="34"/>
      <c r="H15" s="34"/>
      <c r="I15" s="34"/>
      <c r="J15" s="34"/>
      <c r="K15" s="179">
        <v>175.8</v>
      </c>
      <c r="L15" s="34"/>
      <c r="M15" s="34"/>
      <c r="N15" s="34"/>
      <c r="O15" s="180">
        <f t="shared" si="0"/>
        <v>175.8</v>
      </c>
    </row>
    <row r="16" spans="1:15">
      <c r="A16" s="187" t="s">
        <v>285</v>
      </c>
      <c r="B16" s="185"/>
      <c r="C16" s="186" t="s">
        <v>522</v>
      </c>
      <c r="D16" s="188"/>
      <c r="E16" s="34"/>
      <c r="F16" s="34"/>
      <c r="G16" s="34"/>
      <c r="H16" s="34"/>
      <c r="I16" s="34"/>
      <c r="J16" s="34"/>
      <c r="K16" s="179">
        <v>4710.46</v>
      </c>
      <c r="L16" s="34"/>
      <c r="M16" s="34"/>
      <c r="N16" s="34"/>
      <c r="O16" s="180">
        <f t="shared" si="0"/>
        <v>4710.46</v>
      </c>
    </row>
    <row r="17" spans="1:15">
      <c r="A17" s="187" t="s">
        <v>287</v>
      </c>
      <c r="B17" s="185"/>
      <c r="C17" s="186" t="s">
        <v>523</v>
      </c>
      <c r="D17" s="188"/>
      <c r="E17" s="34"/>
      <c r="F17" s="34"/>
      <c r="G17" s="34"/>
      <c r="H17" s="34"/>
      <c r="I17" s="34"/>
      <c r="J17" s="34"/>
      <c r="K17" s="179">
        <v>2561.42</v>
      </c>
      <c r="L17" s="34"/>
      <c r="M17" s="34"/>
      <c r="N17" s="34"/>
      <c r="O17" s="180">
        <f t="shared" si="0"/>
        <v>2561.42</v>
      </c>
    </row>
    <row r="18" spans="1:15">
      <c r="A18" s="187" t="s">
        <v>289</v>
      </c>
      <c r="B18" s="185"/>
      <c r="C18" s="186" t="s">
        <v>524</v>
      </c>
      <c r="D18" s="188"/>
      <c r="E18" s="34"/>
      <c r="F18" s="34"/>
      <c r="G18" s="34"/>
      <c r="H18" s="34"/>
      <c r="I18" s="34"/>
      <c r="J18" s="34"/>
      <c r="K18" s="179">
        <v>1216.4000000000001</v>
      </c>
      <c r="L18" s="34"/>
      <c r="M18" s="34"/>
      <c r="N18" s="34"/>
      <c r="O18" s="180">
        <f t="shared" si="0"/>
        <v>1216.4000000000001</v>
      </c>
    </row>
    <row r="19" spans="1:15">
      <c r="A19" s="187" t="s">
        <v>291</v>
      </c>
      <c r="B19" s="185"/>
      <c r="C19" s="186" t="s">
        <v>525</v>
      </c>
      <c r="D19" s="189"/>
      <c r="E19" s="34"/>
      <c r="F19" s="34"/>
      <c r="G19" s="34"/>
      <c r="H19" s="34"/>
      <c r="I19" s="34"/>
      <c r="J19" s="34"/>
      <c r="K19" s="179"/>
      <c r="L19" s="34"/>
      <c r="M19" s="34"/>
      <c r="N19" s="34"/>
      <c r="O19" s="180">
        <f t="shared" si="0"/>
        <v>0</v>
      </c>
    </row>
    <row r="20" spans="1:15">
      <c r="A20" s="190" t="s">
        <v>526</v>
      </c>
      <c r="B20" s="185"/>
      <c r="C20" s="600" t="s">
        <v>527</v>
      </c>
      <c r="D20" s="601"/>
      <c r="E20" s="34"/>
      <c r="F20" s="34"/>
      <c r="G20" s="34"/>
      <c r="H20" s="34"/>
      <c r="I20" s="34"/>
      <c r="J20" s="34"/>
      <c r="K20" s="179">
        <v>70711.41</v>
      </c>
      <c r="L20" s="34"/>
      <c r="M20" s="34"/>
      <c r="N20" s="34"/>
      <c r="O20" s="180">
        <f t="shared" si="0"/>
        <v>70711.41</v>
      </c>
    </row>
    <row r="21" spans="1:15">
      <c r="A21" s="181" t="s">
        <v>528</v>
      </c>
      <c r="B21" s="185"/>
      <c r="C21" s="186" t="s">
        <v>75</v>
      </c>
      <c r="D21" s="191"/>
      <c r="E21" s="34"/>
      <c r="F21" s="34"/>
      <c r="G21" s="34"/>
      <c r="H21" s="34"/>
      <c r="I21" s="34"/>
      <c r="J21" s="34"/>
      <c r="K21" s="179"/>
      <c r="L21" s="34"/>
      <c r="M21" s="34"/>
      <c r="N21" s="34"/>
      <c r="O21" s="180">
        <f t="shared" si="0"/>
        <v>0</v>
      </c>
    </row>
    <row r="22" spans="1:15">
      <c r="A22" s="187" t="s">
        <v>529</v>
      </c>
      <c r="B22" s="185"/>
      <c r="C22" s="186" t="s">
        <v>77</v>
      </c>
      <c r="D22" s="191"/>
      <c r="E22" s="34"/>
      <c r="F22" s="34"/>
      <c r="G22" s="34"/>
      <c r="H22" s="34"/>
      <c r="I22" s="34"/>
      <c r="J22" s="34"/>
      <c r="K22" s="179"/>
      <c r="L22" s="34"/>
      <c r="M22" s="34"/>
      <c r="N22" s="34"/>
      <c r="O22" s="180">
        <f t="shared" si="0"/>
        <v>0</v>
      </c>
    </row>
    <row r="23" spans="1:15">
      <c r="A23" s="187" t="s">
        <v>530</v>
      </c>
      <c r="B23" s="185"/>
      <c r="C23" s="186" t="s">
        <v>531</v>
      </c>
      <c r="D23" s="191"/>
      <c r="E23" s="34"/>
      <c r="F23" s="34"/>
      <c r="G23" s="34"/>
      <c r="H23" s="34"/>
      <c r="I23" s="34"/>
      <c r="J23" s="34"/>
      <c r="K23" s="179"/>
      <c r="L23" s="34"/>
      <c r="M23" s="34"/>
      <c r="N23" s="34"/>
      <c r="O23" s="180">
        <f t="shared" si="0"/>
        <v>0</v>
      </c>
    </row>
    <row r="24" spans="1:15">
      <c r="A24" s="187" t="s">
        <v>532</v>
      </c>
      <c r="B24" s="185"/>
      <c r="C24" s="186" t="s">
        <v>533</v>
      </c>
      <c r="D24" s="191"/>
      <c r="E24" s="34"/>
      <c r="F24" s="34"/>
      <c r="G24" s="34"/>
      <c r="H24" s="34"/>
      <c r="I24" s="34"/>
      <c r="J24" s="34"/>
      <c r="K24" s="179"/>
      <c r="L24" s="34"/>
      <c r="M24" s="34"/>
      <c r="N24" s="34"/>
      <c r="O24" s="180">
        <f t="shared" si="0"/>
        <v>0</v>
      </c>
    </row>
    <row r="25" spans="1:15">
      <c r="A25" s="187" t="s">
        <v>534</v>
      </c>
      <c r="B25" s="185"/>
      <c r="C25" s="186" t="s">
        <v>535</v>
      </c>
      <c r="D25" s="191"/>
      <c r="E25" s="34"/>
      <c r="F25" s="34"/>
      <c r="G25" s="34"/>
      <c r="H25" s="34"/>
      <c r="I25" s="34"/>
      <c r="J25" s="34"/>
      <c r="K25" s="179">
        <v>83225.73</v>
      </c>
      <c r="L25" s="34"/>
      <c r="M25" s="34"/>
      <c r="N25" s="34"/>
      <c r="O25" s="180">
        <f t="shared" si="0"/>
        <v>83225.73</v>
      </c>
    </row>
    <row r="26" spans="1:15">
      <c r="A26" s="192" t="s">
        <v>133</v>
      </c>
      <c r="B26" s="602" t="s">
        <v>536</v>
      </c>
      <c r="C26" s="603"/>
      <c r="D26" s="604"/>
      <c r="E26" s="34"/>
      <c r="F26" s="34"/>
      <c r="G26" s="34"/>
      <c r="H26" s="34"/>
      <c r="I26" s="34"/>
      <c r="J26" s="34"/>
      <c r="K26" s="179"/>
      <c r="L26" s="34"/>
      <c r="M26" s="34"/>
      <c r="N26" s="34"/>
      <c r="O26" s="179"/>
    </row>
    <row r="27" spans="1:15">
      <c r="A27" s="172" t="s">
        <v>136</v>
      </c>
      <c r="B27" s="605" t="s">
        <v>20</v>
      </c>
      <c r="C27" s="606"/>
      <c r="D27" s="607"/>
      <c r="E27" s="34"/>
      <c r="F27" s="34"/>
      <c r="G27" s="34"/>
      <c r="H27" s="34"/>
      <c r="I27" s="34"/>
      <c r="J27" s="34"/>
      <c r="K27" s="175"/>
      <c r="L27" s="34"/>
      <c r="M27" s="34"/>
      <c r="N27" s="34"/>
      <c r="O27" s="175"/>
    </row>
    <row r="28" spans="1:15">
      <c r="A28" s="193" t="s">
        <v>190</v>
      </c>
      <c r="B28" s="194"/>
      <c r="C28" s="195" t="s">
        <v>537</v>
      </c>
      <c r="D28" s="161"/>
      <c r="E28" s="34"/>
      <c r="F28" s="34"/>
      <c r="G28" s="34"/>
      <c r="H28" s="34"/>
      <c r="I28" s="34"/>
      <c r="J28" s="34"/>
      <c r="K28" s="175">
        <f>K29+K30+K31+K32+K33+K34+K35+K36+K37+K38+K39+K40</f>
        <v>755327.10000000009</v>
      </c>
      <c r="L28" s="34"/>
      <c r="M28" s="34"/>
      <c r="N28" s="34"/>
      <c r="O28" s="175">
        <f>O29+O30+O31+O32+O33+O34+O35+O36+O37+O38+O39+O40</f>
        <v>755327.10000000009</v>
      </c>
    </row>
    <row r="29" spans="1:15" ht="14.25" customHeight="1">
      <c r="A29" s="11" t="s">
        <v>538</v>
      </c>
      <c r="B29" s="52"/>
      <c r="C29" s="53"/>
      <c r="D29" s="196" t="s">
        <v>62</v>
      </c>
      <c r="E29" s="34"/>
      <c r="F29" s="34"/>
      <c r="G29" s="34"/>
      <c r="H29" s="34"/>
      <c r="I29" s="34"/>
      <c r="J29" s="34"/>
      <c r="K29" s="179">
        <v>592847.27</v>
      </c>
      <c r="L29" s="34"/>
      <c r="M29" s="34"/>
      <c r="N29" s="34"/>
      <c r="O29" s="179">
        <f>K29</f>
        <v>592847.27</v>
      </c>
    </row>
    <row r="30" spans="1:15" ht="15.75" customHeight="1">
      <c r="A30" s="197" t="s">
        <v>539</v>
      </c>
      <c r="B30" s="185"/>
      <c r="C30" s="198"/>
      <c r="D30" s="196" t="s">
        <v>64</v>
      </c>
      <c r="E30" s="34"/>
      <c r="F30" s="34"/>
      <c r="G30" s="34"/>
      <c r="H30" s="34"/>
      <c r="I30" s="34"/>
      <c r="J30" s="34"/>
      <c r="K30" s="179">
        <v>27027.200000000001</v>
      </c>
      <c r="L30" s="34"/>
      <c r="M30" s="34"/>
      <c r="N30" s="34"/>
      <c r="O30" s="179">
        <f t="shared" ref="O30:O40" si="1">K30</f>
        <v>27027.200000000001</v>
      </c>
    </row>
    <row r="31" spans="1:15" ht="15" customHeight="1">
      <c r="A31" s="197" t="s">
        <v>540</v>
      </c>
      <c r="B31" s="185"/>
      <c r="C31" s="198"/>
      <c r="D31" s="196" t="s">
        <v>66</v>
      </c>
      <c r="E31" s="34"/>
      <c r="F31" s="34"/>
      <c r="G31" s="34"/>
      <c r="H31" s="34"/>
      <c r="I31" s="34"/>
      <c r="J31" s="34"/>
      <c r="K31" s="179">
        <v>175.8</v>
      </c>
      <c r="L31" s="34"/>
      <c r="M31" s="34"/>
      <c r="N31" s="34"/>
      <c r="O31" s="179">
        <f t="shared" si="1"/>
        <v>175.8</v>
      </c>
    </row>
    <row r="32" spans="1:15" ht="16.5" customHeight="1">
      <c r="A32" s="197" t="s">
        <v>541</v>
      </c>
      <c r="B32" s="185"/>
      <c r="C32" s="198"/>
      <c r="D32" s="196" t="s">
        <v>68</v>
      </c>
      <c r="E32" s="34"/>
      <c r="F32" s="34"/>
      <c r="G32" s="34"/>
      <c r="H32" s="34"/>
      <c r="I32" s="34"/>
      <c r="J32" s="34"/>
      <c r="K32" s="179">
        <v>1330.54</v>
      </c>
      <c r="L32" s="34"/>
      <c r="M32" s="34"/>
      <c r="N32" s="34"/>
      <c r="O32" s="179">
        <f t="shared" si="1"/>
        <v>1330.54</v>
      </c>
    </row>
    <row r="33" spans="1:15" ht="14.25" customHeight="1">
      <c r="A33" s="197" t="s">
        <v>542</v>
      </c>
      <c r="B33" s="185"/>
      <c r="C33" s="198"/>
      <c r="D33" s="196" t="s">
        <v>70</v>
      </c>
      <c r="E33" s="34"/>
      <c r="F33" s="34"/>
      <c r="G33" s="34"/>
      <c r="H33" s="34"/>
      <c r="I33" s="34"/>
      <c r="J33" s="34"/>
      <c r="K33" s="179">
        <v>2561.42</v>
      </c>
      <c r="L33" s="34"/>
      <c r="M33" s="34"/>
      <c r="N33" s="34"/>
      <c r="O33" s="179">
        <f t="shared" si="1"/>
        <v>2561.42</v>
      </c>
    </row>
    <row r="34" spans="1:15" ht="14.25" customHeight="1">
      <c r="A34" s="197" t="s">
        <v>543</v>
      </c>
      <c r="B34" s="185"/>
      <c r="C34" s="198"/>
      <c r="D34" s="196" t="s">
        <v>524</v>
      </c>
      <c r="E34" s="34"/>
      <c r="F34" s="34"/>
      <c r="G34" s="34"/>
      <c r="H34" s="34"/>
      <c r="I34" s="34"/>
      <c r="J34" s="34"/>
      <c r="K34" s="179">
        <v>1216.4000000000001</v>
      </c>
      <c r="L34" s="34"/>
      <c r="M34" s="34"/>
      <c r="N34" s="34"/>
      <c r="O34" s="179">
        <f t="shared" si="1"/>
        <v>1216.4000000000001</v>
      </c>
    </row>
    <row r="35" spans="1:15" ht="12" customHeight="1">
      <c r="A35" s="197" t="s">
        <v>544</v>
      </c>
      <c r="B35" s="185"/>
      <c r="C35" s="198"/>
      <c r="D35" s="196" t="s">
        <v>73</v>
      </c>
      <c r="E35" s="34"/>
      <c r="F35" s="34"/>
      <c r="G35" s="34"/>
      <c r="H35" s="34"/>
      <c r="I35" s="34"/>
      <c r="J35" s="34"/>
      <c r="K35" s="179">
        <v>47329.07</v>
      </c>
      <c r="L35" s="34"/>
      <c r="M35" s="34"/>
      <c r="N35" s="34"/>
      <c r="O35" s="179">
        <f t="shared" si="1"/>
        <v>47329.07</v>
      </c>
    </row>
    <row r="36" spans="1:15" ht="15" customHeight="1">
      <c r="A36" s="197" t="s">
        <v>545</v>
      </c>
      <c r="B36" s="185"/>
      <c r="C36" s="198"/>
      <c r="D36" s="196" t="s">
        <v>75</v>
      </c>
      <c r="E36" s="34"/>
      <c r="F36" s="34"/>
      <c r="G36" s="34"/>
      <c r="H36" s="34"/>
      <c r="I36" s="34"/>
      <c r="J36" s="34"/>
      <c r="K36" s="179"/>
      <c r="L36" s="34"/>
      <c r="M36" s="34"/>
      <c r="N36" s="34"/>
      <c r="O36" s="179">
        <f t="shared" si="1"/>
        <v>0</v>
      </c>
    </row>
    <row r="37" spans="1:15" ht="15" customHeight="1">
      <c r="A37" s="197" t="s">
        <v>546</v>
      </c>
      <c r="B37" s="185"/>
      <c r="C37" s="198"/>
      <c r="D37" s="196" t="s">
        <v>77</v>
      </c>
      <c r="E37" s="34"/>
      <c r="F37" s="34"/>
      <c r="G37" s="34"/>
      <c r="H37" s="34"/>
      <c r="I37" s="34"/>
      <c r="J37" s="34"/>
      <c r="K37" s="179"/>
      <c r="L37" s="34"/>
      <c r="M37" s="34"/>
      <c r="N37" s="34"/>
      <c r="O37" s="179">
        <f t="shared" si="1"/>
        <v>0</v>
      </c>
    </row>
    <row r="38" spans="1:15" ht="15.75" customHeight="1">
      <c r="A38" s="181" t="s">
        <v>547</v>
      </c>
      <c r="B38" s="185"/>
      <c r="C38" s="198"/>
      <c r="D38" s="196" t="s">
        <v>79</v>
      </c>
      <c r="E38" s="34"/>
      <c r="F38" s="34"/>
      <c r="G38" s="34"/>
      <c r="H38" s="34"/>
      <c r="I38" s="34"/>
      <c r="J38" s="34"/>
      <c r="K38" s="179">
        <v>80262.899999999994</v>
      </c>
      <c r="L38" s="34"/>
      <c r="M38" s="34"/>
      <c r="N38" s="34"/>
      <c r="O38" s="179">
        <f t="shared" si="1"/>
        <v>80262.899999999994</v>
      </c>
    </row>
    <row r="39" spans="1:15" ht="12" customHeight="1">
      <c r="A39" s="181" t="s">
        <v>548</v>
      </c>
      <c r="B39" s="185"/>
      <c r="C39" s="198"/>
      <c r="D39" s="196" t="s">
        <v>549</v>
      </c>
      <c r="E39" s="34"/>
      <c r="F39" s="34"/>
      <c r="G39" s="34"/>
      <c r="H39" s="34"/>
      <c r="I39" s="34"/>
      <c r="J39" s="34"/>
      <c r="K39" s="179"/>
      <c r="L39" s="34"/>
      <c r="M39" s="34"/>
      <c r="N39" s="34"/>
      <c r="O39" s="179">
        <f t="shared" si="1"/>
        <v>0</v>
      </c>
    </row>
    <row r="40" spans="1:15" ht="13.5" customHeight="1">
      <c r="A40" s="181" t="s">
        <v>550</v>
      </c>
      <c r="B40" s="185"/>
      <c r="C40" s="198"/>
      <c r="D40" s="196" t="s">
        <v>82</v>
      </c>
      <c r="E40" s="34"/>
      <c r="F40" s="34"/>
      <c r="G40" s="34"/>
      <c r="H40" s="34"/>
      <c r="I40" s="34"/>
      <c r="J40" s="34"/>
      <c r="K40" s="179">
        <v>2576.5</v>
      </c>
      <c r="L40" s="34"/>
      <c r="M40" s="34"/>
      <c r="N40" s="34"/>
      <c r="O40" s="179">
        <f t="shared" si="1"/>
        <v>2576.5</v>
      </c>
    </row>
    <row r="41" spans="1:15">
      <c r="A41" s="597" t="s">
        <v>659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597"/>
      <c r="O41" s="597"/>
    </row>
  </sheetData>
  <mergeCells count="11">
    <mergeCell ref="A41:O41"/>
    <mergeCell ref="B10:D10"/>
    <mergeCell ref="C20:D20"/>
    <mergeCell ref="B26:D26"/>
    <mergeCell ref="B27:D27"/>
    <mergeCell ref="A4:O4"/>
    <mergeCell ref="A6:O6"/>
    <mergeCell ref="A8:A9"/>
    <mergeCell ref="B8:D9"/>
    <mergeCell ref="E8:N8"/>
    <mergeCell ref="O8:O9"/>
  </mergeCells>
  <phoneticPr fontId="2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D21"/>
    </sheetView>
  </sheetViews>
  <sheetFormatPr defaultRowHeight="12.75"/>
  <cols>
    <col min="1" max="1" width="5.140625" customWidth="1"/>
    <col min="2" max="2" width="18.7109375" customWidth="1"/>
    <col min="3" max="3" width="26.140625" customWidth="1"/>
    <col min="4" max="4" width="32.7109375" customWidth="1"/>
  </cols>
  <sheetData>
    <row r="1" spans="1:4">
      <c r="A1" s="199"/>
      <c r="B1" s="199"/>
      <c r="C1" s="88"/>
      <c r="D1" s="199"/>
    </row>
    <row r="2" spans="1:4">
      <c r="A2" s="199"/>
      <c r="B2" s="199"/>
      <c r="C2" s="114" t="s">
        <v>551</v>
      </c>
      <c r="D2" s="200"/>
    </row>
    <row r="3" spans="1:4">
      <c r="A3" s="199"/>
      <c r="B3" s="199"/>
      <c r="C3" s="114" t="s">
        <v>552</v>
      </c>
      <c r="D3" s="96" t="s">
        <v>553</v>
      </c>
    </row>
    <row r="4" spans="1:4" ht="27.75" customHeight="1">
      <c r="A4" s="199"/>
      <c r="B4" s="608" t="s">
        <v>554</v>
      </c>
      <c r="C4" s="608"/>
      <c r="D4" s="608"/>
    </row>
    <row r="5" spans="1:4">
      <c r="A5" s="199"/>
      <c r="B5" s="199"/>
      <c r="C5" s="199"/>
      <c r="D5" s="199"/>
    </row>
    <row r="6" spans="1:4" ht="30" customHeight="1">
      <c r="A6" s="199"/>
      <c r="B6" s="608" t="s">
        <v>555</v>
      </c>
      <c r="C6" s="608"/>
      <c r="D6" s="608"/>
    </row>
    <row r="7" spans="1:4" ht="15.75" customHeight="1">
      <c r="A7" s="199"/>
      <c r="B7" s="201"/>
      <c r="C7" s="201" t="s">
        <v>660</v>
      </c>
      <c r="D7" s="202" t="s">
        <v>556</v>
      </c>
    </row>
    <row r="8" spans="1:4" ht="9.75" customHeight="1">
      <c r="A8" s="199"/>
      <c r="B8" s="203"/>
      <c r="C8" s="199"/>
      <c r="D8" s="204" t="s">
        <v>557</v>
      </c>
    </row>
    <row r="9" spans="1:4" ht="25.5">
      <c r="A9" s="205" t="s">
        <v>9</v>
      </c>
      <c r="B9" s="206" t="s">
        <v>558</v>
      </c>
      <c r="C9" s="207" t="s">
        <v>559</v>
      </c>
      <c r="D9" s="207" t="s">
        <v>560</v>
      </c>
    </row>
    <row r="10" spans="1:4">
      <c r="A10" s="208">
        <v>1</v>
      </c>
      <c r="B10" s="209">
        <v>2</v>
      </c>
      <c r="C10" s="210">
        <v>3</v>
      </c>
      <c r="D10" s="210">
        <v>4</v>
      </c>
    </row>
    <row r="11" spans="1:4">
      <c r="A11" s="208" t="s">
        <v>132</v>
      </c>
      <c r="B11" s="211" t="s">
        <v>561</v>
      </c>
      <c r="C11" s="212"/>
      <c r="D11" s="212"/>
    </row>
    <row r="12" spans="1:4">
      <c r="A12" s="208" t="s">
        <v>133</v>
      </c>
      <c r="B12" s="211" t="s">
        <v>562</v>
      </c>
      <c r="C12" s="212">
        <v>67420.639999999999</v>
      </c>
      <c r="D12" s="212">
        <v>81948.59</v>
      </c>
    </row>
    <row r="13" spans="1:4" ht="12.75" customHeight="1">
      <c r="A13" s="208" t="s">
        <v>136</v>
      </c>
      <c r="B13" s="211" t="s">
        <v>563</v>
      </c>
      <c r="C13" s="212"/>
      <c r="D13" s="212"/>
    </row>
    <row r="14" spans="1:4">
      <c r="A14" s="208" t="s">
        <v>138</v>
      </c>
      <c r="B14" s="211" t="s">
        <v>564</v>
      </c>
      <c r="C14" s="212"/>
      <c r="D14" s="212"/>
    </row>
    <row r="15" spans="1:4">
      <c r="A15" s="208" t="s">
        <v>140</v>
      </c>
      <c r="B15" s="211" t="s">
        <v>565</v>
      </c>
      <c r="C15" s="213">
        <v>67420.639999999999</v>
      </c>
      <c r="D15" s="213">
        <v>81948.59</v>
      </c>
    </row>
    <row r="16" spans="1:4">
      <c r="A16" s="199"/>
      <c r="B16" s="609" t="s">
        <v>670</v>
      </c>
      <c r="C16" s="609"/>
      <c r="D16" s="609"/>
    </row>
    <row r="17" spans="1:4">
      <c r="A17" s="199"/>
      <c r="B17" s="610" t="s">
        <v>566</v>
      </c>
      <c r="C17" s="610"/>
      <c r="D17" s="610"/>
    </row>
    <row r="18" spans="1:4">
      <c r="A18" s="199"/>
      <c r="B18" s="199"/>
      <c r="C18" s="199"/>
      <c r="D18" s="199"/>
    </row>
  </sheetData>
  <mergeCells count="4">
    <mergeCell ref="B4:D4"/>
    <mergeCell ref="B6:D6"/>
    <mergeCell ref="B16:D16"/>
    <mergeCell ref="B17:D17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36" workbookViewId="0">
      <selection sqref="A1:I57"/>
    </sheetView>
  </sheetViews>
  <sheetFormatPr defaultRowHeight="12.75"/>
  <cols>
    <col min="1" max="1" width="4.140625" customWidth="1"/>
    <col min="2" max="2" width="0.28515625" hidden="1" customWidth="1"/>
    <col min="6" max="6" width="17.7109375" customWidth="1"/>
    <col min="7" max="7" width="10.140625" customWidth="1"/>
    <col min="8" max="8" width="13.5703125" customWidth="1"/>
    <col min="9" max="9" width="14.7109375" customWidth="1"/>
  </cols>
  <sheetData>
    <row r="1" spans="1:9">
      <c r="A1" s="288"/>
      <c r="B1" s="288"/>
      <c r="C1" s="288"/>
      <c r="D1" s="273"/>
      <c r="E1" s="288"/>
      <c r="F1" s="288"/>
      <c r="G1" s="287" t="s">
        <v>567</v>
      </c>
      <c r="H1" s="287"/>
      <c r="I1" s="287"/>
    </row>
    <row r="2" spans="1:9">
      <c r="A2" s="288"/>
      <c r="B2" s="288"/>
      <c r="C2" s="288"/>
      <c r="D2" s="288"/>
      <c r="E2" s="288"/>
      <c r="F2" s="288"/>
      <c r="G2" s="287" t="s">
        <v>1</v>
      </c>
      <c r="H2" s="287"/>
      <c r="I2" s="287"/>
    </row>
    <row r="3" spans="1:9">
      <c r="A3" s="369" t="s">
        <v>568</v>
      </c>
      <c r="B3" s="370"/>
      <c r="C3" s="370"/>
      <c r="D3" s="370"/>
      <c r="E3" s="370"/>
      <c r="F3" s="370"/>
      <c r="G3" s="370"/>
      <c r="H3" s="370"/>
      <c r="I3" s="370"/>
    </row>
    <row r="4" spans="1:9">
      <c r="A4" s="371" t="s">
        <v>569</v>
      </c>
      <c r="B4" s="370"/>
      <c r="C4" s="370"/>
      <c r="D4" s="370"/>
      <c r="E4" s="370"/>
      <c r="F4" s="370"/>
      <c r="G4" s="370"/>
      <c r="H4" s="370"/>
      <c r="I4" s="370"/>
    </row>
    <row r="5" spans="1:9">
      <c r="A5" s="372" t="s">
        <v>570</v>
      </c>
      <c r="B5" s="373"/>
      <c r="C5" s="373"/>
      <c r="D5" s="373"/>
      <c r="E5" s="373"/>
      <c r="F5" s="373"/>
      <c r="G5" s="373"/>
      <c r="H5" s="373"/>
      <c r="I5" s="373"/>
    </row>
    <row r="6" spans="1:9">
      <c r="A6" s="374" t="s">
        <v>4</v>
      </c>
      <c r="B6" s="370"/>
      <c r="C6" s="370"/>
      <c r="D6" s="370"/>
      <c r="E6" s="370"/>
      <c r="F6" s="370"/>
      <c r="G6" s="370"/>
      <c r="H6" s="370"/>
      <c r="I6" s="370"/>
    </row>
    <row r="7" spans="1:9">
      <c r="A7" s="372" t="s">
        <v>571</v>
      </c>
      <c r="B7" s="373"/>
      <c r="C7" s="373"/>
      <c r="D7" s="373"/>
      <c r="E7" s="373"/>
      <c r="F7" s="373"/>
      <c r="G7" s="373"/>
      <c r="H7" s="373"/>
      <c r="I7" s="373"/>
    </row>
    <row r="8" spans="1:9">
      <c r="A8" s="374" t="s">
        <v>572</v>
      </c>
      <c r="B8" s="370"/>
      <c r="C8" s="370"/>
      <c r="D8" s="370"/>
      <c r="E8" s="370"/>
      <c r="F8" s="370"/>
      <c r="G8" s="370"/>
      <c r="H8" s="370"/>
      <c r="I8" s="370"/>
    </row>
    <row r="9" spans="1:9">
      <c r="A9" s="374" t="s">
        <v>573</v>
      </c>
      <c r="B9" s="370"/>
      <c r="C9" s="370"/>
      <c r="D9" s="370"/>
      <c r="E9" s="370"/>
      <c r="F9" s="370"/>
      <c r="G9" s="370"/>
      <c r="H9" s="370"/>
      <c r="I9" s="370"/>
    </row>
    <row r="10" spans="1:9">
      <c r="A10" s="372" t="s">
        <v>574</v>
      </c>
      <c r="B10" s="373"/>
      <c r="C10" s="373"/>
      <c r="D10" s="373"/>
      <c r="E10" s="373"/>
      <c r="F10" s="373"/>
      <c r="G10" s="373"/>
      <c r="H10" s="373"/>
      <c r="I10" s="373"/>
    </row>
    <row r="11" spans="1:9">
      <c r="A11" s="372" t="s">
        <v>644</v>
      </c>
      <c r="B11" s="373"/>
      <c r="C11" s="373"/>
      <c r="D11" s="373"/>
      <c r="E11" s="373"/>
      <c r="F11" s="373"/>
      <c r="G11" s="373"/>
      <c r="H11" s="373"/>
      <c r="I11" s="373"/>
    </row>
    <row r="12" spans="1:9">
      <c r="A12" s="374" t="s">
        <v>668</v>
      </c>
      <c r="B12" s="370"/>
      <c r="C12" s="370"/>
      <c r="D12" s="370"/>
      <c r="E12" s="370"/>
      <c r="F12" s="370"/>
      <c r="G12" s="370"/>
      <c r="H12" s="370"/>
      <c r="I12" s="370"/>
    </row>
    <row r="13" spans="1:9">
      <c r="A13" s="374" t="s">
        <v>7</v>
      </c>
      <c r="B13" s="370"/>
      <c r="C13" s="370"/>
      <c r="D13" s="370"/>
      <c r="E13" s="370"/>
      <c r="F13" s="370"/>
      <c r="G13" s="370"/>
      <c r="H13" s="370"/>
      <c r="I13" s="370"/>
    </row>
    <row r="14" spans="1:9">
      <c r="A14" s="375" t="s">
        <v>172</v>
      </c>
      <c r="B14" s="370"/>
      <c r="C14" s="370"/>
      <c r="D14" s="370"/>
      <c r="E14" s="370"/>
      <c r="F14" s="370"/>
      <c r="G14" s="370"/>
      <c r="H14" s="370"/>
      <c r="I14" s="370"/>
    </row>
    <row r="15" spans="1:9" ht="29.25" customHeight="1">
      <c r="A15" s="376" t="s">
        <v>9</v>
      </c>
      <c r="B15" s="376"/>
      <c r="C15" s="376" t="s">
        <v>10</v>
      </c>
      <c r="D15" s="377"/>
      <c r="E15" s="377"/>
      <c r="F15" s="377"/>
      <c r="G15" s="21" t="s">
        <v>575</v>
      </c>
      <c r="H15" s="21" t="s">
        <v>12</v>
      </c>
      <c r="I15" s="21" t="s">
        <v>13</v>
      </c>
    </row>
    <row r="16" spans="1:9" ht="11.25" customHeight="1">
      <c r="A16" s="280" t="s">
        <v>19</v>
      </c>
      <c r="B16" s="358" t="s">
        <v>576</v>
      </c>
      <c r="C16" s="378" t="s">
        <v>576</v>
      </c>
      <c r="D16" s="379"/>
      <c r="E16" s="379"/>
      <c r="F16" s="379"/>
      <c r="G16" s="358"/>
      <c r="H16" s="360">
        <f>H17+H23</f>
        <v>1054169.45</v>
      </c>
      <c r="I16" s="360">
        <f>I17+I23</f>
        <v>937964.57000000007</v>
      </c>
    </row>
    <row r="17" spans="1:9" ht="11.25" customHeight="1">
      <c r="A17" s="282" t="s">
        <v>21</v>
      </c>
      <c r="B17" s="361" t="s">
        <v>577</v>
      </c>
      <c r="C17" s="380" t="s">
        <v>577</v>
      </c>
      <c r="D17" s="380"/>
      <c r="E17" s="380"/>
      <c r="F17" s="380"/>
      <c r="G17" s="361"/>
      <c r="H17" s="360">
        <f>H18+H19+H20+H21</f>
        <v>52177.119999999995</v>
      </c>
      <c r="I17" s="360">
        <f>I18+I19+I20+I21</f>
        <v>43548.179999999993</v>
      </c>
    </row>
    <row r="18" spans="1:9" ht="11.25" customHeight="1">
      <c r="A18" s="282" t="s">
        <v>23</v>
      </c>
      <c r="B18" s="361" t="s">
        <v>578</v>
      </c>
      <c r="C18" s="380" t="s">
        <v>578</v>
      </c>
      <c r="D18" s="380"/>
      <c r="E18" s="380"/>
      <c r="F18" s="380"/>
      <c r="G18" s="361"/>
      <c r="H18" s="362">
        <v>391.44</v>
      </c>
      <c r="I18" s="362">
        <v>306.35000000000002</v>
      </c>
    </row>
    <row r="19" spans="1:9">
      <c r="A19" s="282" t="s">
        <v>33</v>
      </c>
      <c r="B19" s="363" t="s">
        <v>579</v>
      </c>
      <c r="C19" s="381" t="s">
        <v>579</v>
      </c>
      <c r="D19" s="381"/>
      <c r="E19" s="381"/>
      <c r="F19" s="381"/>
      <c r="G19" s="363"/>
      <c r="H19" s="362">
        <v>21560</v>
      </c>
      <c r="I19" s="362">
        <v>20500</v>
      </c>
    </row>
    <row r="20" spans="1:9">
      <c r="A20" s="282" t="s">
        <v>580</v>
      </c>
      <c r="B20" s="361" t="s">
        <v>581</v>
      </c>
      <c r="C20" s="381" t="s">
        <v>581</v>
      </c>
      <c r="D20" s="381"/>
      <c r="E20" s="381"/>
      <c r="F20" s="381"/>
      <c r="G20" s="361"/>
      <c r="H20" s="362">
        <v>2106.12</v>
      </c>
      <c r="I20" s="362">
        <v>745.23</v>
      </c>
    </row>
    <row r="21" spans="1:9">
      <c r="A21" s="282" t="s">
        <v>37</v>
      </c>
      <c r="B21" s="363" t="s">
        <v>582</v>
      </c>
      <c r="C21" s="381" t="s">
        <v>582</v>
      </c>
      <c r="D21" s="381"/>
      <c r="E21" s="381"/>
      <c r="F21" s="381"/>
      <c r="G21" s="363"/>
      <c r="H21" s="362">
        <v>28119.56</v>
      </c>
      <c r="I21" s="362">
        <v>21996.6</v>
      </c>
    </row>
    <row r="22" spans="1:9" ht="9.75" customHeight="1">
      <c r="A22" s="282" t="s">
        <v>45</v>
      </c>
      <c r="B22" s="361" t="s">
        <v>583</v>
      </c>
      <c r="C22" s="381" t="s">
        <v>583</v>
      </c>
      <c r="D22" s="381"/>
      <c r="E22" s="381"/>
      <c r="F22" s="381"/>
      <c r="G22" s="361"/>
      <c r="H22" s="360"/>
      <c r="I22" s="364"/>
    </row>
    <row r="23" spans="1:9">
      <c r="A23" s="282" t="s">
        <v>59</v>
      </c>
      <c r="B23" s="361" t="s">
        <v>584</v>
      </c>
      <c r="C23" s="381" t="s">
        <v>584</v>
      </c>
      <c r="D23" s="381"/>
      <c r="E23" s="381"/>
      <c r="F23" s="381"/>
      <c r="G23" s="297" t="s">
        <v>585</v>
      </c>
      <c r="H23" s="360">
        <f>H24+H25</f>
        <v>1001992.33</v>
      </c>
      <c r="I23" s="360">
        <f>I24+I25</f>
        <v>894416.39</v>
      </c>
    </row>
    <row r="24" spans="1:9" ht="14.25" customHeight="1">
      <c r="A24" s="282" t="s">
        <v>61</v>
      </c>
      <c r="B24" s="363" t="s">
        <v>499</v>
      </c>
      <c r="C24" s="381" t="s">
        <v>499</v>
      </c>
      <c r="D24" s="381"/>
      <c r="E24" s="381"/>
      <c r="F24" s="381"/>
      <c r="G24" s="363"/>
      <c r="H24" s="362">
        <v>1001992.33</v>
      </c>
      <c r="I24" s="362">
        <v>894416.39</v>
      </c>
    </row>
    <row r="25" spans="1:9" ht="9.75" customHeight="1">
      <c r="A25" s="282" t="s">
        <v>63</v>
      </c>
      <c r="B25" s="363" t="s">
        <v>586</v>
      </c>
      <c r="C25" s="381" t="s">
        <v>586</v>
      </c>
      <c r="D25" s="381"/>
      <c r="E25" s="381"/>
      <c r="F25" s="381"/>
      <c r="G25" s="363"/>
      <c r="H25" s="362"/>
      <c r="I25" s="362"/>
    </row>
    <row r="26" spans="1:9">
      <c r="A26" s="280" t="s">
        <v>83</v>
      </c>
      <c r="B26" s="358" t="s">
        <v>519</v>
      </c>
      <c r="C26" s="378" t="s">
        <v>519</v>
      </c>
      <c r="D26" s="378"/>
      <c r="E26" s="378"/>
      <c r="F26" s="378"/>
      <c r="G26" s="297" t="s">
        <v>587</v>
      </c>
      <c r="H26" s="360">
        <f>H27+H28+H29+H30+H31+H32+H33+H34+H35+H36+H37+H38+H39+H40</f>
        <v>1052995.5200000003</v>
      </c>
      <c r="I26" s="360">
        <f>I27+I28+I29+I30+I31+I32+I33+I34+I35+I36+I37+I38+I39+I40</f>
        <v>926227.3600000001</v>
      </c>
    </row>
    <row r="27" spans="1:9">
      <c r="A27" s="282" t="s">
        <v>21</v>
      </c>
      <c r="B27" s="361" t="s">
        <v>588</v>
      </c>
      <c r="C27" s="381" t="s">
        <v>589</v>
      </c>
      <c r="D27" s="382"/>
      <c r="E27" s="382"/>
      <c r="F27" s="382"/>
      <c r="G27" s="361"/>
      <c r="H27" s="362">
        <v>861227.18</v>
      </c>
      <c r="I27" s="362">
        <v>759605</v>
      </c>
    </row>
    <row r="28" spans="1:9">
      <c r="A28" s="282" t="s">
        <v>590</v>
      </c>
      <c r="B28" s="361" t="s">
        <v>520</v>
      </c>
      <c r="C28" s="381" t="s">
        <v>591</v>
      </c>
      <c r="D28" s="382"/>
      <c r="E28" s="382"/>
      <c r="F28" s="382"/>
      <c r="G28" s="361"/>
      <c r="H28" s="362">
        <v>3981.51</v>
      </c>
      <c r="I28" s="362">
        <v>3296.48</v>
      </c>
    </row>
    <row r="29" spans="1:9">
      <c r="A29" s="282" t="s">
        <v>59</v>
      </c>
      <c r="B29" s="361" t="s">
        <v>592</v>
      </c>
      <c r="C29" s="381" t="s">
        <v>593</v>
      </c>
      <c r="D29" s="382"/>
      <c r="E29" s="382"/>
      <c r="F29" s="382"/>
      <c r="G29" s="361"/>
      <c r="H29" s="362">
        <v>25185.61</v>
      </c>
      <c r="I29" s="362">
        <v>25686.17</v>
      </c>
    </row>
    <row r="30" spans="1:9">
      <c r="A30" s="282" t="s">
        <v>88</v>
      </c>
      <c r="B30" s="361" t="s">
        <v>521</v>
      </c>
      <c r="C30" s="380" t="s">
        <v>594</v>
      </c>
      <c r="D30" s="382"/>
      <c r="E30" s="382"/>
      <c r="F30" s="382"/>
      <c r="G30" s="361"/>
      <c r="H30" s="362">
        <v>175.8</v>
      </c>
      <c r="I30" s="362">
        <v>120.3</v>
      </c>
    </row>
    <row r="31" spans="1:9">
      <c r="A31" s="282" t="s">
        <v>101</v>
      </c>
      <c r="B31" s="361" t="s">
        <v>522</v>
      </c>
      <c r="C31" s="380" t="s">
        <v>595</v>
      </c>
      <c r="D31" s="382"/>
      <c r="E31" s="382"/>
      <c r="F31" s="382"/>
      <c r="G31" s="361"/>
      <c r="H31" s="362">
        <v>4710.46</v>
      </c>
      <c r="I31" s="362">
        <v>4126.29</v>
      </c>
    </row>
    <row r="32" spans="1:9">
      <c r="A32" s="282" t="s">
        <v>103</v>
      </c>
      <c r="B32" s="361" t="s">
        <v>523</v>
      </c>
      <c r="C32" s="380" t="s">
        <v>596</v>
      </c>
      <c r="D32" s="382"/>
      <c r="E32" s="382"/>
      <c r="F32" s="382"/>
      <c r="G32" s="361"/>
      <c r="H32" s="362">
        <v>2561.42</v>
      </c>
      <c r="I32" s="362">
        <v>2877.55</v>
      </c>
    </row>
    <row r="33" spans="1:9">
      <c r="A33" s="282" t="s">
        <v>105</v>
      </c>
      <c r="B33" s="361" t="s">
        <v>597</v>
      </c>
      <c r="C33" s="380" t="s">
        <v>598</v>
      </c>
      <c r="D33" s="382"/>
      <c r="E33" s="382"/>
      <c r="F33" s="382"/>
      <c r="G33" s="361"/>
      <c r="H33" s="362">
        <v>1216.4000000000001</v>
      </c>
      <c r="I33" s="362">
        <v>102.07</v>
      </c>
    </row>
    <row r="34" spans="1:9" ht="10.5" customHeight="1">
      <c r="A34" s="282" t="s">
        <v>599</v>
      </c>
      <c r="B34" s="361" t="s">
        <v>600</v>
      </c>
      <c r="C34" s="381" t="s">
        <v>600</v>
      </c>
      <c r="D34" s="382"/>
      <c r="E34" s="382"/>
      <c r="F34" s="382"/>
      <c r="G34" s="361"/>
      <c r="H34" s="362"/>
      <c r="I34" s="362">
        <v>0.28999999999999998</v>
      </c>
    </row>
    <row r="35" spans="1:9" ht="10.5" customHeight="1">
      <c r="A35" s="282" t="s">
        <v>601</v>
      </c>
      <c r="B35" s="361" t="s">
        <v>602</v>
      </c>
      <c r="C35" s="380" t="s">
        <v>602</v>
      </c>
      <c r="D35" s="382"/>
      <c r="E35" s="382"/>
      <c r="F35" s="382"/>
      <c r="G35" s="361"/>
      <c r="H35" s="362">
        <v>70711.41</v>
      </c>
      <c r="I35" s="362">
        <v>57994.19</v>
      </c>
    </row>
    <row r="36" spans="1:9">
      <c r="A36" s="282" t="s">
        <v>603</v>
      </c>
      <c r="B36" s="361" t="s">
        <v>604</v>
      </c>
      <c r="C36" s="381" t="s">
        <v>605</v>
      </c>
      <c r="D36" s="377"/>
      <c r="E36" s="377"/>
      <c r="F36" s="377"/>
      <c r="G36" s="361"/>
      <c r="H36" s="362"/>
      <c r="I36" s="362"/>
    </row>
    <row r="37" spans="1:9">
      <c r="A37" s="282" t="s">
        <v>606</v>
      </c>
      <c r="B37" s="361" t="s">
        <v>607</v>
      </c>
      <c r="C37" s="381" t="s">
        <v>608</v>
      </c>
      <c r="D37" s="382"/>
      <c r="E37" s="382"/>
      <c r="F37" s="382"/>
      <c r="G37" s="361"/>
      <c r="H37" s="362"/>
      <c r="I37" s="362"/>
    </row>
    <row r="38" spans="1:9">
      <c r="A38" s="282" t="s">
        <v>609</v>
      </c>
      <c r="B38" s="361" t="s">
        <v>610</v>
      </c>
      <c r="C38" s="381" t="s">
        <v>611</v>
      </c>
      <c r="D38" s="382"/>
      <c r="E38" s="382"/>
      <c r="F38" s="382"/>
      <c r="G38" s="361"/>
      <c r="H38" s="362"/>
      <c r="I38" s="362"/>
    </row>
    <row r="39" spans="1:9" ht="12" customHeight="1">
      <c r="A39" s="282" t="s">
        <v>612</v>
      </c>
      <c r="B39" s="361" t="s">
        <v>613</v>
      </c>
      <c r="C39" s="381" t="s">
        <v>614</v>
      </c>
      <c r="D39" s="382"/>
      <c r="E39" s="382"/>
      <c r="F39" s="382"/>
      <c r="G39" s="361"/>
      <c r="H39" s="362">
        <v>83225.73</v>
      </c>
      <c r="I39" s="362">
        <v>53697.66</v>
      </c>
    </row>
    <row r="40" spans="1:9">
      <c r="A40" s="282" t="s">
        <v>615</v>
      </c>
      <c r="B40" s="361" t="s">
        <v>535</v>
      </c>
      <c r="C40" s="383" t="s">
        <v>616</v>
      </c>
      <c r="D40" s="384"/>
      <c r="E40" s="384"/>
      <c r="F40" s="385"/>
      <c r="G40" s="361"/>
      <c r="H40" s="366"/>
      <c r="I40" s="366">
        <v>18721.36</v>
      </c>
    </row>
    <row r="41" spans="1:9">
      <c r="A41" s="358" t="s">
        <v>92</v>
      </c>
      <c r="B41" s="367" t="s">
        <v>617</v>
      </c>
      <c r="C41" s="386" t="s">
        <v>617</v>
      </c>
      <c r="D41" s="387"/>
      <c r="E41" s="387"/>
      <c r="F41" s="388"/>
      <c r="G41" s="367"/>
      <c r="H41" s="368">
        <f>H16-H26</f>
        <v>1173.929999999702</v>
      </c>
      <c r="I41" s="368">
        <f>I16-I26</f>
        <v>11737.209999999963</v>
      </c>
    </row>
    <row r="42" spans="1:9">
      <c r="A42" s="358" t="s">
        <v>107</v>
      </c>
      <c r="B42" s="358" t="s">
        <v>618</v>
      </c>
      <c r="C42" s="389" t="s">
        <v>618</v>
      </c>
      <c r="D42" s="387"/>
      <c r="E42" s="387"/>
      <c r="F42" s="388"/>
      <c r="G42" s="359"/>
      <c r="H42" s="368">
        <f>H43-H45</f>
        <v>0</v>
      </c>
      <c r="I42" s="368">
        <f>I43-I45</f>
        <v>0</v>
      </c>
    </row>
    <row r="43" spans="1:9" ht="10.5" customHeight="1">
      <c r="A43" s="363" t="s">
        <v>619</v>
      </c>
      <c r="B43" s="361" t="s">
        <v>620</v>
      </c>
      <c r="C43" s="383"/>
      <c r="D43" s="384"/>
      <c r="E43" s="384"/>
      <c r="F43" s="385"/>
      <c r="G43" s="365"/>
      <c r="H43" s="366"/>
      <c r="I43" s="366"/>
    </row>
    <row r="44" spans="1:9">
      <c r="A44" s="363" t="s">
        <v>45</v>
      </c>
      <c r="B44" s="361" t="s">
        <v>621</v>
      </c>
      <c r="C44" s="383" t="s">
        <v>621</v>
      </c>
      <c r="D44" s="384"/>
      <c r="E44" s="384"/>
      <c r="F44" s="385"/>
      <c r="G44" s="365"/>
      <c r="H44" s="366"/>
      <c r="I44" s="366"/>
    </row>
    <row r="45" spans="1:9" ht="10.5" customHeight="1">
      <c r="A45" s="363" t="s">
        <v>622</v>
      </c>
      <c r="B45" s="361" t="s">
        <v>623</v>
      </c>
      <c r="C45" s="383" t="s">
        <v>624</v>
      </c>
      <c r="D45" s="384"/>
      <c r="E45" s="384"/>
      <c r="F45" s="385"/>
      <c r="G45" s="365"/>
      <c r="H45" s="366"/>
      <c r="I45" s="366"/>
    </row>
    <row r="46" spans="1:9">
      <c r="A46" s="358" t="s">
        <v>625</v>
      </c>
      <c r="B46" s="367" t="s">
        <v>626</v>
      </c>
      <c r="C46" s="386" t="s">
        <v>626</v>
      </c>
      <c r="D46" s="387"/>
      <c r="E46" s="387"/>
      <c r="F46" s="388"/>
      <c r="G46" s="365"/>
      <c r="H46" s="368">
        <v>-1.1499999999999999</v>
      </c>
      <c r="I46" s="368"/>
    </row>
    <row r="47" spans="1:9">
      <c r="A47" s="358" t="s">
        <v>627</v>
      </c>
      <c r="B47" s="367" t="s">
        <v>536</v>
      </c>
      <c r="C47" s="390" t="s">
        <v>536</v>
      </c>
      <c r="D47" s="391"/>
      <c r="E47" s="391"/>
      <c r="F47" s="392"/>
      <c r="G47" s="359"/>
      <c r="H47" s="368"/>
      <c r="I47" s="368"/>
    </row>
    <row r="48" spans="1:9">
      <c r="A48" s="358" t="s">
        <v>628</v>
      </c>
      <c r="B48" s="367" t="s">
        <v>629</v>
      </c>
      <c r="C48" s="386" t="s">
        <v>629</v>
      </c>
      <c r="D48" s="387"/>
      <c r="E48" s="387"/>
      <c r="F48" s="388"/>
      <c r="G48" s="359"/>
      <c r="H48" s="368"/>
      <c r="I48" s="368"/>
    </row>
    <row r="49" spans="1:9">
      <c r="A49" s="358" t="s">
        <v>630</v>
      </c>
      <c r="B49" s="358" t="s">
        <v>631</v>
      </c>
      <c r="C49" s="393" t="s">
        <v>631</v>
      </c>
      <c r="D49" s="391"/>
      <c r="E49" s="391"/>
      <c r="F49" s="392"/>
      <c r="G49" s="365"/>
      <c r="H49" s="368">
        <f>H41+H42+H46</f>
        <v>1172.7799999997019</v>
      </c>
      <c r="I49" s="368">
        <f>I41+I42+I46</f>
        <v>11737.209999999963</v>
      </c>
    </row>
    <row r="50" spans="1:9">
      <c r="A50" s="358" t="s">
        <v>21</v>
      </c>
      <c r="B50" s="358" t="s">
        <v>632</v>
      </c>
      <c r="C50" s="389" t="s">
        <v>632</v>
      </c>
      <c r="D50" s="387"/>
      <c r="E50" s="387"/>
      <c r="F50" s="388"/>
      <c r="G50" s="359"/>
      <c r="H50" s="368"/>
      <c r="I50" s="368"/>
    </row>
    <row r="51" spans="1:9">
      <c r="A51" s="358" t="s">
        <v>633</v>
      </c>
      <c r="B51" s="367" t="s">
        <v>634</v>
      </c>
      <c r="C51" s="386" t="s">
        <v>634</v>
      </c>
      <c r="D51" s="387"/>
      <c r="E51" s="387"/>
      <c r="F51" s="388"/>
      <c r="G51" s="359"/>
      <c r="H51" s="368">
        <f>H49</f>
        <v>1172.7799999997019</v>
      </c>
      <c r="I51" s="368">
        <v>11737.21</v>
      </c>
    </row>
    <row r="52" spans="1:9" ht="10.5" customHeight="1">
      <c r="A52" s="363" t="s">
        <v>21</v>
      </c>
      <c r="B52" s="361" t="s">
        <v>635</v>
      </c>
      <c r="C52" s="383" t="s">
        <v>635</v>
      </c>
      <c r="D52" s="384"/>
      <c r="E52" s="384"/>
      <c r="F52" s="385"/>
      <c r="G52" s="365"/>
      <c r="H52" s="366"/>
      <c r="I52" s="366"/>
    </row>
    <row r="53" spans="1:9" ht="9.75" customHeight="1">
      <c r="A53" s="363" t="s">
        <v>45</v>
      </c>
      <c r="B53" s="361" t="s">
        <v>636</v>
      </c>
      <c r="C53" s="383" t="s">
        <v>636</v>
      </c>
      <c r="D53" s="384"/>
      <c r="E53" s="384"/>
      <c r="F53" s="385"/>
      <c r="G53" s="365"/>
      <c r="H53" s="366"/>
      <c r="I53" s="366"/>
    </row>
    <row r="54" spans="1:9">
      <c r="A54" s="394" t="s">
        <v>645</v>
      </c>
      <c r="B54" s="394"/>
      <c r="C54" s="394"/>
      <c r="D54" s="394"/>
      <c r="E54" s="394"/>
      <c r="F54" s="394"/>
      <c r="G54" s="394"/>
      <c r="H54" s="395" t="s">
        <v>689</v>
      </c>
      <c r="I54" s="395"/>
    </row>
    <row r="55" spans="1:9">
      <c r="A55" s="396" t="s">
        <v>637</v>
      </c>
      <c r="B55" s="396"/>
      <c r="C55" s="396"/>
      <c r="D55" s="396"/>
      <c r="E55" s="396"/>
      <c r="F55" s="396"/>
      <c r="G55" s="396"/>
      <c r="H55" s="397" t="s">
        <v>115</v>
      </c>
      <c r="I55" s="397"/>
    </row>
    <row r="56" spans="1:9">
      <c r="A56" s="396" t="s">
        <v>638</v>
      </c>
      <c r="B56" s="396"/>
      <c r="C56" s="396"/>
      <c r="D56" s="396"/>
      <c r="E56" s="396"/>
      <c r="F56" s="396"/>
      <c r="G56" s="396"/>
      <c r="H56" s="397" t="s">
        <v>164</v>
      </c>
      <c r="I56" s="397"/>
    </row>
    <row r="57" spans="1:9">
      <c r="A57" s="396" t="s">
        <v>639</v>
      </c>
      <c r="B57" s="396"/>
      <c r="C57" s="396"/>
      <c r="D57" s="396"/>
      <c r="E57" s="396"/>
      <c r="F57" s="396"/>
      <c r="G57" s="396"/>
      <c r="H57" s="397" t="s">
        <v>115</v>
      </c>
      <c r="I57" s="397"/>
    </row>
  </sheetData>
  <mergeCells count="60">
    <mergeCell ref="A57:G57"/>
    <mergeCell ref="H57:I57"/>
    <mergeCell ref="A55:G55"/>
    <mergeCell ref="H55:I55"/>
    <mergeCell ref="A56:G56"/>
    <mergeCell ref="H56:I56"/>
    <mergeCell ref="C50:F50"/>
    <mergeCell ref="C51:F51"/>
    <mergeCell ref="C52:F52"/>
    <mergeCell ref="C53:F53"/>
    <mergeCell ref="A54:G54"/>
    <mergeCell ref="H54:I54"/>
    <mergeCell ref="C44:F44"/>
    <mergeCell ref="C45:F45"/>
    <mergeCell ref="C46:F46"/>
    <mergeCell ref="C47:F47"/>
    <mergeCell ref="C48:F48"/>
    <mergeCell ref="C49:F49"/>
    <mergeCell ref="C38:F38"/>
    <mergeCell ref="C39:F39"/>
    <mergeCell ref="C40:F40"/>
    <mergeCell ref="C41:F41"/>
    <mergeCell ref="C42:F42"/>
    <mergeCell ref="C43:F43"/>
    <mergeCell ref="C32:F32"/>
    <mergeCell ref="C33:F33"/>
    <mergeCell ref="C34:F34"/>
    <mergeCell ref="C35:F35"/>
    <mergeCell ref="C36:F36"/>
    <mergeCell ref="C37:F37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A15:B15"/>
    <mergeCell ref="C15:F15"/>
    <mergeCell ref="C16:F16"/>
    <mergeCell ref="C17:F17"/>
    <mergeCell ref="C18:F18"/>
    <mergeCell ref="C19:F19"/>
    <mergeCell ref="A9:I9"/>
    <mergeCell ref="A10:I10"/>
    <mergeCell ref="A11:I11"/>
    <mergeCell ref="A12:I12"/>
    <mergeCell ref="A13:I13"/>
    <mergeCell ref="A14:I14"/>
    <mergeCell ref="A3:I3"/>
    <mergeCell ref="A4:I4"/>
    <mergeCell ref="A5:I5"/>
    <mergeCell ref="A6:I6"/>
    <mergeCell ref="A7:I7"/>
    <mergeCell ref="A8:I8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58" workbookViewId="0">
      <selection activeCell="A12" sqref="A12:IV12"/>
    </sheetView>
  </sheetViews>
  <sheetFormatPr defaultRowHeight="12.75"/>
  <cols>
    <col min="1" max="1" width="3.28515625" customWidth="1"/>
    <col min="2" max="2" width="8.42578125" customWidth="1"/>
    <col min="4" max="4" width="7.28515625" customWidth="1"/>
    <col min="5" max="5" width="3.5703125" customWidth="1"/>
    <col min="6" max="6" width="5.7109375" customWidth="1"/>
    <col min="7" max="7" width="8.5703125" customWidth="1"/>
    <col min="8" max="8" width="7.85546875" customWidth="1"/>
    <col min="9" max="10" width="8.5703125" customWidth="1"/>
    <col min="11" max="11" width="6.5703125" customWidth="1"/>
    <col min="12" max="12" width="8.7109375" customWidth="1"/>
  </cols>
  <sheetData>
    <row r="1" spans="1:12">
      <c r="A1" s="215"/>
      <c r="B1" s="216"/>
      <c r="C1" s="216"/>
      <c r="D1" s="216"/>
      <c r="E1" s="216"/>
      <c r="F1" s="216"/>
      <c r="G1" s="217"/>
      <c r="H1" s="215"/>
      <c r="I1" s="218" t="s">
        <v>0</v>
      </c>
      <c r="J1" s="217"/>
      <c r="K1" s="217"/>
      <c r="L1" s="215"/>
    </row>
    <row r="2" spans="1:12">
      <c r="A2" s="215"/>
      <c r="B2" s="216"/>
      <c r="C2" s="216"/>
      <c r="D2" s="216"/>
      <c r="E2" s="216"/>
      <c r="F2" s="216"/>
      <c r="G2" s="217"/>
      <c r="H2" s="215"/>
      <c r="I2" s="218" t="s">
        <v>1</v>
      </c>
      <c r="J2" s="215"/>
      <c r="K2" s="217"/>
      <c r="L2" s="215"/>
    </row>
    <row r="3" spans="1:12">
      <c r="A3" s="437" t="s">
        <v>2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2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</row>
    <row r="5" spans="1:12">
      <c r="A5" s="437" t="s">
        <v>3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</row>
    <row r="6" spans="1:12">
      <c r="A6" s="425" t="s">
        <v>4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12">
      <c r="A7" s="437" t="s">
        <v>5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</row>
    <row r="8" spans="1:12">
      <c r="A8" s="441" t="s">
        <v>640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</row>
    <row r="9" spans="1:12">
      <c r="A9" s="441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</row>
    <row r="10" spans="1:12">
      <c r="A10" s="437" t="s">
        <v>6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</row>
    <row r="11" spans="1:12">
      <c r="A11" s="437" t="s">
        <v>647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</row>
    <row r="12" spans="1:12">
      <c r="A12" s="425" t="s">
        <v>669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</row>
    <row r="13" spans="1:12">
      <c r="A13" s="425" t="s">
        <v>7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</row>
    <row r="14" spans="1:12">
      <c r="A14" s="219"/>
      <c r="B14" s="220"/>
      <c r="C14" s="220"/>
      <c r="D14" s="220"/>
      <c r="E14" s="220"/>
      <c r="F14" s="426" t="s">
        <v>8</v>
      </c>
      <c r="G14" s="426"/>
      <c r="H14" s="426"/>
      <c r="I14" s="426"/>
      <c r="J14" s="426"/>
      <c r="K14" s="426"/>
      <c r="L14" s="426"/>
    </row>
    <row r="15" spans="1:12">
      <c r="A15" s="427" t="s">
        <v>9</v>
      </c>
      <c r="B15" s="429" t="s">
        <v>10</v>
      </c>
      <c r="C15" s="430"/>
      <c r="D15" s="430"/>
      <c r="E15" s="431"/>
      <c r="F15" s="435" t="s">
        <v>11</v>
      </c>
      <c r="G15" s="438" t="s">
        <v>12</v>
      </c>
      <c r="H15" s="439"/>
      <c r="I15" s="440"/>
      <c r="J15" s="438" t="s">
        <v>13</v>
      </c>
      <c r="K15" s="439"/>
      <c r="L15" s="440"/>
    </row>
    <row r="16" spans="1:12" ht="51">
      <c r="A16" s="428"/>
      <c r="B16" s="432"/>
      <c r="C16" s="433"/>
      <c r="D16" s="433"/>
      <c r="E16" s="434"/>
      <c r="F16" s="436"/>
      <c r="G16" s="221" t="s">
        <v>14</v>
      </c>
      <c r="H16" s="221" t="s">
        <v>15</v>
      </c>
      <c r="I16" s="222" t="s">
        <v>16</v>
      </c>
      <c r="J16" s="221" t="s">
        <v>14</v>
      </c>
      <c r="K16" s="221" t="s">
        <v>17</v>
      </c>
      <c r="L16" s="222" t="s">
        <v>16</v>
      </c>
    </row>
    <row r="17" spans="1:12">
      <c r="A17" s="223">
        <v>1</v>
      </c>
      <c r="B17" s="421">
        <v>2</v>
      </c>
      <c r="C17" s="422"/>
      <c r="D17" s="422"/>
      <c r="E17" s="423"/>
      <c r="F17" s="224" t="s">
        <v>18</v>
      </c>
      <c r="G17" s="221">
        <v>4</v>
      </c>
      <c r="H17" s="221">
        <v>5</v>
      </c>
      <c r="I17" s="221">
        <v>6</v>
      </c>
      <c r="J17" s="225">
        <v>7</v>
      </c>
      <c r="K17" s="225">
        <v>8</v>
      </c>
      <c r="L17" s="225">
        <v>9</v>
      </c>
    </row>
    <row r="18" spans="1:12" ht="16.5" customHeight="1">
      <c r="A18" s="221" t="s">
        <v>19</v>
      </c>
      <c r="B18" s="411" t="s">
        <v>20</v>
      </c>
      <c r="C18" s="413"/>
      <c r="D18" s="406"/>
      <c r="E18" s="407"/>
      <c r="F18" s="226"/>
      <c r="G18" s="316">
        <f>SUM(G19-G31-G38)</f>
        <v>4103.8499999999767</v>
      </c>
      <c r="H18" s="317"/>
      <c r="I18" s="316">
        <f>SUM(G18)</f>
        <v>4103.8499999999767</v>
      </c>
      <c r="J18" s="316">
        <f>SUM(J19-J31-J38)</f>
        <v>-15750.640000000014</v>
      </c>
      <c r="K18" s="317"/>
      <c r="L18" s="316">
        <f>SUM(J18)</f>
        <v>-15750.640000000014</v>
      </c>
    </row>
    <row r="19" spans="1:12">
      <c r="A19" s="227" t="s">
        <v>21</v>
      </c>
      <c r="B19" s="323" t="s">
        <v>22</v>
      </c>
      <c r="C19" s="323"/>
      <c r="D19" s="324"/>
      <c r="E19" s="325"/>
      <c r="F19" s="226"/>
      <c r="G19" s="316">
        <f>+G20+G25+G26+G27+G28+G29+G30</f>
        <v>760239.54</v>
      </c>
      <c r="H19" s="317"/>
      <c r="I19" s="316">
        <f t="shared" ref="I19:I73" si="0">SUM(G19)</f>
        <v>760239.54</v>
      </c>
      <c r="J19" s="316">
        <f>+J20+J25+J26+J27+J28+J29+J30</f>
        <v>667298.94999999995</v>
      </c>
      <c r="K19" s="317"/>
      <c r="L19" s="316">
        <f t="shared" ref="L19:L73" si="1">SUM(J19)</f>
        <v>667298.94999999995</v>
      </c>
    </row>
    <row r="20" spans="1:12">
      <c r="A20" s="227" t="s">
        <v>23</v>
      </c>
      <c r="B20" s="424" t="s">
        <v>24</v>
      </c>
      <c r="C20" s="402"/>
      <c r="D20" s="402"/>
      <c r="E20" s="403"/>
      <c r="F20" s="228"/>
      <c r="G20" s="316">
        <f>+G21+G22+G23+G24</f>
        <v>23727.3</v>
      </c>
      <c r="H20" s="317"/>
      <c r="I20" s="316">
        <f t="shared" si="0"/>
        <v>23727.3</v>
      </c>
      <c r="J20" s="316">
        <f>+J21+J22+J23+J24</f>
        <v>20792.89</v>
      </c>
      <c r="K20" s="317"/>
      <c r="L20" s="316">
        <f t="shared" si="1"/>
        <v>20792.89</v>
      </c>
    </row>
    <row r="21" spans="1:12" ht="25.5">
      <c r="A21" s="229" t="s">
        <v>25</v>
      </c>
      <c r="B21" s="326"/>
      <c r="C21" s="327"/>
      <c r="D21" s="328" t="s">
        <v>26</v>
      </c>
      <c r="E21" s="329"/>
      <c r="F21" s="230"/>
      <c r="G21" s="318">
        <v>0</v>
      </c>
      <c r="H21" s="319"/>
      <c r="I21" s="316">
        <f t="shared" si="0"/>
        <v>0</v>
      </c>
      <c r="J21" s="318"/>
      <c r="K21" s="319"/>
      <c r="L21" s="316">
        <f t="shared" si="1"/>
        <v>0</v>
      </c>
    </row>
    <row r="22" spans="1:12" ht="10.5" customHeight="1">
      <c r="A22" s="229" t="s">
        <v>27</v>
      </c>
      <c r="B22" s="326"/>
      <c r="C22" s="327"/>
      <c r="D22" s="328" t="s">
        <v>28</v>
      </c>
      <c r="E22" s="330"/>
      <c r="F22" s="231"/>
      <c r="G22" s="318">
        <v>21560</v>
      </c>
      <c r="H22" s="319"/>
      <c r="I22" s="316">
        <f t="shared" si="0"/>
        <v>21560</v>
      </c>
      <c r="J22" s="318">
        <v>20500</v>
      </c>
      <c r="K22" s="319"/>
      <c r="L22" s="316">
        <f t="shared" si="1"/>
        <v>20500</v>
      </c>
    </row>
    <row r="23" spans="1:12" ht="16.5" hidden="1" customHeight="1">
      <c r="A23" s="229" t="s">
        <v>29</v>
      </c>
      <c r="B23" s="326"/>
      <c r="C23" s="327"/>
      <c r="D23" s="416" t="s">
        <v>30</v>
      </c>
      <c r="E23" s="407"/>
      <c r="F23" s="231"/>
      <c r="G23" s="318"/>
      <c r="H23" s="319"/>
      <c r="I23" s="316">
        <f t="shared" si="0"/>
        <v>0</v>
      </c>
      <c r="J23" s="318"/>
      <c r="K23" s="319"/>
      <c r="L23" s="316">
        <f t="shared" si="1"/>
        <v>0</v>
      </c>
    </row>
    <row r="24" spans="1:12" ht="25.5">
      <c r="A24" s="229" t="s">
        <v>31</v>
      </c>
      <c r="B24" s="326"/>
      <c r="C24" s="328" t="s">
        <v>32</v>
      </c>
      <c r="D24" s="331"/>
      <c r="E24" s="332"/>
      <c r="F24" s="232"/>
      <c r="G24" s="318">
        <v>2167.3000000000002</v>
      </c>
      <c r="H24" s="319"/>
      <c r="I24" s="316">
        <f t="shared" si="0"/>
        <v>2167.3000000000002</v>
      </c>
      <c r="J24" s="318">
        <v>292.89</v>
      </c>
      <c r="K24" s="319"/>
      <c r="L24" s="316">
        <f t="shared" si="1"/>
        <v>292.89</v>
      </c>
    </row>
    <row r="25" spans="1:12">
      <c r="A25" s="233" t="s">
        <v>33</v>
      </c>
      <c r="B25" s="333"/>
      <c r="C25" s="327" t="s">
        <v>34</v>
      </c>
      <c r="D25" s="334"/>
      <c r="E25" s="332"/>
      <c r="F25" s="234"/>
      <c r="G25" s="320"/>
      <c r="H25" s="317"/>
      <c r="I25" s="316">
        <f t="shared" si="0"/>
        <v>0</v>
      </c>
      <c r="J25" s="320"/>
      <c r="K25" s="317"/>
      <c r="L25" s="316">
        <f t="shared" si="1"/>
        <v>0</v>
      </c>
    </row>
    <row r="26" spans="1:12">
      <c r="A26" s="235" t="s">
        <v>35</v>
      </c>
      <c r="B26" s="326"/>
      <c r="C26" s="335" t="s">
        <v>36</v>
      </c>
      <c r="D26" s="336"/>
      <c r="E26" s="337"/>
      <c r="F26" s="234"/>
      <c r="G26" s="320"/>
      <c r="H26" s="317"/>
      <c r="I26" s="316">
        <f t="shared" si="0"/>
        <v>0</v>
      </c>
      <c r="J26" s="320"/>
      <c r="K26" s="317"/>
      <c r="L26" s="316">
        <f t="shared" si="1"/>
        <v>0</v>
      </c>
    </row>
    <row r="27" spans="1:12">
      <c r="A27" s="233" t="s">
        <v>37</v>
      </c>
      <c r="B27" s="333"/>
      <c r="C27" s="335" t="s">
        <v>38</v>
      </c>
      <c r="D27" s="335"/>
      <c r="E27" s="338"/>
      <c r="F27" s="234"/>
      <c r="G27" s="320">
        <v>731814.77</v>
      </c>
      <c r="H27" s="317"/>
      <c r="I27" s="316">
        <f t="shared" si="0"/>
        <v>731814.77</v>
      </c>
      <c r="J27" s="320">
        <v>638771.48</v>
      </c>
      <c r="K27" s="317"/>
      <c r="L27" s="316">
        <f t="shared" si="1"/>
        <v>638771.48</v>
      </c>
    </row>
    <row r="28" spans="1:12">
      <c r="A28" s="233" t="s">
        <v>39</v>
      </c>
      <c r="B28" s="333"/>
      <c r="C28" s="335" t="s">
        <v>40</v>
      </c>
      <c r="D28" s="336"/>
      <c r="E28" s="339"/>
      <c r="F28" s="234"/>
      <c r="G28" s="320"/>
      <c r="H28" s="317"/>
      <c r="I28" s="316">
        <f t="shared" si="0"/>
        <v>0</v>
      </c>
      <c r="J28" s="320"/>
      <c r="K28" s="317"/>
      <c r="L28" s="316">
        <f t="shared" si="1"/>
        <v>0</v>
      </c>
    </row>
    <row r="29" spans="1:12">
      <c r="A29" s="233" t="s">
        <v>41</v>
      </c>
      <c r="B29" s="333"/>
      <c r="C29" s="335" t="s">
        <v>42</v>
      </c>
      <c r="D29" s="335"/>
      <c r="E29" s="338"/>
      <c r="F29" s="234"/>
      <c r="G29" s="320"/>
      <c r="H29" s="317"/>
      <c r="I29" s="316">
        <f t="shared" si="0"/>
        <v>0</v>
      </c>
      <c r="J29" s="320"/>
      <c r="K29" s="317"/>
      <c r="L29" s="316">
        <f t="shared" si="1"/>
        <v>0</v>
      </c>
    </row>
    <row r="30" spans="1:12">
      <c r="A30" s="233" t="s">
        <v>43</v>
      </c>
      <c r="B30" s="333"/>
      <c r="C30" s="335" t="s">
        <v>44</v>
      </c>
      <c r="D30" s="335"/>
      <c r="E30" s="338"/>
      <c r="F30" s="234"/>
      <c r="G30" s="320">
        <v>4697.47</v>
      </c>
      <c r="H30" s="317"/>
      <c r="I30" s="316">
        <f t="shared" si="0"/>
        <v>4697.47</v>
      </c>
      <c r="J30" s="320">
        <v>7734.58</v>
      </c>
      <c r="K30" s="317"/>
      <c r="L30" s="316">
        <f t="shared" si="1"/>
        <v>7734.58</v>
      </c>
    </row>
    <row r="31" spans="1:12">
      <c r="A31" s="227" t="s">
        <v>45</v>
      </c>
      <c r="B31" s="340" t="s">
        <v>46</v>
      </c>
      <c r="C31" s="341"/>
      <c r="D31" s="341"/>
      <c r="E31" s="342"/>
      <c r="F31" s="234"/>
      <c r="G31" s="316">
        <f>+G32+G33+G34+G35+G36+G37</f>
        <v>808.59</v>
      </c>
      <c r="H31" s="317"/>
      <c r="I31" s="316">
        <f t="shared" si="0"/>
        <v>808.59</v>
      </c>
      <c r="J31" s="316">
        <f>+J32+J33+J34+J35+J36+J37</f>
        <v>1249.22</v>
      </c>
      <c r="K31" s="317"/>
      <c r="L31" s="316">
        <f t="shared" si="1"/>
        <v>1249.22</v>
      </c>
    </row>
    <row r="32" spans="1:12" ht="25.5">
      <c r="A32" s="233" t="s">
        <v>47</v>
      </c>
      <c r="B32" s="333"/>
      <c r="C32" s="343" t="s">
        <v>48</v>
      </c>
      <c r="D32" s="343"/>
      <c r="E32" s="344"/>
      <c r="F32" s="236"/>
      <c r="G32" s="320"/>
      <c r="H32" s="317"/>
      <c r="I32" s="316">
        <f t="shared" si="0"/>
        <v>0</v>
      </c>
      <c r="J32" s="320"/>
      <c r="K32" s="317"/>
      <c r="L32" s="316">
        <f t="shared" si="1"/>
        <v>0</v>
      </c>
    </row>
    <row r="33" spans="1:12" ht="25.5">
      <c r="A33" s="233" t="s">
        <v>49</v>
      </c>
      <c r="B33" s="333"/>
      <c r="C33" s="343" t="s">
        <v>50</v>
      </c>
      <c r="D33" s="343"/>
      <c r="E33" s="344"/>
      <c r="F33" s="236"/>
      <c r="G33" s="320"/>
      <c r="H33" s="317"/>
      <c r="I33" s="316">
        <f t="shared" si="0"/>
        <v>0</v>
      </c>
      <c r="J33" s="320"/>
      <c r="K33" s="317"/>
      <c r="L33" s="316">
        <f t="shared" si="1"/>
        <v>0</v>
      </c>
    </row>
    <row r="34" spans="1:12" ht="25.5">
      <c r="A34" s="233" t="s">
        <v>51</v>
      </c>
      <c r="B34" s="333"/>
      <c r="C34" s="418" t="s">
        <v>52</v>
      </c>
      <c r="D34" s="406"/>
      <c r="E34" s="407"/>
      <c r="F34" s="236"/>
      <c r="G34" s="320"/>
      <c r="H34" s="317"/>
      <c r="I34" s="316">
        <f t="shared" si="0"/>
        <v>0</v>
      </c>
      <c r="J34" s="320"/>
      <c r="K34" s="317"/>
      <c r="L34" s="316">
        <f t="shared" si="1"/>
        <v>0</v>
      </c>
    </row>
    <row r="35" spans="1:12" ht="25.5">
      <c r="A35" s="233" t="s">
        <v>53</v>
      </c>
      <c r="B35" s="333"/>
      <c r="C35" s="327" t="s">
        <v>54</v>
      </c>
      <c r="D35" s="330"/>
      <c r="E35" s="329"/>
      <c r="F35" s="236"/>
      <c r="G35" s="320"/>
      <c r="H35" s="317"/>
      <c r="I35" s="316">
        <f t="shared" si="0"/>
        <v>0</v>
      </c>
      <c r="J35" s="320"/>
      <c r="K35" s="317"/>
      <c r="L35" s="316">
        <f t="shared" si="1"/>
        <v>0</v>
      </c>
    </row>
    <row r="36" spans="1:12" ht="25.5">
      <c r="A36" s="233" t="s">
        <v>55</v>
      </c>
      <c r="B36" s="333"/>
      <c r="C36" s="416" t="s">
        <v>56</v>
      </c>
      <c r="D36" s="406"/>
      <c r="E36" s="407"/>
      <c r="F36" s="236"/>
      <c r="G36" s="320">
        <v>808.59</v>
      </c>
      <c r="H36" s="317"/>
      <c r="I36" s="316">
        <f t="shared" si="0"/>
        <v>808.59</v>
      </c>
      <c r="J36" s="320">
        <v>1249.22</v>
      </c>
      <c r="K36" s="317"/>
      <c r="L36" s="316">
        <f t="shared" si="1"/>
        <v>1249.22</v>
      </c>
    </row>
    <row r="37" spans="1:12" ht="25.5">
      <c r="A37" s="233" t="s">
        <v>57</v>
      </c>
      <c r="B37" s="333"/>
      <c r="C37" s="343" t="s">
        <v>58</v>
      </c>
      <c r="D37" s="343"/>
      <c r="E37" s="344"/>
      <c r="F37" s="236"/>
      <c r="G37" s="320"/>
      <c r="H37" s="317"/>
      <c r="I37" s="316">
        <f t="shared" si="0"/>
        <v>0</v>
      </c>
      <c r="J37" s="320"/>
      <c r="K37" s="317"/>
      <c r="L37" s="316">
        <f t="shared" si="1"/>
        <v>0</v>
      </c>
    </row>
    <row r="38" spans="1:12">
      <c r="A38" s="227" t="s">
        <v>59</v>
      </c>
      <c r="B38" s="340" t="s">
        <v>60</v>
      </c>
      <c r="C38" s="341"/>
      <c r="D38" s="341"/>
      <c r="E38" s="342"/>
      <c r="F38" s="234"/>
      <c r="G38" s="316">
        <f>+G39+G40+G41+G42+G43+G44+G45+G46+G47+G48+G49+G50</f>
        <v>755327.10000000009</v>
      </c>
      <c r="H38" s="317"/>
      <c r="I38" s="316">
        <f t="shared" si="0"/>
        <v>755327.10000000009</v>
      </c>
      <c r="J38" s="316">
        <f>+J39+J40+J41+J42+J43+J44+J45+J46+J47+J48+J49+J50</f>
        <v>681800.37</v>
      </c>
      <c r="K38" s="317"/>
      <c r="L38" s="316">
        <f t="shared" si="1"/>
        <v>681800.37</v>
      </c>
    </row>
    <row r="39" spans="1:12" ht="25.5">
      <c r="A39" s="229" t="s">
        <v>61</v>
      </c>
      <c r="B39" s="326"/>
      <c r="C39" s="327" t="s">
        <v>62</v>
      </c>
      <c r="D39" s="322"/>
      <c r="E39" s="322"/>
      <c r="F39" s="237"/>
      <c r="G39" s="320">
        <v>592847.27</v>
      </c>
      <c r="H39" s="317"/>
      <c r="I39" s="316">
        <f t="shared" si="0"/>
        <v>592847.27</v>
      </c>
      <c r="J39" s="320">
        <v>530862.75</v>
      </c>
      <c r="K39" s="317"/>
      <c r="L39" s="316">
        <f t="shared" si="1"/>
        <v>530862.75</v>
      </c>
    </row>
    <row r="40" spans="1:12" ht="25.5">
      <c r="A40" s="229" t="s">
        <v>63</v>
      </c>
      <c r="B40" s="326"/>
      <c r="C40" s="328" t="s">
        <v>64</v>
      </c>
      <c r="D40" s="330"/>
      <c r="E40" s="330"/>
      <c r="F40" s="237"/>
      <c r="G40" s="320">
        <v>27027.200000000001</v>
      </c>
      <c r="H40" s="317"/>
      <c r="I40" s="316">
        <f t="shared" si="0"/>
        <v>27027.200000000001</v>
      </c>
      <c r="J40" s="320">
        <v>28358.94</v>
      </c>
      <c r="K40" s="317"/>
      <c r="L40" s="316">
        <f t="shared" si="1"/>
        <v>28358.94</v>
      </c>
    </row>
    <row r="41" spans="1:12" ht="25.5">
      <c r="A41" s="229" t="s">
        <v>65</v>
      </c>
      <c r="B41" s="326"/>
      <c r="C41" s="328" t="s">
        <v>66</v>
      </c>
      <c r="D41" s="330"/>
      <c r="E41" s="330"/>
      <c r="F41" s="237"/>
      <c r="G41" s="320">
        <v>175.8</v>
      </c>
      <c r="H41" s="317"/>
      <c r="I41" s="316">
        <f t="shared" si="0"/>
        <v>175.8</v>
      </c>
      <c r="J41" s="320">
        <v>120.3</v>
      </c>
      <c r="K41" s="317"/>
      <c r="L41" s="316">
        <f t="shared" si="1"/>
        <v>120.3</v>
      </c>
    </row>
    <row r="42" spans="1:12" ht="25.5">
      <c r="A42" s="229" t="s">
        <v>67</v>
      </c>
      <c r="B42" s="326"/>
      <c r="C42" s="328" t="s">
        <v>68</v>
      </c>
      <c r="D42" s="330"/>
      <c r="E42" s="330"/>
      <c r="F42" s="237"/>
      <c r="G42" s="320">
        <v>1330.54</v>
      </c>
      <c r="H42" s="317"/>
      <c r="I42" s="316">
        <f t="shared" si="0"/>
        <v>1330.54</v>
      </c>
      <c r="J42" s="320">
        <v>613.26</v>
      </c>
      <c r="K42" s="317"/>
      <c r="L42" s="316">
        <f t="shared" si="1"/>
        <v>613.26</v>
      </c>
    </row>
    <row r="43" spans="1:12" ht="25.5">
      <c r="A43" s="229" t="s">
        <v>69</v>
      </c>
      <c r="B43" s="326"/>
      <c r="C43" s="328" t="s">
        <v>70</v>
      </c>
      <c r="D43" s="330"/>
      <c r="E43" s="330"/>
      <c r="F43" s="234"/>
      <c r="G43" s="320">
        <v>2561.42</v>
      </c>
      <c r="H43" s="317"/>
      <c r="I43" s="316">
        <f t="shared" si="0"/>
        <v>2561.42</v>
      </c>
      <c r="J43" s="320">
        <v>2877.55</v>
      </c>
      <c r="K43" s="317"/>
      <c r="L43" s="316">
        <f t="shared" si="1"/>
        <v>2877.55</v>
      </c>
    </row>
    <row r="44" spans="1:12" ht="25.5">
      <c r="A44" s="229" t="s">
        <v>71</v>
      </c>
      <c r="B44" s="326"/>
      <c r="C44" s="327" t="s">
        <v>524</v>
      </c>
      <c r="D44" s="322"/>
      <c r="E44" s="322"/>
      <c r="F44" s="234"/>
      <c r="G44" s="320">
        <v>1216.4000000000001</v>
      </c>
      <c r="H44" s="317"/>
      <c r="I44" s="316">
        <f t="shared" si="0"/>
        <v>1216.4000000000001</v>
      </c>
      <c r="J44" s="320">
        <v>102.07</v>
      </c>
      <c r="K44" s="317"/>
      <c r="L44" s="316">
        <f t="shared" si="1"/>
        <v>102.07</v>
      </c>
    </row>
    <row r="45" spans="1:12" ht="25.5">
      <c r="A45" s="229" t="s">
        <v>72</v>
      </c>
      <c r="B45" s="326"/>
      <c r="C45" s="335" t="s">
        <v>73</v>
      </c>
      <c r="D45" s="329"/>
      <c r="E45" s="329"/>
      <c r="F45" s="234"/>
      <c r="G45" s="320">
        <v>47329.07</v>
      </c>
      <c r="H45" s="317"/>
      <c r="I45" s="316">
        <f t="shared" si="0"/>
        <v>47329.07</v>
      </c>
      <c r="J45" s="320">
        <v>44207.14</v>
      </c>
      <c r="K45" s="317"/>
      <c r="L45" s="316">
        <f t="shared" si="1"/>
        <v>44207.14</v>
      </c>
    </row>
    <row r="46" spans="1:12" ht="25.5">
      <c r="A46" s="229" t="s">
        <v>74</v>
      </c>
      <c r="B46" s="326"/>
      <c r="C46" s="335" t="s">
        <v>75</v>
      </c>
      <c r="D46" s="329"/>
      <c r="E46" s="329"/>
      <c r="F46" s="234"/>
      <c r="G46" s="320"/>
      <c r="H46" s="317"/>
      <c r="I46" s="316">
        <f t="shared" si="0"/>
        <v>0</v>
      </c>
      <c r="J46" s="320"/>
      <c r="K46" s="317"/>
      <c r="L46" s="316">
        <f t="shared" si="1"/>
        <v>0</v>
      </c>
    </row>
    <row r="47" spans="1:12" ht="25.5">
      <c r="A47" s="229" t="s">
        <v>76</v>
      </c>
      <c r="B47" s="326"/>
      <c r="C47" s="335" t="s">
        <v>77</v>
      </c>
      <c r="D47" s="329"/>
      <c r="E47" s="329"/>
      <c r="F47" s="234"/>
      <c r="G47" s="320"/>
      <c r="H47" s="317"/>
      <c r="I47" s="316">
        <f t="shared" si="0"/>
        <v>0</v>
      </c>
      <c r="J47" s="320"/>
      <c r="K47" s="317"/>
      <c r="L47" s="316">
        <f t="shared" si="1"/>
        <v>0</v>
      </c>
    </row>
    <row r="48" spans="1:12" ht="25.5">
      <c r="A48" s="229" t="s">
        <v>78</v>
      </c>
      <c r="B48" s="326"/>
      <c r="C48" s="335" t="s">
        <v>79</v>
      </c>
      <c r="D48" s="329"/>
      <c r="E48" s="329"/>
      <c r="F48" s="234"/>
      <c r="G48" s="320">
        <v>80262.899999999994</v>
      </c>
      <c r="H48" s="317"/>
      <c r="I48" s="316">
        <f t="shared" si="0"/>
        <v>80262.899999999994</v>
      </c>
      <c r="J48" s="320">
        <v>57705.51</v>
      </c>
      <c r="K48" s="317"/>
      <c r="L48" s="316">
        <f t="shared" si="1"/>
        <v>57705.51</v>
      </c>
    </row>
    <row r="49" spans="1:12" ht="25.5">
      <c r="A49" s="229" t="s">
        <v>80</v>
      </c>
      <c r="B49" s="326"/>
      <c r="C49" s="335" t="s">
        <v>549</v>
      </c>
      <c r="D49" s="329"/>
      <c r="E49" s="329"/>
      <c r="F49" s="234"/>
      <c r="G49" s="320"/>
      <c r="H49" s="317"/>
      <c r="I49" s="316">
        <f t="shared" si="0"/>
        <v>0</v>
      </c>
      <c r="J49" s="320"/>
      <c r="K49" s="317"/>
      <c r="L49" s="321">
        <f t="shared" si="1"/>
        <v>0</v>
      </c>
    </row>
    <row r="50" spans="1:12" ht="25.5">
      <c r="A50" s="229" t="s">
        <v>81</v>
      </c>
      <c r="B50" s="326"/>
      <c r="C50" s="335" t="s">
        <v>82</v>
      </c>
      <c r="D50" s="329"/>
      <c r="E50" s="329"/>
      <c r="F50" s="234"/>
      <c r="G50" s="320">
        <v>2576.5</v>
      </c>
      <c r="H50" s="317"/>
      <c r="I50" s="316">
        <f t="shared" si="0"/>
        <v>2576.5</v>
      </c>
      <c r="J50" s="320">
        <v>16952.849999999999</v>
      </c>
      <c r="K50" s="317"/>
      <c r="L50" s="316">
        <f t="shared" si="1"/>
        <v>16952.849999999999</v>
      </c>
    </row>
    <row r="51" spans="1:12" ht="18" customHeight="1">
      <c r="A51" s="221" t="s">
        <v>83</v>
      </c>
      <c r="B51" s="411" t="s">
        <v>84</v>
      </c>
      <c r="C51" s="413"/>
      <c r="D51" s="406"/>
      <c r="E51" s="407"/>
      <c r="F51" s="236"/>
      <c r="G51" s="316">
        <f>SUM(G52+G53+G54+G55+G56+G57)</f>
        <v>6060.34</v>
      </c>
      <c r="H51" s="317"/>
      <c r="I51" s="316">
        <f t="shared" si="0"/>
        <v>6060.34</v>
      </c>
      <c r="J51" s="316">
        <f>SUM(J52+J53+J54+J55+J56+J57)</f>
        <v>-13591.93</v>
      </c>
      <c r="K51" s="317"/>
      <c r="L51" s="316">
        <f t="shared" si="1"/>
        <v>-13591.93</v>
      </c>
    </row>
    <row r="52" spans="1:12" ht="16.5" customHeight="1">
      <c r="A52" s="227" t="s">
        <v>21</v>
      </c>
      <c r="B52" s="419" t="s">
        <v>85</v>
      </c>
      <c r="C52" s="418"/>
      <c r="D52" s="418"/>
      <c r="E52" s="420"/>
      <c r="F52" s="234"/>
      <c r="G52" s="320"/>
      <c r="H52" s="317"/>
      <c r="I52" s="316">
        <f t="shared" si="0"/>
        <v>0</v>
      </c>
      <c r="J52" s="320">
        <v>-13591.93</v>
      </c>
      <c r="K52" s="317"/>
      <c r="L52" s="316">
        <f t="shared" si="1"/>
        <v>-13591.93</v>
      </c>
    </row>
    <row r="53" spans="1:12" ht="15.75" customHeight="1">
      <c r="A53" s="227" t="s">
        <v>45</v>
      </c>
      <c r="B53" s="404" t="s">
        <v>86</v>
      </c>
      <c r="C53" s="416"/>
      <c r="D53" s="416"/>
      <c r="E53" s="417"/>
      <c r="F53" s="234"/>
      <c r="G53" s="317"/>
      <c r="H53" s="317"/>
      <c r="I53" s="321">
        <f t="shared" si="0"/>
        <v>0</v>
      </c>
      <c r="J53" s="317"/>
      <c r="K53" s="317"/>
      <c r="L53" s="321">
        <f t="shared" si="1"/>
        <v>0</v>
      </c>
    </row>
    <row r="54" spans="1:12">
      <c r="A54" s="227" t="s">
        <v>59</v>
      </c>
      <c r="B54" s="404" t="s">
        <v>87</v>
      </c>
      <c r="C54" s="416"/>
      <c r="D54" s="406"/>
      <c r="E54" s="407"/>
      <c r="F54" s="234"/>
      <c r="G54" s="317">
        <v>6060.34</v>
      </c>
      <c r="H54" s="317"/>
      <c r="I54" s="321">
        <f t="shared" si="0"/>
        <v>6060.34</v>
      </c>
      <c r="J54" s="317"/>
      <c r="K54" s="317"/>
      <c r="L54" s="321">
        <f t="shared" si="1"/>
        <v>0</v>
      </c>
    </row>
    <row r="55" spans="1:12">
      <c r="A55" s="238" t="s">
        <v>88</v>
      </c>
      <c r="B55" s="345" t="s">
        <v>89</v>
      </c>
      <c r="C55" s="346"/>
      <c r="D55" s="346"/>
      <c r="E55" s="347"/>
      <c r="F55" s="239"/>
      <c r="G55" s="319"/>
      <c r="H55" s="319"/>
      <c r="I55" s="321">
        <f t="shared" si="0"/>
        <v>0</v>
      </c>
      <c r="J55" s="319"/>
      <c r="K55" s="319"/>
      <c r="L55" s="321">
        <f t="shared" si="1"/>
        <v>0</v>
      </c>
    </row>
    <row r="56" spans="1:12">
      <c r="A56" s="238" t="s">
        <v>101</v>
      </c>
      <c r="B56" s="404" t="s">
        <v>90</v>
      </c>
      <c r="C56" s="416"/>
      <c r="D56" s="406"/>
      <c r="E56" s="407"/>
      <c r="F56" s="239"/>
      <c r="G56" s="319"/>
      <c r="H56" s="319"/>
      <c r="I56" s="321">
        <f t="shared" si="0"/>
        <v>0</v>
      </c>
      <c r="J56" s="319"/>
      <c r="K56" s="319"/>
      <c r="L56" s="321">
        <f t="shared" si="1"/>
        <v>0</v>
      </c>
    </row>
    <row r="57" spans="1:12">
      <c r="A57" s="238" t="s">
        <v>103</v>
      </c>
      <c r="B57" s="404" t="s">
        <v>91</v>
      </c>
      <c r="C57" s="416"/>
      <c r="D57" s="406"/>
      <c r="E57" s="407"/>
      <c r="F57" s="239"/>
      <c r="G57" s="319"/>
      <c r="H57" s="319"/>
      <c r="I57" s="321">
        <f t="shared" si="0"/>
        <v>0</v>
      </c>
      <c r="J57" s="319"/>
      <c r="K57" s="319"/>
      <c r="L57" s="321">
        <f t="shared" si="1"/>
        <v>0</v>
      </c>
    </row>
    <row r="58" spans="1:12">
      <c r="A58" s="223" t="s">
        <v>92</v>
      </c>
      <c r="B58" s="414" t="s">
        <v>93</v>
      </c>
      <c r="C58" s="415"/>
      <c r="D58" s="406"/>
      <c r="E58" s="407"/>
      <c r="F58" s="232"/>
      <c r="G58" s="321">
        <f>+G59+G60+G61+G62+G67</f>
        <v>0</v>
      </c>
      <c r="H58" s="319"/>
      <c r="I58" s="321">
        <f t="shared" si="0"/>
        <v>0</v>
      </c>
      <c r="J58" s="321">
        <f>+J59+J60+J61+J62+J67</f>
        <v>0</v>
      </c>
      <c r="K58" s="319"/>
      <c r="L58" s="321">
        <f t="shared" si="1"/>
        <v>0</v>
      </c>
    </row>
    <row r="59" spans="1:12">
      <c r="A59" s="238" t="s">
        <v>21</v>
      </c>
      <c r="B59" s="348" t="s">
        <v>94</v>
      </c>
      <c r="C59" s="326"/>
      <c r="D59" s="326"/>
      <c r="E59" s="349"/>
      <c r="F59" s="232"/>
      <c r="G59" s="319"/>
      <c r="H59" s="319"/>
      <c r="I59" s="321">
        <f t="shared" si="0"/>
        <v>0</v>
      </c>
      <c r="J59" s="319"/>
      <c r="K59" s="319"/>
      <c r="L59" s="321">
        <f t="shared" si="1"/>
        <v>0</v>
      </c>
    </row>
    <row r="60" spans="1:12">
      <c r="A60" s="238" t="s">
        <v>45</v>
      </c>
      <c r="B60" s="345" t="s">
        <v>641</v>
      </c>
      <c r="C60" s="350"/>
      <c r="D60" s="346"/>
      <c r="E60" s="347"/>
      <c r="F60" s="232"/>
      <c r="G60" s="319"/>
      <c r="H60" s="319"/>
      <c r="I60" s="321">
        <f t="shared" si="0"/>
        <v>0</v>
      </c>
      <c r="J60" s="319"/>
      <c r="K60" s="319"/>
      <c r="L60" s="321">
        <f t="shared" si="1"/>
        <v>0</v>
      </c>
    </row>
    <row r="61" spans="1:12" ht="16.5" customHeight="1">
      <c r="A61" s="238" t="s">
        <v>59</v>
      </c>
      <c r="B61" s="404" t="s">
        <v>95</v>
      </c>
      <c r="C61" s="416"/>
      <c r="D61" s="406"/>
      <c r="E61" s="407"/>
      <c r="F61" s="232"/>
      <c r="G61" s="319"/>
      <c r="H61" s="319"/>
      <c r="I61" s="321">
        <f t="shared" si="0"/>
        <v>0</v>
      </c>
      <c r="J61" s="319"/>
      <c r="K61" s="319"/>
      <c r="L61" s="321">
        <f t="shared" si="1"/>
        <v>0</v>
      </c>
    </row>
    <row r="62" spans="1:12" ht="15.75" customHeight="1">
      <c r="A62" s="238" t="s">
        <v>96</v>
      </c>
      <c r="B62" s="404" t="s">
        <v>642</v>
      </c>
      <c r="C62" s="405"/>
      <c r="D62" s="406"/>
      <c r="E62" s="407"/>
      <c r="F62" s="232"/>
      <c r="G62" s="321">
        <f>+G63+G64+G65+G66</f>
        <v>0</v>
      </c>
      <c r="H62" s="319"/>
      <c r="I62" s="321">
        <f t="shared" si="0"/>
        <v>0</v>
      </c>
      <c r="J62" s="321">
        <f>+J63+J64+J65+J66</f>
        <v>0</v>
      </c>
      <c r="K62" s="319"/>
      <c r="L62" s="321">
        <f t="shared" si="1"/>
        <v>0</v>
      </c>
    </row>
    <row r="63" spans="1:12" ht="25.5">
      <c r="A63" s="229" t="s">
        <v>97</v>
      </c>
      <c r="B63" s="351"/>
      <c r="C63" s="352"/>
      <c r="D63" s="328" t="s">
        <v>26</v>
      </c>
      <c r="E63" s="330"/>
      <c r="F63" s="239"/>
      <c r="G63" s="319"/>
      <c r="H63" s="319"/>
      <c r="I63" s="321">
        <f t="shared" si="0"/>
        <v>0</v>
      </c>
      <c r="J63" s="319"/>
      <c r="K63" s="319"/>
      <c r="L63" s="321">
        <f t="shared" si="1"/>
        <v>0</v>
      </c>
    </row>
    <row r="64" spans="1:12" ht="25.5">
      <c r="A64" s="229" t="s">
        <v>98</v>
      </c>
      <c r="B64" s="326"/>
      <c r="C64" s="327"/>
      <c r="D64" s="328" t="s">
        <v>28</v>
      </c>
      <c r="E64" s="330"/>
      <c r="F64" s="232"/>
      <c r="G64" s="319"/>
      <c r="H64" s="319"/>
      <c r="I64" s="321">
        <f t="shared" si="0"/>
        <v>0</v>
      </c>
      <c r="J64" s="319"/>
      <c r="K64" s="319"/>
      <c r="L64" s="321">
        <f t="shared" si="1"/>
        <v>0</v>
      </c>
    </row>
    <row r="65" spans="1:12" ht="25.5">
      <c r="A65" s="229" t="s">
        <v>99</v>
      </c>
      <c r="B65" s="326"/>
      <c r="C65" s="327"/>
      <c r="D65" s="416" t="s">
        <v>643</v>
      </c>
      <c r="E65" s="407"/>
      <c r="F65" s="240"/>
      <c r="G65" s="319"/>
      <c r="H65" s="319"/>
      <c r="I65" s="321">
        <f t="shared" si="0"/>
        <v>0</v>
      </c>
      <c r="J65" s="319"/>
      <c r="K65" s="319"/>
      <c r="L65" s="321">
        <f t="shared" si="1"/>
        <v>0</v>
      </c>
    </row>
    <row r="66" spans="1:12" ht="25.5">
      <c r="A66" s="229" t="s">
        <v>100</v>
      </c>
      <c r="B66" s="326"/>
      <c r="C66" s="327"/>
      <c r="D66" s="328" t="s">
        <v>32</v>
      </c>
      <c r="E66" s="329"/>
      <c r="F66" s="232"/>
      <c r="G66" s="319"/>
      <c r="H66" s="319"/>
      <c r="I66" s="321">
        <f t="shared" si="0"/>
        <v>0</v>
      </c>
      <c r="J66" s="319"/>
      <c r="K66" s="319"/>
      <c r="L66" s="321">
        <f t="shared" si="1"/>
        <v>0</v>
      </c>
    </row>
    <row r="67" spans="1:12" ht="17.25" customHeight="1">
      <c r="A67" s="233" t="s">
        <v>101</v>
      </c>
      <c r="B67" s="404" t="s">
        <v>102</v>
      </c>
      <c r="C67" s="405"/>
      <c r="D67" s="406"/>
      <c r="E67" s="407"/>
      <c r="F67" s="237"/>
      <c r="G67" s="321">
        <f>+G68+G69</f>
        <v>0</v>
      </c>
      <c r="H67" s="317"/>
      <c r="I67" s="321">
        <f t="shared" si="0"/>
        <v>0</v>
      </c>
      <c r="J67" s="317"/>
      <c r="K67" s="317"/>
      <c r="L67" s="321">
        <f t="shared" si="1"/>
        <v>0</v>
      </c>
    </row>
    <row r="68" spans="1:12">
      <c r="A68" s="233" t="s">
        <v>103</v>
      </c>
      <c r="B68" s="353" t="s">
        <v>104</v>
      </c>
      <c r="C68" s="335"/>
      <c r="D68" s="354"/>
      <c r="E68" s="355"/>
      <c r="F68" s="237"/>
      <c r="G68" s="317"/>
      <c r="H68" s="317"/>
      <c r="I68" s="321">
        <f t="shared" si="0"/>
        <v>0</v>
      </c>
      <c r="J68" s="317"/>
      <c r="K68" s="317"/>
      <c r="L68" s="321">
        <f t="shared" si="1"/>
        <v>0</v>
      </c>
    </row>
    <row r="69" spans="1:12" ht="25.5">
      <c r="A69" s="233" t="s">
        <v>105</v>
      </c>
      <c r="B69" s="353" t="s">
        <v>106</v>
      </c>
      <c r="C69" s="335"/>
      <c r="D69" s="337"/>
      <c r="E69" s="356"/>
      <c r="F69" s="237"/>
      <c r="G69" s="317"/>
      <c r="H69" s="317"/>
      <c r="I69" s="321">
        <f t="shared" si="0"/>
        <v>0</v>
      </c>
      <c r="J69" s="317"/>
      <c r="K69" s="317"/>
      <c r="L69" s="321">
        <f t="shared" si="1"/>
        <v>0</v>
      </c>
    </row>
    <row r="70" spans="1:12" ht="13.5">
      <c r="A70" s="221" t="s">
        <v>107</v>
      </c>
      <c r="B70" s="408" t="s">
        <v>108</v>
      </c>
      <c r="C70" s="409"/>
      <c r="D70" s="409"/>
      <c r="E70" s="410"/>
      <c r="F70" s="241"/>
      <c r="G70" s="317"/>
      <c r="H70" s="317"/>
      <c r="I70" s="321">
        <f t="shared" si="0"/>
        <v>0</v>
      </c>
      <c r="J70" s="317"/>
      <c r="K70" s="317"/>
      <c r="L70" s="321">
        <f t="shared" si="1"/>
        <v>0</v>
      </c>
    </row>
    <row r="71" spans="1:12" ht="15.75" customHeight="1">
      <c r="A71" s="221"/>
      <c r="B71" s="411" t="s">
        <v>109</v>
      </c>
      <c r="C71" s="412"/>
      <c r="D71" s="406"/>
      <c r="E71" s="407"/>
      <c r="F71" s="241"/>
      <c r="G71" s="316">
        <f>G73-G72</f>
        <v>-1956.4900000000198</v>
      </c>
      <c r="H71" s="320"/>
      <c r="I71" s="316">
        <f t="shared" si="0"/>
        <v>-1956.4900000000198</v>
      </c>
      <c r="J71" s="316">
        <f>J73-J72</f>
        <v>-29342.569999999978</v>
      </c>
      <c r="K71" s="317"/>
      <c r="L71" s="316">
        <f t="shared" si="1"/>
        <v>-29342.569999999978</v>
      </c>
    </row>
    <row r="72" spans="1:12" ht="15.75" customHeight="1">
      <c r="A72" s="242"/>
      <c r="B72" s="411" t="s">
        <v>110</v>
      </c>
      <c r="C72" s="413"/>
      <c r="D72" s="406"/>
      <c r="E72" s="407"/>
      <c r="F72" s="234"/>
      <c r="G72" s="320">
        <v>176576.76</v>
      </c>
      <c r="H72" s="320"/>
      <c r="I72" s="316">
        <f t="shared" si="0"/>
        <v>176576.76</v>
      </c>
      <c r="J72" s="320">
        <v>205919.33</v>
      </c>
      <c r="K72" s="317"/>
      <c r="L72" s="316">
        <f t="shared" si="1"/>
        <v>205919.33</v>
      </c>
    </row>
    <row r="73" spans="1:12" ht="13.5">
      <c r="A73" s="243"/>
      <c r="B73" s="400" t="s">
        <v>111</v>
      </c>
      <c r="C73" s="401"/>
      <c r="D73" s="402"/>
      <c r="E73" s="403"/>
      <c r="F73" s="234"/>
      <c r="G73" s="320">
        <v>174620.27</v>
      </c>
      <c r="H73" s="320"/>
      <c r="I73" s="316">
        <f t="shared" si="0"/>
        <v>174620.27</v>
      </c>
      <c r="J73" s="320">
        <v>176576.76</v>
      </c>
      <c r="K73" s="317"/>
      <c r="L73" s="316">
        <f t="shared" si="1"/>
        <v>176576.76</v>
      </c>
    </row>
    <row r="74" spans="1:12">
      <c r="A74" s="398" t="s">
        <v>646</v>
      </c>
      <c r="B74" s="398"/>
      <c r="C74" s="398"/>
      <c r="D74" s="398"/>
      <c r="E74" s="398"/>
      <c r="F74" s="398"/>
      <c r="G74" s="398"/>
      <c r="H74" s="244"/>
      <c r="I74" s="220"/>
      <c r="J74" s="399" t="s">
        <v>112</v>
      </c>
      <c r="K74" s="399"/>
      <c r="L74" s="216"/>
    </row>
    <row r="75" spans="1:12" ht="38.25">
      <c r="A75" s="398" t="s">
        <v>113</v>
      </c>
      <c r="B75" s="398"/>
      <c r="C75" s="398"/>
      <c r="D75" s="398"/>
      <c r="E75" s="398"/>
      <c r="F75" s="398"/>
      <c r="G75" s="398"/>
      <c r="H75" s="244" t="s">
        <v>114</v>
      </c>
      <c r="I75" s="220"/>
      <c r="J75" s="399" t="s">
        <v>115</v>
      </c>
      <c r="K75" s="399"/>
      <c r="L75" s="216"/>
    </row>
    <row r="76" spans="1:12">
      <c r="A76" s="245"/>
      <c r="B76" s="246"/>
      <c r="C76" s="246"/>
      <c r="D76" s="246"/>
      <c r="E76" s="246"/>
      <c r="F76" s="246"/>
      <c r="G76" s="246"/>
      <c r="H76" s="246"/>
      <c r="I76" s="246"/>
      <c r="J76" s="357" t="s">
        <v>164</v>
      </c>
      <c r="K76" s="246"/>
      <c r="L76" s="216"/>
    </row>
    <row r="77" spans="1:12">
      <c r="A77" s="245" t="s">
        <v>116</v>
      </c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16"/>
    </row>
    <row r="78" spans="1:12" ht="38.25">
      <c r="A78" s="398" t="s">
        <v>117</v>
      </c>
      <c r="B78" s="398"/>
      <c r="C78" s="398"/>
      <c r="D78" s="398"/>
      <c r="E78" s="398"/>
      <c r="F78" s="398"/>
      <c r="G78" s="398"/>
      <c r="H78" s="244" t="s">
        <v>114</v>
      </c>
      <c r="I78" s="220"/>
      <c r="J78" s="399" t="s">
        <v>115</v>
      </c>
      <c r="K78" s="399"/>
      <c r="L78" s="216"/>
    </row>
  </sheetData>
  <mergeCells count="42">
    <mergeCell ref="A3:L4"/>
    <mergeCell ref="A5:L5"/>
    <mergeCell ref="A6:L6"/>
    <mergeCell ref="A7:L7"/>
    <mergeCell ref="G15:I15"/>
    <mergeCell ref="J15:L15"/>
    <mergeCell ref="A8:L9"/>
    <mergeCell ref="A10:L10"/>
    <mergeCell ref="A11:L11"/>
    <mergeCell ref="B17:E17"/>
    <mergeCell ref="B18:E18"/>
    <mergeCell ref="B20:E20"/>
    <mergeCell ref="D23:E23"/>
    <mergeCell ref="A12:L12"/>
    <mergeCell ref="A13:L13"/>
    <mergeCell ref="F14:L14"/>
    <mergeCell ref="A15:A16"/>
    <mergeCell ref="B15:E16"/>
    <mergeCell ref="F15:F16"/>
    <mergeCell ref="B53:E53"/>
    <mergeCell ref="B54:E54"/>
    <mergeCell ref="B56:E56"/>
    <mergeCell ref="B57:E57"/>
    <mergeCell ref="C34:E34"/>
    <mergeCell ref="C36:E36"/>
    <mergeCell ref="B51:E51"/>
    <mergeCell ref="B52:E52"/>
    <mergeCell ref="B67:E67"/>
    <mergeCell ref="B70:E70"/>
    <mergeCell ref="B71:E71"/>
    <mergeCell ref="B72:E72"/>
    <mergeCell ref="B58:E58"/>
    <mergeCell ref="B61:E61"/>
    <mergeCell ref="B62:E62"/>
    <mergeCell ref="D65:E65"/>
    <mergeCell ref="A78:G78"/>
    <mergeCell ref="J78:K78"/>
    <mergeCell ref="B73:E73"/>
    <mergeCell ref="A74:G74"/>
    <mergeCell ref="J74:K74"/>
    <mergeCell ref="A75:G75"/>
    <mergeCell ref="J75:K75"/>
  </mergeCells>
  <phoneticPr fontId="2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8" workbookViewId="0">
      <selection sqref="A1:J39"/>
    </sheetView>
  </sheetViews>
  <sheetFormatPr defaultRowHeight="12.75"/>
  <cols>
    <col min="1" max="1" width="3.140625" customWidth="1"/>
    <col min="2" max="2" width="24.7109375" customWidth="1"/>
    <col min="3" max="3" width="6" customWidth="1"/>
    <col min="4" max="4" width="10.140625" customWidth="1"/>
    <col min="5" max="5" width="5.42578125" customWidth="1"/>
    <col min="6" max="6" width="4.5703125" customWidth="1"/>
    <col min="7" max="7" width="5.140625" customWidth="1"/>
    <col min="8" max="9" width="11.28515625" customWidth="1"/>
    <col min="10" max="10" width="6.140625" customWidth="1"/>
  </cols>
  <sheetData>
    <row r="1" spans="1:10">
      <c r="A1" s="13"/>
      <c r="B1" s="13"/>
      <c r="C1" s="13"/>
      <c r="D1" s="13"/>
      <c r="E1" s="13"/>
      <c r="F1" s="14" t="s">
        <v>118</v>
      </c>
      <c r="G1" s="13"/>
      <c r="H1" s="13"/>
      <c r="I1" s="13"/>
      <c r="J1" s="13"/>
    </row>
    <row r="2" spans="1:10">
      <c r="A2" s="13"/>
      <c r="B2" s="13"/>
      <c r="C2" s="15"/>
      <c r="D2" s="16"/>
      <c r="E2" s="13"/>
      <c r="F2" s="14" t="s">
        <v>119</v>
      </c>
      <c r="G2" s="13"/>
      <c r="H2" s="13"/>
      <c r="I2" s="13"/>
      <c r="J2" s="13"/>
    </row>
    <row r="3" spans="1:10" ht="15.75">
      <c r="A3" s="455" t="s">
        <v>120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0" ht="15.75">
      <c r="A4" s="456" t="s">
        <v>3</v>
      </c>
      <c r="B4" s="456"/>
      <c r="C4" s="456"/>
      <c r="D4" s="456"/>
      <c r="E4" s="456"/>
      <c r="F4" s="456"/>
      <c r="G4" s="456"/>
      <c r="H4" s="456"/>
      <c r="I4" s="456"/>
      <c r="J4" s="456"/>
    </row>
    <row r="5" spans="1:10">
      <c r="A5" s="457" t="s">
        <v>4</v>
      </c>
      <c r="B5" s="457"/>
      <c r="C5" s="457"/>
      <c r="D5" s="457"/>
      <c r="E5" s="457"/>
      <c r="F5" s="457"/>
      <c r="G5" s="457"/>
      <c r="H5" s="457"/>
      <c r="I5" s="457"/>
      <c r="J5" s="457"/>
    </row>
    <row r="6" spans="1:10" ht="15.75">
      <c r="A6" s="456" t="s">
        <v>121</v>
      </c>
      <c r="B6" s="456"/>
      <c r="C6" s="456"/>
      <c r="D6" s="456"/>
      <c r="E6" s="456"/>
      <c r="F6" s="456"/>
      <c r="G6" s="456"/>
      <c r="H6" s="456"/>
      <c r="I6" s="456"/>
      <c r="J6" s="456"/>
    </row>
    <row r="7" spans="1:10">
      <c r="A7" s="460" t="s">
        <v>122</v>
      </c>
      <c r="B7" s="460"/>
      <c r="C7" s="460"/>
      <c r="D7" s="460"/>
      <c r="E7" s="460"/>
      <c r="F7" s="460"/>
      <c r="G7" s="460"/>
      <c r="H7" s="460"/>
      <c r="I7" s="460"/>
      <c r="J7" s="460"/>
    </row>
    <row r="8" spans="1:10" ht="3.75" customHeight="1">
      <c r="A8" s="461"/>
      <c r="B8" s="461"/>
      <c r="C8" s="461"/>
      <c r="D8" s="461"/>
      <c r="E8" s="461"/>
      <c r="F8" s="461"/>
      <c r="G8" s="461"/>
      <c r="H8" s="461"/>
      <c r="I8" s="461"/>
      <c r="J8" s="461"/>
    </row>
    <row r="9" spans="1:10" ht="15.75">
      <c r="A9" s="462" t="s">
        <v>123</v>
      </c>
      <c r="B9" s="462"/>
      <c r="C9" s="462"/>
      <c r="D9" s="462"/>
      <c r="E9" s="462"/>
      <c r="F9" s="462"/>
      <c r="G9" s="462"/>
      <c r="H9" s="462"/>
      <c r="I9" s="462"/>
      <c r="J9" s="462"/>
    </row>
    <row r="10" spans="1:10" ht="13.5" customHeight="1">
      <c r="A10" s="456" t="s">
        <v>664</v>
      </c>
      <c r="B10" s="456"/>
      <c r="C10" s="456"/>
      <c r="D10" s="456"/>
      <c r="E10" s="456"/>
      <c r="F10" s="456"/>
      <c r="G10" s="456"/>
      <c r="H10" s="456"/>
      <c r="I10" s="456"/>
      <c r="J10" s="456"/>
    </row>
    <row r="11" spans="1:10" ht="5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" customHeight="1">
      <c r="A12" s="451" t="s">
        <v>663</v>
      </c>
      <c r="B12" s="451"/>
      <c r="C12" s="451"/>
      <c r="D12" s="451"/>
      <c r="E12" s="451"/>
      <c r="F12" s="451"/>
      <c r="G12" s="451"/>
      <c r="H12" s="451"/>
      <c r="I12" s="451"/>
      <c r="J12" s="451"/>
    </row>
    <row r="13" spans="1:10" ht="10.5" customHeight="1">
      <c r="A13" s="18"/>
      <c r="B13" s="18"/>
      <c r="C13" s="451" t="s">
        <v>7</v>
      </c>
      <c r="D13" s="451"/>
      <c r="E13" s="451"/>
      <c r="F13" s="18"/>
      <c r="G13" s="18"/>
      <c r="H13" s="18"/>
      <c r="I13" s="18"/>
      <c r="J13" s="18"/>
    </row>
    <row r="14" spans="1:10" ht="9.75" customHeight="1">
      <c r="A14" s="19"/>
      <c r="B14" s="19"/>
      <c r="C14" s="19"/>
      <c r="D14" s="19"/>
      <c r="E14" s="20" t="s">
        <v>124</v>
      </c>
      <c r="F14" s="13"/>
      <c r="G14" s="13"/>
      <c r="H14" s="13"/>
      <c r="I14" s="13"/>
      <c r="J14" s="13"/>
    </row>
    <row r="15" spans="1:10">
      <c r="A15" s="452" t="s">
        <v>9</v>
      </c>
      <c r="B15" s="454" t="s">
        <v>10</v>
      </c>
      <c r="C15" s="454" t="s">
        <v>125</v>
      </c>
      <c r="D15" s="454" t="s">
        <v>126</v>
      </c>
      <c r="E15" s="454"/>
      <c r="F15" s="454"/>
      <c r="G15" s="454"/>
      <c r="H15" s="454"/>
      <c r="I15" s="458" t="s">
        <v>16</v>
      </c>
      <c r="J15" s="454" t="s">
        <v>127</v>
      </c>
    </row>
    <row r="16" spans="1:10" ht="60.75" customHeight="1">
      <c r="A16" s="453"/>
      <c r="B16" s="454"/>
      <c r="C16" s="454"/>
      <c r="D16" s="3" t="s">
        <v>128</v>
      </c>
      <c r="E16" s="3" t="s">
        <v>129</v>
      </c>
      <c r="F16" s="3" t="s">
        <v>166</v>
      </c>
      <c r="G16" s="2" t="s">
        <v>130</v>
      </c>
      <c r="H16" s="21" t="s">
        <v>131</v>
      </c>
      <c r="I16" s="459"/>
      <c r="J16" s="454"/>
    </row>
    <row r="17" spans="1:10">
      <c r="A17" s="22">
        <v>1</v>
      </c>
      <c r="B17" s="23">
        <v>2</v>
      </c>
      <c r="C17" s="23">
        <v>3</v>
      </c>
      <c r="D17" s="24">
        <v>4</v>
      </c>
      <c r="E17" s="23">
        <v>5</v>
      </c>
      <c r="F17" s="22">
        <v>6</v>
      </c>
      <c r="G17" s="23">
        <v>7</v>
      </c>
      <c r="H17" s="22">
        <v>8</v>
      </c>
      <c r="I17" s="25">
        <v>9</v>
      </c>
      <c r="J17" s="26">
        <v>10</v>
      </c>
    </row>
    <row r="18" spans="1:10" ht="24.75" customHeight="1">
      <c r="A18" s="3" t="s">
        <v>132</v>
      </c>
      <c r="B18" s="27" t="s">
        <v>149</v>
      </c>
      <c r="C18" s="28"/>
      <c r="D18" s="29">
        <v>43118.92</v>
      </c>
      <c r="E18" s="30"/>
      <c r="F18" s="30"/>
      <c r="G18" s="31"/>
      <c r="H18" s="30">
        <v>135823.91</v>
      </c>
      <c r="I18" s="30">
        <f>D18+H18</f>
        <v>178942.83000000002</v>
      </c>
      <c r="J18" s="30"/>
    </row>
    <row r="19" spans="1:10" ht="33.75" customHeight="1">
      <c r="A19" s="10" t="s">
        <v>133</v>
      </c>
      <c r="B19" s="9" t="s">
        <v>134</v>
      </c>
      <c r="C19" s="28"/>
      <c r="D19" s="32" t="s">
        <v>135</v>
      </c>
      <c r="E19" s="32"/>
      <c r="F19" s="32" t="s">
        <v>135</v>
      </c>
      <c r="G19" s="33"/>
      <c r="H19" s="33"/>
      <c r="I19" s="34"/>
      <c r="J19" s="32" t="s">
        <v>135</v>
      </c>
    </row>
    <row r="20" spans="1:10" ht="33" customHeight="1">
      <c r="A20" s="10" t="s">
        <v>136</v>
      </c>
      <c r="B20" s="9" t="s">
        <v>137</v>
      </c>
      <c r="C20" s="28"/>
      <c r="D20" s="32" t="s">
        <v>135</v>
      </c>
      <c r="E20" s="32"/>
      <c r="F20" s="32" t="s">
        <v>135</v>
      </c>
      <c r="G20" s="33"/>
      <c r="H20" s="33"/>
      <c r="I20" s="34"/>
      <c r="J20" s="32" t="s">
        <v>135</v>
      </c>
    </row>
    <row r="21" spans="1:10" ht="21" customHeight="1">
      <c r="A21" s="10" t="s">
        <v>138</v>
      </c>
      <c r="B21" s="9" t="s">
        <v>139</v>
      </c>
      <c r="C21" s="35"/>
      <c r="D21" s="32" t="s">
        <v>135</v>
      </c>
      <c r="E21" s="32"/>
      <c r="F21" s="33"/>
      <c r="G21" s="32" t="s">
        <v>135</v>
      </c>
      <c r="H21" s="33"/>
      <c r="I21" s="34"/>
      <c r="J21" s="32" t="s">
        <v>135</v>
      </c>
    </row>
    <row r="22" spans="1:10" ht="18.75" customHeight="1">
      <c r="A22" s="10" t="s">
        <v>140</v>
      </c>
      <c r="B22" s="9" t="s">
        <v>141</v>
      </c>
      <c r="C22" s="35"/>
      <c r="D22" s="32" t="s">
        <v>135</v>
      </c>
      <c r="E22" s="32" t="s">
        <v>135</v>
      </c>
      <c r="F22" s="32"/>
      <c r="G22" s="32" t="s">
        <v>135</v>
      </c>
      <c r="H22" s="33"/>
      <c r="I22" s="36">
        <f>H22</f>
        <v>0</v>
      </c>
      <c r="J22" s="32" t="s">
        <v>135</v>
      </c>
    </row>
    <row r="23" spans="1:10" ht="16.5" customHeight="1">
      <c r="A23" s="10" t="s">
        <v>142</v>
      </c>
      <c r="B23" s="9" t="s">
        <v>143</v>
      </c>
      <c r="C23" s="35"/>
      <c r="D23" s="32" t="s">
        <v>135</v>
      </c>
      <c r="E23" s="32" t="s">
        <v>135</v>
      </c>
      <c r="F23" s="32"/>
      <c r="G23" s="32" t="s">
        <v>135</v>
      </c>
      <c r="H23" s="33"/>
      <c r="I23" s="34"/>
      <c r="J23" s="32" t="s">
        <v>135</v>
      </c>
    </row>
    <row r="24" spans="1:10" ht="41.25" customHeight="1">
      <c r="A24" s="10" t="s">
        <v>144</v>
      </c>
      <c r="B24" s="9" t="s">
        <v>145</v>
      </c>
      <c r="C24" s="35"/>
      <c r="D24" s="32"/>
      <c r="E24" s="32" t="s">
        <v>135</v>
      </c>
      <c r="F24" s="32" t="s">
        <v>135</v>
      </c>
      <c r="G24" s="33"/>
      <c r="H24" s="33"/>
      <c r="I24" s="34"/>
      <c r="J24" s="37"/>
    </row>
    <row r="25" spans="1:10" ht="27" customHeight="1">
      <c r="A25" s="10" t="s">
        <v>146</v>
      </c>
      <c r="B25" s="9" t="s">
        <v>147</v>
      </c>
      <c r="C25" s="28"/>
      <c r="D25" s="32" t="s">
        <v>135</v>
      </c>
      <c r="E25" s="32" t="s">
        <v>135</v>
      </c>
      <c r="F25" s="32" t="s">
        <v>135</v>
      </c>
      <c r="G25" s="32"/>
      <c r="H25" s="32">
        <v>11737.21</v>
      </c>
      <c r="I25" s="32">
        <v>11737.21</v>
      </c>
      <c r="J25" s="37"/>
    </row>
    <row r="26" spans="1:10" ht="21" customHeight="1">
      <c r="A26" s="3" t="s">
        <v>148</v>
      </c>
      <c r="B26" s="38" t="s">
        <v>159</v>
      </c>
      <c r="C26" s="28"/>
      <c r="D26" s="29">
        <v>43118.92</v>
      </c>
      <c r="E26" s="37"/>
      <c r="F26" s="37"/>
      <c r="G26" s="32"/>
      <c r="H26" s="30">
        <f>H18+H19+H20+H21+H22+H23+H24+H25</f>
        <v>147561.12</v>
      </c>
      <c r="I26" s="30">
        <f>I18+I19+I20+I21+I22+I23+I24+I25</f>
        <v>190680.04</v>
      </c>
      <c r="J26" s="31"/>
    </row>
    <row r="27" spans="1:10" ht="24.75" customHeight="1">
      <c r="A27" s="10" t="s">
        <v>150</v>
      </c>
      <c r="B27" s="282" t="s">
        <v>134</v>
      </c>
      <c r="C27" s="28"/>
      <c r="D27" s="32" t="s">
        <v>135</v>
      </c>
      <c r="E27" s="32"/>
      <c r="F27" s="32" t="s">
        <v>135</v>
      </c>
      <c r="G27" s="33"/>
      <c r="H27" s="33"/>
      <c r="I27" s="34"/>
      <c r="J27" s="32" t="s">
        <v>135</v>
      </c>
    </row>
    <row r="28" spans="1:10" ht="27" customHeight="1">
      <c r="A28" s="10" t="s">
        <v>151</v>
      </c>
      <c r="B28" s="282" t="s">
        <v>137</v>
      </c>
      <c r="C28" s="28"/>
      <c r="D28" s="32" t="s">
        <v>135</v>
      </c>
      <c r="E28" s="32"/>
      <c r="F28" s="32" t="s">
        <v>135</v>
      </c>
      <c r="G28" s="33"/>
      <c r="H28" s="33"/>
      <c r="I28" s="34"/>
      <c r="J28" s="32" t="s">
        <v>135</v>
      </c>
    </row>
    <row r="29" spans="1:10" ht="21.75" customHeight="1">
      <c r="A29" s="10" t="s">
        <v>152</v>
      </c>
      <c r="B29" s="9" t="s">
        <v>153</v>
      </c>
      <c r="C29" s="28"/>
      <c r="D29" s="32" t="s">
        <v>135</v>
      </c>
      <c r="E29" s="32"/>
      <c r="F29" s="33"/>
      <c r="G29" s="32" t="s">
        <v>135</v>
      </c>
      <c r="H29" s="33"/>
      <c r="I29" s="34"/>
      <c r="J29" s="32" t="s">
        <v>135</v>
      </c>
    </row>
    <row r="30" spans="1:10" ht="15" customHeight="1">
      <c r="A30" s="10" t="s">
        <v>154</v>
      </c>
      <c r="B30" s="9" t="s">
        <v>141</v>
      </c>
      <c r="C30" s="28"/>
      <c r="D30" s="32" t="s">
        <v>135</v>
      </c>
      <c r="E30" s="32" t="s">
        <v>135</v>
      </c>
      <c r="F30" s="32"/>
      <c r="G30" s="32" t="s">
        <v>135</v>
      </c>
      <c r="H30" s="33"/>
      <c r="I30" s="34"/>
      <c r="J30" s="32" t="s">
        <v>135</v>
      </c>
    </row>
    <row r="31" spans="1:10" ht="11.25" customHeight="1">
      <c r="A31" s="10" t="s">
        <v>155</v>
      </c>
      <c r="B31" s="9" t="s">
        <v>143</v>
      </c>
      <c r="C31" s="28"/>
      <c r="D31" s="32" t="s">
        <v>135</v>
      </c>
      <c r="E31" s="32" t="s">
        <v>135</v>
      </c>
      <c r="F31" s="32"/>
      <c r="G31" s="32" t="s">
        <v>135</v>
      </c>
      <c r="H31" s="33"/>
      <c r="I31" s="34"/>
      <c r="J31" s="32" t="s">
        <v>135</v>
      </c>
    </row>
    <row r="32" spans="1:10" ht="24" customHeight="1">
      <c r="A32" s="10" t="s">
        <v>156</v>
      </c>
      <c r="B32" s="9" t="s">
        <v>145</v>
      </c>
      <c r="C32" s="28"/>
      <c r="D32" s="32"/>
      <c r="E32" s="32" t="s">
        <v>135</v>
      </c>
      <c r="F32" s="32" t="s">
        <v>135</v>
      </c>
      <c r="G32" s="33"/>
      <c r="H32" s="33"/>
      <c r="I32" s="36">
        <f>D32+G32+H32</f>
        <v>0</v>
      </c>
      <c r="J32" s="37"/>
    </row>
    <row r="33" spans="1:10" ht="18.75" customHeight="1">
      <c r="A33" s="10" t="s">
        <v>157</v>
      </c>
      <c r="B33" s="9" t="s">
        <v>147</v>
      </c>
      <c r="C33" s="28"/>
      <c r="D33" s="32" t="s">
        <v>135</v>
      </c>
      <c r="E33" s="32" t="s">
        <v>135</v>
      </c>
      <c r="F33" s="32" t="s">
        <v>135</v>
      </c>
      <c r="G33" s="32"/>
      <c r="H33" s="32">
        <v>1172.78</v>
      </c>
      <c r="I33" s="32">
        <v>1172.78</v>
      </c>
      <c r="J33" s="37"/>
    </row>
    <row r="34" spans="1:10" ht="20.25" customHeight="1">
      <c r="A34" s="3" t="s">
        <v>158</v>
      </c>
      <c r="B34" s="38" t="s">
        <v>661</v>
      </c>
      <c r="C34" s="28"/>
      <c r="D34" s="29">
        <f>D26+D32</f>
        <v>43118.92</v>
      </c>
      <c r="E34" s="31"/>
      <c r="F34" s="31"/>
      <c r="G34" s="30"/>
      <c r="H34" s="39">
        <f>H26+H27+H28+H29+H30+H31+H32+H33</f>
        <v>148733.9</v>
      </c>
      <c r="I34" s="39">
        <f>I26+I27+I28+I29+I30+I31+I32+I33</f>
        <v>191852.82</v>
      </c>
      <c r="J34" s="40"/>
    </row>
    <row r="35" spans="1:10">
      <c r="A35" s="449" t="s">
        <v>160</v>
      </c>
      <c r="B35" s="450"/>
      <c r="C35" s="13"/>
      <c r="D35" s="13"/>
      <c r="E35" s="13"/>
      <c r="F35" s="13"/>
      <c r="G35" s="13"/>
      <c r="H35" s="13"/>
      <c r="I35" s="41"/>
      <c r="J35" s="13"/>
    </row>
    <row r="36" spans="1:10">
      <c r="A36" s="450" t="s">
        <v>667</v>
      </c>
      <c r="B36" s="450"/>
      <c r="C36" s="450"/>
      <c r="D36" s="13"/>
      <c r="E36" s="450" t="s">
        <v>161</v>
      </c>
      <c r="F36" s="450"/>
      <c r="G36" s="13"/>
      <c r="H36" s="450" t="s">
        <v>112</v>
      </c>
      <c r="I36" s="450"/>
      <c r="J36" s="450"/>
    </row>
    <row r="37" spans="1:10">
      <c r="A37" s="445" t="s">
        <v>162</v>
      </c>
      <c r="B37" s="445"/>
      <c r="C37" s="445"/>
      <c r="D37" s="42"/>
      <c r="E37" s="446" t="s">
        <v>163</v>
      </c>
      <c r="F37" s="446"/>
      <c r="G37" s="13"/>
      <c r="H37" s="446" t="s">
        <v>115</v>
      </c>
      <c r="I37" s="447"/>
      <c r="J37" s="447"/>
    </row>
    <row r="38" spans="1:10">
      <c r="A38" s="448" t="s">
        <v>116</v>
      </c>
      <c r="B38" s="448"/>
      <c r="C38" s="448"/>
      <c r="E38" s="448" t="s">
        <v>161</v>
      </c>
      <c r="F38" s="448"/>
      <c r="H38" s="448" t="s">
        <v>164</v>
      </c>
      <c r="I38" s="448"/>
      <c r="J38" s="448"/>
    </row>
    <row r="39" spans="1:10">
      <c r="A39" s="442" t="s">
        <v>165</v>
      </c>
      <c r="B39" s="442"/>
      <c r="C39" s="442"/>
      <c r="D39" s="43"/>
      <c r="E39" s="443" t="s">
        <v>163</v>
      </c>
      <c r="F39" s="443"/>
      <c r="H39" s="443" t="s">
        <v>115</v>
      </c>
      <c r="I39" s="444"/>
      <c r="J39" s="444"/>
    </row>
    <row r="40" spans="1:10">
      <c r="A40" s="13"/>
      <c r="B40" s="13"/>
      <c r="C40" s="13"/>
      <c r="D40" s="13"/>
      <c r="E40" s="13"/>
      <c r="F40" s="13"/>
      <c r="G40" s="13"/>
      <c r="H40" s="13"/>
      <c r="I40" s="13"/>
      <c r="J40" s="13"/>
    </row>
  </sheetData>
  <mergeCells count="29">
    <mergeCell ref="A3:J3"/>
    <mergeCell ref="A4:J4"/>
    <mergeCell ref="A5:J5"/>
    <mergeCell ref="A6:J6"/>
    <mergeCell ref="I15:I16"/>
    <mergeCell ref="J15:J16"/>
    <mergeCell ref="A7:J7"/>
    <mergeCell ref="A8:J8"/>
    <mergeCell ref="A9:J9"/>
    <mergeCell ref="A10:J10"/>
    <mergeCell ref="A35:B35"/>
    <mergeCell ref="A36:C36"/>
    <mergeCell ref="E36:F36"/>
    <mergeCell ref="H36:J36"/>
    <mergeCell ref="A12:J12"/>
    <mergeCell ref="C13:E13"/>
    <mergeCell ref="A15:A16"/>
    <mergeCell ref="B15:B16"/>
    <mergeCell ref="C15:C16"/>
    <mergeCell ref="D15:H15"/>
    <mergeCell ref="A39:C39"/>
    <mergeCell ref="E39:F39"/>
    <mergeCell ref="H39:J39"/>
    <mergeCell ref="A37:C37"/>
    <mergeCell ref="E37:F37"/>
    <mergeCell ref="H37:J37"/>
    <mergeCell ref="A38:C38"/>
    <mergeCell ref="E38:F38"/>
    <mergeCell ref="H38:J38"/>
  </mergeCells>
  <phoneticPr fontId="2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44"/>
  <sheetViews>
    <sheetView topLeftCell="C9" workbookViewId="0">
      <selection activeCell="C1" sqref="C1:O44"/>
    </sheetView>
  </sheetViews>
  <sheetFormatPr defaultRowHeight="12.75"/>
  <cols>
    <col min="3" max="3" width="4.28515625" customWidth="1"/>
    <col min="4" max="4" width="1.7109375" customWidth="1"/>
    <col min="6" max="6" width="19.42578125" customWidth="1"/>
    <col min="7" max="7" width="7.7109375" customWidth="1"/>
    <col min="9" max="9" width="9.28515625" customWidth="1"/>
    <col min="10" max="10" width="8.5703125" customWidth="1"/>
    <col min="11" max="11" width="9.42578125" customWidth="1"/>
    <col min="12" max="12" width="8.28515625" customWidth="1"/>
    <col min="13" max="13" width="8.5703125" customWidth="1"/>
    <col min="14" max="14" width="8" customWidth="1"/>
    <col min="15" max="15" width="10.42578125" customWidth="1"/>
  </cols>
  <sheetData>
    <row r="1" spans="3:15">
      <c r="C1" s="44"/>
      <c r="D1" s="44"/>
      <c r="E1" s="44"/>
      <c r="F1" s="44"/>
      <c r="G1" s="44"/>
      <c r="H1" s="44"/>
      <c r="I1" s="44"/>
      <c r="J1" s="44"/>
      <c r="K1" s="44"/>
      <c r="L1" s="12" t="s">
        <v>167</v>
      </c>
      <c r="M1" s="44"/>
      <c r="N1" s="44"/>
      <c r="O1" s="44"/>
    </row>
    <row r="2" spans="3:15">
      <c r="C2" s="44"/>
      <c r="D2" s="44"/>
      <c r="E2" s="44"/>
      <c r="F2" s="44"/>
      <c r="G2" s="44"/>
      <c r="H2" s="44"/>
      <c r="I2" s="44"/>
      <c r="J2" s="44"/>
      <c r="K2" s="44"/>
      <c r="L2" s="1" t="s">
        <v>119</v>
      </c>
      <c r="M2" s="44"/>
      <c r="N2" s="44"/>
      <c r="O2" s="44"/>
    </row>
    <row r="3" spans="3:15">
      <c r="C3" s="44"/>
      <c r="D3" s="44"/>
      <c r="E3" s="44"/>
      <c r="F3" s="45" t="s">
        <v>168</v>
      </c>
      <c r="G3" s="45"/>
      <c r="H3" s="45"/>
      <c r="I3" s="45"/>
      <c r="J3" s="45"/>
      <c r="K3" s="44"/>
      <c r="L3" s="44"/>
      <c r="M3" s="44"/>
      <c r="N3" s="45" t="s">
        <v>169</v>
      </c>
      <c r="O3" s="45"/>
    </row>
    <row r="4" spans="3:15" ht="15.75">
      <c r="C4" s="463" t="s">
        <v>170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</row>
    <row r="5" spans="3:15">
      <c r="C5" s="44"/>
      <c r="D5" s="44"/>
      <c r="E5" s="44"/>
      <c r="F5" s="464"/>
      <c r="G5" s="464"/>
      <c r="H5" s="464"/>
      <c r="I5" s="464"/>
      <c r="J5" s="464"/>
      <c r="K5" s="464"/>
      <c r="L5" s="464"/>
      <c r="M5" s="464"/>
      <c r="N5" s="464"/>
      <c r="O5" s="464"/>
    </row>
    <row r="6" spans="3:15">
      <c r="C6" s="44"/>
      <c r="D6" s="44"/>
      <c r="E6" s="44"/>
      <c r="F6" s="465" t="s">
        <v>171</v>
      </c>
      <c r="G6" s="465"/>
      <c r="H6" s="465"/>
      <c r="I6" s="465"/>
      <c r="J6" s="465"/>
      <c r="K6" s="465"/>
      <c r="L6" s="465"/>
      <c r="M6" s="465"/>
      <c r="N6" s="465"/>
      <c r="O6" s="465"/>
    </row>
    <row r="7" spans="3:15">
      <c r="C7" s="44"/>
      <c r="D7" s="44"/>
      <c r="E7" s="44"/>
      <c r="F7" s="44"/>
      <c r="G7" s="44"/>
      <c r="H7" s="44"/>
      <c r="I7" s="45" t="s">
        <v>660</v>
      </c>
      <c r="J7" s="44"/>
      <c r="K7" s="45" t="s">
        <v>688</v>
      </c>
      <c r="M7" s="44"/>
      <c r="N7" s="45"/>
      <c r="O7" s="44"/>
    </row>
    <row r="8" spans="3:15" ht="20.25" customHeight="1">
      <c r="C8" s="466" t="s">
        <v>9</v>
      </c>
      <c r="D8" s="47"/>
      <c r="E8" s="48"/>
      <c r="F8" s="468"/>
      <c r="G8" s="466" t="s">
        <v>173</v>
      </c>
      <c r="H8" s="466" t="s">
        <v>174</v>
      </c>
      <c r="I8" s="466" t="s">
        <v>175</v>
      </c>
      <c r="J8" s="466"/>
      <c r="K8" s="466"/>
      <c r="L8" s="466" t="s">
        <v>176</v>
      </c>
      <c r="M8" s="466"/>
      <c r="N8" s="470" t="s">
        <v>177</v>
      </c>
      <c r="O8" s="466" t="s">
        <v>16</v>
      </c>
    </row>
    <row r="9" spans="3:15" ht="63">
      <c r="C9" s="467"/>
      <c r="D9" s="49"/>
      <c r="E9" s="50"/>
      <c r="F9" s="469"/>
      <c r="G9" s="466"/>
      <c r="H9" s="466"/>
      <c r="I9" s="46" t="s">
        <v>178</v>
      </c>
      <c r="J9" s="46" t="s">
        <v>179</v>
      </c>
      <c r="K9" s="46" t="s">
        <v>180</v>
      </c>
      <c r="L9" s="46" t="s">
        <v>181</v>
      </c>
      <c r="M9" s="46" t="s">
        <v>182</v>
      </c>
      <c r="N9" s="471"/>
      <c r="O9" s="466"/>
    </row>
    <row r="10" spans="3:15">
      <c r="C10" s="51">
        <v>1</v>
      </c>
      <c r="D10" s="52"/>
      <c r="E10" s="53"/>
      <c r="F10" s="54">
        <v>2</v>
      </c>
      <c r="G10" s="55">
        <v>3</v>
      </c>
      <c r="H10" s="55">
        <v>4</v>
      </c>
      <c r="I10" s="55">
        <v>5</v>
      </c>
      <c r="J10" s="55">
        <v>6</v>
      </c>
      <c r="K10" s="55">
        <v>7</v>
      </c>
      <c r="L10" s="55">
        <v>8</v>
      </c>
      <c r="M10" s="55">
        <v>9</v>
      </c>
      <c r="N10" s="55">
        <v>10</v>
      </c>
      <c r="O10" s="5">
        <v>11</v>
      </c>
    </row>
    <row r="11" spans="3:15">
      <c r="C11" s="4">
        <v>1</v>
      </c>
      <c r="D11" s="474" t="s">
        <v>183</v>
      </c>
      <c r="E11" s="475"/>
      <c r="F11" s="476"/>
      <c r="G11" s="57"/>
      <c r="H11" s="58">
        <v>4566.63</v>
      </c>
      <c r="I11" s="59"/>
      <c r="J11" s="59"/>
      <c r="K11" s="58">
        <v>11188.6</v>
      </c>
      <c r="L11" s="59"/>
      <c r="M11" s="59"/>
      <c r="N11" s="59"/>
      <c r="O11" s="58">
        <f>G11+H11+I11+J11+K11+L11+M11</f>
        <v>15755.23</v>
      </c>
    </row>
    <row r="12" spans="3:15">
      <c r="C12" s="60">
        <v>2</v>
      </c>
      <c r="D12" s="61"/>
      <c r="E12" s="62" t="s">
        <v>184</v>
      </c>
      <c r="F12" s="63"/>
      <c r="G12" s="57"/>
      <c r="H12" s="64">
        <f>H13</f>
        <v>2293.6799999999998</v>
      </c>
      <c r="I12" s="59"/>
      <c r="J12" s="59"/>
      <c r="K12" s="65">
        <f>K13+K14</f>
        <v>0</v>
      </c>
      <c r="L12" s="59"/>
      <c r="M12" s="66"/>
      <c r="N12" s="66"/>
      <c r="O12" s="64">
        <f>O14+O13</f>
        <v>2293.6799999999998</v>
      </c>
    </row>
    <row r="13" spans="3:15" ht="12.75" customHeight="1">
      <c r="C13" s="67" t="s">
        <v>185</v>
      </c>
      <c r="D13" s="61"/>
      <c r="E13" s="53"/>
      <c r="F13" s="68" t="s">
        <v>186</v>
      </c>
      <c r="G13" s="57"/>
      <c r="H13" s="65">
        <v>2293.6799999999998</v>
      </c>
      <c r="I13" s="59"/>
      <c r="J13" s="59"/>
      <c r="K13" s="59"/>
      <c r="L13" s="59"/>
      <c r="M13" s="66"/>
      <c r="N13" s="66"/>
      <c r="O13" s="59">
        <f>G13+H13+I13+J13+K13+L13+M13</f>
        <v>2293.6799999999998</v>
      </c>
    </row>
    <row r="14" spans="3:15" ht="26.25" customHeight="1">
      <c r="C14" s="69" t="s">
        <v>187</v>
      </c>
      <c r="D14" s="61"/>
      <c r="E14" s="53"/>
      <c r="F14" s="68" t="s">
        <v>188</v>
      </c>
      <c r="G14" s="57"/>
      <c r="H14" s="65"/>
      <c r="I14" s="59"/>
      <c r="J14" s="59"/>
      <c r="K14" s="59"/>
      <c r="L14" s="59"/>
      <c r="M14" s="66"/>
      <c r="N14" s="66"/>
      <c r="O14" s="59">
        <f>G14+H14+I14+J14+K14+L14+M14</f>
        <v>0</v>
      </c>
    </row>
    <row r="15" spans="3:15">
      <c r="C15" s="4">
        <v>3</v>
      </c>
      <c r="D15" s="477" t="s">
        <v>189</v>
      </c>
      <c r="E15" s="478"/>
      <c r="F15" s="479"/>
      <c r="G15" s="57"/>
      <c r="H15" s="59">
        <f>H16+H17+H18</f>
        <v>0</v>
      </c>
      <c r="I15" s="59"/>
      <c r="J15" s="59"/>
      <c r="K15" s="59">
        <f>K16+K17+K18</f>
        <v>0</v>
      </c>
      <c r="L15" s="59"/>
      <c r="M15" s="59"/>
      <c r="N15" s="59"/>
      <c r="O15" s="59">
        <f>O16+O17+O18</f>
        <v>0</v>
      </c>
    </row>
    <row r="16" spans="3:15">
      <c r="C16" s="67" t="s">
        <v>190</v>
      </c>
      <c r="D16" s="70"/>
      <c r="E16" s="71"/>
      <c r="F16" s="72" t="s">
        <v>191</v>
      </c>
      <c r="G16" s="57"/>
      <c r="H16" s="59"/>
      <c r="I16" s="59"/>
      <c r="J16" s="59"/>
      <c r="K16" s="59"/>
      <c r="L16" s="59"/>
      <c r="M16" s="59"/>
      <c r="N16" s="59"/>
      <c r="O16" s="59">
        <f>G16+H16+I16+J16+K16+L16+M16+N16</f>
        <v>0</v>
      </c>
    </row>
    <row r="17" spans="3:15">
      <c r="C17" s="67" t="s">
        <v>192</v>
      </c>
      <c r="D17" s="70"/>
      <c r="E17" s="71"/>
      <c r="F17" s="72" t="s">
        <v>193</v>
      </c>
      <c r="G17" s="57"/>
      <c r="H17" s="59"/>
      <c r="I17" s="59"/>
      <c r="J17" s="59"/>
      <c r="K17" s="59"/>
      <c r="L17" s="59"/>
      <c r="M17" s="59"/>
      <c r="N17" s="59"/>
      <c r="O17" s="59">
        <f>G17+H17+I17+J17+K17+L17+M17+N17</f>
        <v>0</v>
      </c>
    </row>
    <row r="18" spans="3:15">
      <c r="C18" s="67" t="s">
        <v>194</v>
      </c>
      <c r="D18" s="52"/>
      <c r="E18" s="53"/>
      <c r="F18" s="73" t="s">
        <v>195</v>
      </c>
      <c r="G18" s="57"/>
      <c r="H18" s="59"/>
      <c r="I18" s="59"/>
      <c r="J18" s="59"/>
      <c r="K18" s="59"/>
      <c r="L18" s="59"/>
      <c r="M18" s="59"/>
      <c r="N18" s="59"/>
      <c r="O18" s="59">
        <f>G18+H18+I18+J18+K18+L18+M18+N18</f>
        <v>0</v>
      </c>
    </row>
    <row r="19" spans="3:15">
      <c r="C19" s="60">
        <v>4</v>
      </c>
      <c r="D19" s="74"/>
      <c r="E19" s="75" t="s">
        <v>196</v>
      </c>
      <c r="F19" s="76"/>
      <c r="G19" s="57"/>
      <c r="H19" s="59"/>
      <c r="I19" s="59"/>
      <c r="J19" s="59"/>
      <c r="K19" s="59"/>
      <c r="L19" s="59"/>
      <c r="M19" s="66"/>
      <c r="N19" s="66"/>
      <c r="O19" s="59">
        <f>G19+H19+I19+J19+K19+L19+M19+N19</f>
        <v>0</v>
      </c>
    </row>
    <row r="20" spans="3:15">
      <c r="C20" s="4">
        <v>5</v>
      </c>
      <c r="D20" s="480" t="s">
        <v>197</v>
      </c>
      <c r="E20" s="481"/>
      <c r="F20" s="482"/>
      <c r="G20" s="57"/>
      <c r="H20" s="58">
        <f>H11+H12-H15+H19</f>
        <v>6860.3099999999995</v>
      </c>
      <c r="I20" s="59"/>
      <c r="J20" s="59"/>
      <c r="K20" s="58">
        <f>K11+K12-K15</f>
        <v>11188.6</v>
      </c>
      <c r="L20" s="59"/>
      <c r="M20" s="59"/>
      <c r="N20" s="59"/>
      <c r="O20" s="58">
        <f>O11+O12-O15+O19</f>
        <v>18048.91</v>
      </c>
    </row>
    <row r="21" spans="3:15">
      <c r="C21" s="4">
        <v>6</v>
      </c>
      <c r="D21" s="474" t="s">
        <v>198</v>
      </c>
      <c r="E21" s="483"/>
      <c r="F21" s="484"/>
      <c r="G21" s="5" t="s">
        <v>199</v>
      </c>
      <c r="H21" s="58">
        <v>-3350.57</v>
      </c>
      <c r="I21" s="59"/>
      <c r="J21" s="77" t="s">
        <v>199</v>
      </c>
      <c r="K21" s="78">
        <v>-11188.6</v>
      </c>
      <c r="L21" s="77" t="s">
        <v>199</v>
      </c>
      <c r="M21" s="77" t="s">
        <v>199</v>
      </c>
      <c r="N21" s="77"/>
      <c r="O21" s="58">
        <f>H21+I21+K21+N21</f>
        <v>-14539.17</v>
      </c>
    </row>
    <row r="22" spans="3:15">
      <c r="C22" s="60">
        <v>7</v>
      </c>
      <c r="D22" s="56"/>
      <c r="E22" s="485" t="s">
        <v>200</v>
      </c>
      <c r="F22" s="486"/>
      <c r="G22" s="5" t="s">
        <v>199</v>
      </c>
      <c r="H22" s="59"/>
      <c r="I22" s="59"/>
      <c r="J22" s="77" t="s">
        <v>199</v>
      </c>
      <c r="K22" s="77"/>
      <c r="L22" s="77" t="s">
        <v>199</v>
      </c>
      <c r="M22" s="77" t="s">
        <v>199</v>
      </c>
      <c r="N22" s="77"/>
      <c r="O22" s="59"/>
    </row>
    <row r="23" spans="3:15">
      <c r="C23" s="60">
        <v>8</v>
      </c>
      <c r="D23" s="487" t="s">
        <v>201</v>
      </c>
      <c r="E23" s="472"/>
      <c r="F23" s="496"/>
      <c r="G23" s="5" t="s">
        <v>199</v>
      </c>
      <c r="H23" s="59">
        <v>-360</v>
      </c>
      <c r="I23" s="59"/>
      <c r="J23" s="77" t="s">
        <v>199</v>
      </c>
      <c r="K23" s="77"/>
      <c r="L23" s="77" t="s">
        <v>199</v>
      </c>
      <c r="M23" s="77" t="s">
        <v>199</v>
      </c>
      <c r="N23" s="77"/>
      <c r="O23" s="59">
        <v>-360</v>
      </c>
    </row>
    <row r="24" spans="3:15">
      <c r="C24" s="60">
        <v>9</v>
      </c>
      <c r="D24" s="79"/>
      <c r="E24" s="472" t="s">
        <v>202</v>
      </c>
      <c r="F24" s="490"/>
      <c r="G24" s="5" t="s">
        <v>199</v>
      </c>
      <c r="H24" s="59"/>
      <c r="I24" s="59"/>
      <c r="J24" s="77" t="s">
        <v>199</v>
      </c>
      <c r="K24" s="77"/>
      <c r="L24" s="77" t="s">
        <v>199</v>
      </c>
      <c r="M24" s="77" t="s">
        <v>199</v>
      </c>
      <c r="N24" s="77"/>
      <c r="O24" s="58"/>
    </row>
    <row r="25" spans="3:15">
      <c r="C25" s="69" t="s">
        <v>203</v>
      </c>
      <c r="D25" s="61"/>
      <c r="E25" s="80"/>
      <c r="F25" s="81" t="s">
        <v>191</v>
      </c>
      <c r="G25" s="5"/>
      <c r="H25" s="59"/>
      <c r="I25" s="59"/>
      <c r="J25" s="77"/>
      <c r="K25" s="77"/>
      <c r="L25" s="77"/>
      <c r="M25" s="77"/>
      <c r="N25" s="77"/>
      <c r="O25" s="59">
        <f>G25+H25+I25+J25+K25+L25+M25+N25</f>
        <v>0</v>
      </c>
    </row>
    <row r="26" spans="3:15">
      <c r="C26" s="67" t="s">
        <v>204</v>
      </c>
      <c r="D26" s="61"/>
      <c r="E26" s="80"/>
      <c r="F26" s="81" t="s">
        <v>193</v>
      </c>
      <c r="G26" s="5"/>
      <c r="H26" s="59"/>
      <c r="I26" s="59"/>
      <c r="J26" s="77"/>
      <c r="K26" s="77"/>
      <c r="L26" s="77"/>
      <c r="M26" s="77"/>
      <c r="N26" s="77"/>
      <c r="O26" s="59">
        <f>G26+H26+I26+J26+K26+L26+M26+N26</f>
        <v>0</v>
      </c>
    </row>
    <row r="27" spans="3:15">
      <c r="C27" s="67" t="s">
        <v>205</v>
      </c>
      <c r="D27" s="61"/>
      <c r="E27" s="80"/>
      <c r="F27" s="81" t="s">
        <v>195</v>
      </c>
      <c r="G27" s="5"/>
      <c r="H27" s="59"/>
      <c r="I27" s="59"/>
      <c r="J27" s="77"/>
      <c r="K27" s="77"/>
      <c r="L27" s="77"/>
      <c r="M27" s="77"/>
      <c r="N27" s="77"/>
      <c r="O27" s="59">
        <f>G27+H27+I27+J27+K27+L27+M27+N27</f>
        <v>0</v>
      </c>
    </row>
    <row r="28" spans="3:15">
      <c r="C28" s="4">
        <v>10</v>
      </c>
      <c r="D28" s="52"/>
      <c r="E28" s="82" t="s">
        <v>196</v>
      </c>
      <c r="F28" s="73"/>
      <c r="G28" s="5" t="s">
        <v>199</v>
      </c>
      <c r="H28" s="66"/>
      <c r="I28" s="66"/>
      <c r="J28" s="77" t="s">
        <v>199</v>
      </c>
      <c r="K28" s="83"/>
      <c r="L28" s="77" t="s">
        <v>199</v>
      </c>
      <c r="M28" s="77" t="s">
        <v>199</v>
      </c>
      <c r="N28" s="77"/>
      <c r="O28" s="59">
        <f>H28+I28+K28+N28</f>
        <v>0</v>
      </c>
    </row>
    <row r="29" spans="3:15">
      <c r="C29" s="4">
        <v>11</v>
      </c>
      <c r="D29" s="487" t="s">
        <v>206</v>
      </c>
      <c r="E29" s="488"/>
      <c r="F29" s="489"/>
      <c r="G29" s="5" t="s">
        <v>199</v>
      </c>
      <c r="H29" s="58">
        <f>H21+H22+H23+H28</f>
        <v>-3710.57</v>
      </c>
      <c r="I29" s="59"/>
      <c r="J29" s="77" t="s">
        <v>199</v>
      </c>
      <c r="K29" s="58">
        <f>K21+K22+K23</f>
        <v>-11188.6</v>
      </c>
      <c r="L29" s="77" t="s">
        <v>199</v>
      </c>
      <c r="M29" s="77" t="s">
        <v>199</v>
      </c>
      <c r="N29" s="77"/>
      <c r="O29" s="58">
        <f>O21+O22+O23+O28</f>
        <v>-14899.17</v>
      </c>
    </row>
    <row r="30" spans="3:15">
      <c r="C30" s="60"/>
      <c r="D30" s="79"/>
      <c r="E30" s="53"/>
      <c r="F30" s="63"/>
      <c r="G30" s="57"/>
      <c r="H30" s="57"/>
      <c r="I30" s="57"/>
      <c r="J30" s="57"/>
      <c r="K30" s="57"/>
      <c r="L30" s="57"/>
      <c r="M30" s="57"/>
      <c r="N30" s="57"/>
      <c r="O30" s="84"/>
    </row>
    <row r="31" spans="3:15">
      <c r="C31" s="60">
        <v>12</v>
      </c>
      <c r="D31" s="474" t="s">
        <v>207</v>
      </c>
      <c r="E31" s="483"/>
      <c r="F31" s="484"/>
      <c r="G31" s="57"/>
      <c r="H31" s="57"/>
      <c r="I31" s="57"/>
      <c r="J31" s="57"/>
      <c r="K31" s="57"/>
      <c r="L31" s="57"/>
      <c r="M31" s="57"/>
      <c r="N31" s="57"/>
      <c r="O31" s="84"/>
    </row>
    <row r="32" spans="3:15">
      <c r="C32" s="60">
        <v>13</v>
      </c>
      <c r="D32" s="56"/>
      <c r="E32" s="485" t="s">
        <v>208</v>
      </c>
      <c r="F32" s="486"/>
      <c r="G32" s="57"/>
      <c r="H32" s="57"/>
      <c r="I32" s="57"/>
      <c r="J32" s="57"/>
      <c r="K32" s="57"/>
      <c r="L32" s="57"/>
      <c r="M32" s="57"/>
      <c r="N32" s="57"/>
      <c r="O32" s="84"/>
    </row>
    <row r="33" spans="3:15">
      <c r="C33" s="60">
        <v>14</v>
      </c>
      <c r="D33" s="79"/>
      <c r="E33" s="472" t="s">
        <v>209</v>
      </c>
      <c r="F33" s="473"/>
      <c r="G33" s="57"/>
      <c r="H33" s="57"/>
      <c r="I33" s="57"/>
      <c r="J33" s="57"/>
      <c r="K33" s="57"/>
      <c r="L33" s="57"/>
      <c r="M33" s="57"/>
      <c r="N33" s="57"/>
      <c r="O33" s="84"/>
    </row>
    <row r="34" spans="3:15">
      <c r="C34" s="60">
        <v>15</v>
      </c>
      <c r="D34" s="79"/>
      <c r="E34" s="472" t="s">
        <v>210</v>
      </c>
      <c r="F34" s="490"/>
      <c r="G34" s="57"/>
      <c r="H34" s="57"/>
      <c r="I34" s="57"/>
      <c r="J34" s="57"/>
      <c r="K34" s="57"/>
      <c r="L34" s="57"/>
      <c r="M34" s="57"/>
      <c r="N34" s="57"/>
      <c r="O34" s="84"/>
    </row>
    <row r="35" spans="3:15">
      <c r="C35" s="4">
        <v>16</v>
      </c>
      <c r="D35" s="79"/>
      <c r="E35" s="472" t="s">
        <v>211</v>
      </c>
      <c r="F35" s="490"/>
      <c r="G35" s="57"/>
      <c r="H35" s="57"/>
      <c r="I35" s="57"/>
      <c r="J35" s="57"/>
      <c r="K35" s="57"/>
      <c r="L35" s="57"/>
      <c r="M35" s="57"/>
      <c r="N35" s="57"/>
      <c r="O35" s="84"/>
    </row>
    <row r="36" spans="3:15">
      <c r="C36" s="67" t="s">
        <v>212</v>
      </c>
      <c r="D36" s="61"/>
      <c r="E36" s="80"/>
      <c r="F36" s="81" t="s">
        <v>191</v>
      </c>
      <c r="G36" s="57"/>
      <c r="H36" s="57"/>
      <c r="I36" s="57"/>
      <c r="J36" s="57"/>
      <c r="K36" s="57"/>
      <c r="L36" s="57"/>
      <c r="M36" s="57"/>
      <c r="N36" s="57"/>
      <c r="O36" s="84"/>
    </row>
    <row r="37" spans="3:15">
      <c r="C37" s="67" t="s">
        <v>213</v>
      </c>
      <c r="D37" s="61"/>
      <c r="E37" s="80"/>
      <c r="F37" s="81" t="s">
        <v>193</v>
      </c>
      <c r="G37" s="57"/>
      <c r="H37" s="57"/>
      <c r="I37" s="57"/>
      <c r="J37" s="57"/>
      <c r="K37" s="57"/>
      <c r="L37" s="57"/>
      <c r="M37" s="57"/>
      <c r="N37" s="57"/>
      <c r="O37" s="84"/>
    </row>
    <row r="38" spans="3:15">
      <c r="C38" s="67" t="s">
        <v>214</v>
      </c>
      <c r="D38" s="61"/>
      <c r="E38" s="80"/>
      <c r="F38" s="81" t="s">
        <v>195</v>
      </c>
      <c r="G38" s="57"/>
      <c r="H38" s="57"/>
      <c r="I38" s="57"/>
      <c r="J38" s="57"/>
      <c r="K38" s="57"/>
      <c r="L38" s="57"/>
      <c r="M38" s="57"/>
      <c r="N38" s="57"/>
      <c r="O38" s="84"/>
    </row>
    <row r="39" spans="3:15">
      <c r="C39" s="60">
        <v>17</v>
      </c>
      <c r="D39" s="61"/>
      <c r="E39" s="85" t="s">
        <v>196</v>
      </c>
      <c r="F39" s="68"/>
      <c r="G39" s="57"/>
      <c r="H39" s="57"/>
      <c r="I39" s="57"/>
      <c r="J39" s="57"/>
      <c r="K39" s="57"/>
      <c r="L39" s="57"/>
      <c r="M39" s="57"/>
      <c r="N39" s="57"/>
      <c r="O39" s="84"/>
    </row>
    <row r="40" spans="3:15">
      <c r="C40" s="4">
        <v>18</v>
      </c>
      <c r="D40" s="480" t="s">
        <v>215</v>
      </c>
      <c r="E40" s="491"/>
      <c r="F40" s="492"/>
      <c r="G40" s="57"/>
      <c r="H40" s="57"/>
      <c r="I40" s="57"/>
      <c r="J40" s="57"/>
      <c r="K40" s="57"/>
      <c r="L40" s="57"/>
      <c r="M40" s="57"/>
      <c r="N40" s="57"/>
      <c r="O40" s="84"/>
    </row>
    <row r="41" spans="3:15">
      <c r="C41" s="4">
        <v>19</v>
      </c>
      <c r="D41" s="493" t="s">
        <v>216</v>
      </c>
      <c r="E41" s="494"/>
      <c r="F41" s="495"/>
      <c r="G41" s="57"/>
      <c r="H41" s="58">
        <f t="shared" ref="H41:O41" si="0">H20+H29-H40</f>
        <v>3149.7399999999993</v>
      </c>
      <c r="I41" s="58">
        <f t="shared" si="0"/>
        <v>0</v>
      </c>
      <c r="J41" s="58"/>
      <c r="K41" s="58">
        <f t="shared" si="0"/>
        <v>0</v>
      </c>
      <c r="L41" s="58"/>
      <c r="M41" s="58"/>
      <c r="N41" s="58">
        <f t="shared" si="0"/>
        <v>0</v>
      </c>
      <c r="O41" s="58">
        <f t="shared" si="0"/>
        <v>3149.74</v>
      </c>
    </row>
    <row r="42" spans="3:15">
      <c r="C42" s="4">
        <v>20</v>
      </c>
      <c r="D42" s="487" t="s">
        <v>217</v>
      </c>
      <c r="E42" s="488"/>
      <c r="F42" s="489"/>
      <c r="G42" s="57"/>
      <c r="H42" s="58">
        <f>H11+H21-H31</f>
        <v>1216.06</v>
      </c>
      <c r="I42" s="58">
        <f t="shared" ref="I42:O42" si="1">I11+I21-I31</f>
        <v>0</v>
      </c>
      <c r="J42" s="58"/>
      <c r="K42" s="58">
        <f t="shared" si="1"/>
        <v>0</v>
      </c>
      <c r="L42" s="58"/>
      <c r="M42" s="58"/>
      <c r="N42" s="58">
        <f t="shared" si="1"/>
        <v>0</v>
      </c>
      <c r="O42" s="58">
        <f t="shared" si="1"/>
        <v>1216.0599999999995</v>
      </c>
    </row>
    <row r="43" spans="3:15">
      <c r="C43" s="44" t="s">
        <v>218</v>
      </c>
      <c r="D43" s="44"/>
      <c r="E43" s="44"/>
      <c r="F43" s="44"/>
      <c r="G43" s="44" t="s">
        <v>662</v>
      </c>
      <c r="H43" s="44"/>
      <c r="I43" s="44"/>
      <c r="J43" s="44"/>
      <c r="K43" s="44"/>
      <c r="L43" s="44"/>
      <c r="M43" s="44"/>
      <c r="N43" s="44"/>
      <c r="O43" s="44"/>
    </row>
    <row r="44" spans="3:15">
      <c r="C44" s="44"/>
      <c r="D44" s="44"/>
      <c r="E44" s="44"/>
      <c r="F44" s="44"/>
      <c r="G44" s="44" t="s">
        <v>219</v>
      </c>
      <c r="H44" s="44"/>
      <c r="I44" s="44"/>
      <c r="J44" s="44"/>
      <c r="K44" s="44"/>
      <c r="L44" s="44"/>
      <c r="M44" s="44"/>
      <c r="N44" s="44"/>
      <c r="O44" s="44"/>
    </row>
  </sheetData>
  <mergeCells count="27">
    <mergeCell ref="D42:F42"/>
    <mergeCell ref="E34:F34"/>
    <mergeCell ref="E35:F35"/>
    <mergeCell ref="D40:F40"/>
    <mergeCell ref="D41:F41"/>
    <mergeCell ref="D23:F23"/>
    <mergeCell ref="E24:F24"/>
    <mergeCell ref="D29:F29"/>
    <mergeCell ref="D31:F31"/>
    <mergeCell ref="E32:F32"/>
    <mergeCell ref="E33:F33"/>
    <mergeCell ref="O8:O9"/>
    <mergeCell ref="D11:F11"/>
    <mergeCell ref="D15:F15"/>
    <mergeCell ref="D20:F20"/>
    <mergeCell ref="D21:F21"/>
    <mergeCell ref="E22:F22"/>
    <mergeCell ref="C4:O4"/>
    <mergeCell ref="F5:O5"/>
    <mergeCell ref="F6:O6"/>
    <mergeCell ref="C8:C9"/>
    <mergeCell ref="F8:F9"/>
    <mergeCell ref="G8:G9"/>
    <mergeCell ref="H8:H9"/>
    <mergeCell ref="I8:K8"/>
    <mergeCell ref="L8:M8"/>
    <mergeCell ref="N8:N9"/>
  </mergeCells>
  <phoneticPr fontId="2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sqref="A1:R53"/>
    </sheetView>
  </sheetViews>
  <sheetFormatPr defaultRowHeight="12.75"/>
  <cols>
    <col min="1" max="1" width="3.5703125" customWidth="1"/>
    <col min="2" max="2" width="4" customWidth="1"/>
    <col min="3" max="3" width="3.85546875" customWidth="1"/>
    <col min="4" max="4" width="19.5703125" customWidth="1"/>
    <col min="5" max="5" width="6.140625" customWidth="1"/>
    <col min="6" max="6" width="7.140625" customWidth="1"/>
    <col min="7" max="7" width="6.42578125" customWidth="1"/>
    <col min="8" max="8" width="7.140625" customWidth="1"/>
    <col min="9" max="9" width="6.42578125" customWidth="1"/>
    <col min="10" max="10" width="8.7109375" customWidth="1"/>
    <col min="11" max="11" width="7.5703125" customWidth="1"/>
    <col min="12" max="12" width="7.140625" customWidth="1"/>
    <col min="13" max="13" width="7.7109375" customWidth="1"/>
    <col min="14" max="14" width="6.5703125" customWidth="1"/>
    <col min="15" max="15" width="8.140625" customWidth="1"/>
    <col min="16" max="16" width="5.5703125" customWidth="1"/>
    <col min="17" max="17" width="7.28515625" customWidth="1"/>
    <col min="18" max="18" width="9" customWidth="1"/>
  </cols>
  <sheetData>
    <row r="1" spans="1:18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  <c r="O1" s="288"/>
      <c r="P1" s="288"/>
      <c r="Q1" s="288"/>
      <c r="R1" s="288"/>
    </row>
    <row r="2" spans="1:18">
      <c r="A2" s="29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88"/>
      <c r="N2" s="292" t="s">
        <v>220</v>
      </c>
      <c r="O2" s="293"/>
      <c r="P2" s="293"/>
      <c r="Q2" s="293"/>
      <c r="R2" s="293"/>
    </row>
    <row r="3" spans="1:18">
      <c r="A3" s="290"/>
      <c r="B3" s="291"/>
      <c r="C3" s="291"/>
      <c r="D3" s="291"/>
      <c r="E3" s="294" t="s">
        <v>665</v>
      </c>
      <c r="F3" s="294"/>
      <c r="G3" s="294"/>
      <c r="H3" s="294"/>
      <c r="I3" s="294"/>
      <c r="J3" s="294"/>
      <c r="K3" s="294"/>
      <c r="L3" s="291"/>
      <c r="M3" s="290"/>
      <c r="N3" s="290" t="s">
        <v>119</v>
      </c>
      <c r="O3" s="290"/>
      <c r="P3" s="290"/>
      <c r="Q3" s="295" t="s">
        <v>221</v>
      </c>
      <c r="R3" s="288"/>
    </row>
    <row r="4" spans="1:18">
      <c r="A4" s="290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0"/>
      <c r="N4" s="290"/>
      <c r="O4" s="290"/>
      <c r="P4" s="290"/>
      <c r="Q4" s="290"/>
      <c r="R4" s="290"/>
    </row>
    <row r="5" spans="1:18">
      <c r="A5" s="514" t="s">
        <v>222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</row>
    <row r="6" spans="1:18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</row>
    <row r="7" spans="1:18">
      <c r="A7" s="514" t="s">
        <v>223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</row>
    <row r="8" spans="1:18">
      <c r="A8" s="290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</row>
    <row r="9" spans="1:18" ht="21" customHeight="1">
      <c r="A9" s="376" t="s">
        <v>224</v>
      </c>
      <c r="B9" s="515" t="s">
        <v>10</v>
      </c>
      <c r="C9" s="515"/>
      <c r="D9" s="515"/>
      <c r="E9" s="376" t="s">
        <v>225</v>
      </c>
      <c r="F9" s="376" t="s">
        <v>226</v>
      </c>
      <c r="G9" s="376"/>
      <c r="H9" s="376" t="s">
        <v>227</v>
      </c>
      <c r="I9" s="376" t="s">
        <v>228</v>
      </c>
      <c r="J9" s="376" t="s">
        <v>229</v>
      </c>
      <c r="K9" s="376" t="s">
        <v>230</v>
      </c>
      <c r="L9" s="376" t="s">
        <v>231</v>
      </c>
      <c r="M9" s="376" t="s">
        <v>232</v>
      </c>
      <c r="N9" s="376" t="s">
        <v>233</v>
      </c>
      <c r="O9" s="376"/>
      <c r="P9" s="376" t="s">
        <v>234</v>
      </c>
      <c r="Q9" s="376" t="s">
        <v>235</v>
      </c>
      <c r="R9" s="376" t="s">
        <v>16</v>
      </c>
    </row>
    <row r="10" spans="1:18" ht="52.5">
      <c r="A10" s="376"/>
      <c r="B10" s="515"/>
      <c r="C10" s="515"/>
      <c r="D10" s="515"/>
      <c r="E10" s="376"/>
      <c r="F10" s="21" t="s">
        <v>236</v>
      </c>
      <c r="G10" s="21" t="s">
        <v>237</v>
      </c>
      <c r="H10" s="376"/>
      <c r="I10" s="376"/>
      <c r="J10" s="376"/>
      <c r="K10" s="376"/>
      <c r="L10" s="376"/>
      <c r="M10" s="376"/>
      <c r="N10" s="21" t="s">
        <v>238</v>
      </c>
      <c r="O10" s="21" t="s">
        <v>233</v>
      </c>
      <c r="P10" s="376"/>
      <c r="Q10" s="376"/>
      <c r="R10" s="376"/>
    </row>
    <row r="11" spans="1:18">
      <c r="A11" s="297">
        <v>1</v>
      </c>
      <c r="B11" s="510">
        <v>2</v>
      </c>
      <c r="C11" s="510"/>
      <c r="D11" s="510"/>
      <c r="E11" s="297">
        <v>3</v>
      </c>
      <c r="F11" s="297">
        <v>4</v>
      </c>
      <c r="G11" s="297">
        <v>5</v>
      </c>
      <c r="H11" s="297">
        <v>6</v>
      </c>
      <c r="I11" s="297">
        <v>7</v>
      </c>
      <c r="J11" s="297">
        <v>8</v>
      </c>
      <c r="K11" s="297">
        <v>9</v>
      </c>
      <c r="L11" s="297">
        <v>10</v>
      </c>
      <c r="M11" s="297">
        <v>11</v>
      </c>
      <c r="N11" s="297">
        <v>12</v>
      </c>
      <c r="O11" s="297">
        <v>13</v>
      </c>
      <c r="P11" s="297">
        <v>14</v>
      </c>
      <c r="Q11" s="297">
        <v>15</v>
      </c>
      <c r="R11" s="297">
        <v>16</v>
      </c>
    </row>
    <row r="12" spans="1:18" ht="29.25" customHeight="1">
      <c r="A12" s="296" t="s">
        <v>132</v>
      </c>
      <c r="B12" s="511" t="s">
        <v>183</v>
      </c>
      <c r="C12" s="512"/>
      <c r="D12" s="513"/>
      <c r="E12" s="298"/>
      <c r="F12" s="298"/>
      <c r="G12" s="298"/>
      <c r="H12" s="298"/>
      <c r="I12" s="298"/>
      <c r="J12" s="298">
        <v>71253.61</v>
      </c>
      <c r="K12" s="298">
        <v>43196.82</v>
      </c>
      <c r="L12" s="298"/>
      <c r="M12" s="298">
        <v>36836.800000000003</v>
      </c>
      <c r="N12" s="298"/>
      <c r="O12" s="298">
        <v>10687.94</v>
      </c>
      <c r="P12" s="298"/>
      <c r="Q12" s="298"/>
      <c r="R12" s="298">
        <f>E12+F12+G12+H12+I12+J12+K12+L12+M12+N12+O12+P12+Q12</f>
        <v>161975.16999999998</v>
      </c>
    </row>
    <row r="13" spans="1:18" ht="23.25" customHeight="1">
      <c r="A13" s="299" t="s">
        <v>133</v>
      </c>
      <c r="B13" s="300"/>
      <c r="C13" s="498" t="s">
        <v>239</v>
      </c>
      <c r="D13" s="499"/>
      <c r="E13" s="277"/>
      <c r="F13" s="275"/>
      <c r="G13" s="275"/>
      <c r="H13" s="275"/>
      <c r="I13" s="275"/>
      <c r="J13" s="275">
        <f>J14+J15</f>
        <v>2626.84</v>
      </c>
      <c r="K13" s="275">
        <f t="shared" ref="K13:Q13" si="0">K14+K15</f>
        <v>0</v>
      </c>
      <c r="L13" s="275">
        <f t="shared" si="0"/>
        <v>0</v>
      </c>
      <c r="M13" s="275">
        <f t="shared" si="0"/>
        <v>1139.82</v>
      </c>
      <c r="N13" s="275">
        <f t="shared" si="0"/>
        <v>0</v>
      </c>
      <c r="O13" s="275">
        <f t="shared" si="0"/>
        <v>0</v>
      </c>
      <c r="P13" s="275">
        <f t="shared" si="0"/>
        <v>0</v>
      </c>
      <c r="Q13" s="275">
        <f t="shared" si="0"/>
        <v>0</v>
      </c>
      <c r="R13" s="298">
        <f t="shared" ref="R13:R20" si="1">E13+F13+G13+H13+I13+J13+K13+L13+M13+N13+O13+P13+Q13</f>
        <v>3766.66</v>
      </c>
    </row>
    <row r="14" spans="1:18" ht="25.5" customHeight="1">
      <c r="A14" s="301" t="s">
        <v>185</v>
      </c>
      <c r="B14" s="302" t="s">
        <v>240</v>
      </c>
      <c r="C14" s="303"/>
      <c r="D14" s="286" t="s">
        <v>186</v>
      </c>
      <c r="E14" s="277"/>
      <c r="F14" s="275"/>
      <c r="G14" s="275"/>
      <c r="H14" s="275"/>
      <c r="I14" s="275"/>
      <c r="J14" s="275">
        <v>2626.84</v>
      </c>
      <c r="K14" s="275"/>
      <c r="L14" s="275"/>
      <c r="M14" s="275">
        <v>1139.82</v>
      </c>
      <c r="N14" s="275"/>
      <c r="O14" s="275"/>
      <c r="P14" s="275"/>
      <c r="Q14" s="275"/>
      <c r="R14" s="298">
        <f t="shared" si="1"/>
        <v>3766.66</v>
      </c>
    </row>
    <row r="15" spans="1:18" ht="26.25" customHeight="1">
      <c r="A15" s="297" t="s">
        <v>187</v>
      </c>
      <c r="B15" s="303"/>
      <c r="C15" s="303"/>
      <c r="D15" s="281" t="s">
        <v>188</v>
      </c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1"/>
      <c r="Q15" s="21"/>
      <c r="R15" s="298">
        <f t="shared" si="1"/>
        <v>0</v>
      </c>
    </row>
    <row r="16" spans="1:18" ht="16.5" customHeight="1">
      <c r="A16" s="299" t="s">
        <v>136</v>
      </c>
      <c r="B16" s="504" t="s">
        <v>241</v>
      </c>
      <c r="C16" s="507"/>
      <c r="D16" s="508"/>
      <c r="E16" s="277"/>
      <c r="F16" s="275"/>
      <c r="G16" s="275"/>
      <c r="H16" s="275"/>
      <c r="I16" s="275"/>
      <c r="J16" s="275">
        <f>J17+J18+J19</f>
        <v>0</v>
      </c>
      <c r="K16" s="275">
        <f>K17+K18+K19</f>
        <v>0</v>
      </c>
      <c r="L16" s="275">
        <f t="shared" ref="L16:Q16" si="2">L17+L18+L19</f>
        <v>0</v>
      </c>
      <c r="M16" s="275">
        <f t="shared" si="2"/>
        <v>4946.4399999999996</v>
      </c>
      <c r="N16" s="275">
        <f t="shared" si="2"/>
        <v>0</v>
      </c>
      <c r="O16" s="275">
        <f t="shared" si="2"/>
        <v>2885.57</v>
      </c>
      <c r="P16" s="275">
        <f t="shared" si="2"/>
        <v>0</v>
      </c>
      <c r="Q16" s="275">
        <f t="shared" si="2"/>
        <v>0</v>
      </c>
      <c r="R16" s="298">
        <f t="shared" si="1"/>
        <v>7832.01</v>
      </c>
    </row>
    <row r="17" spans="1:18">
      <c r="A17" s="297" t="s">
        <v>190</v>
      </c>
      <c r="B17" s="304"/>
      <c r="C17" s="303"/>
      <c r="D17" s="286" t="s">
        <v>191</v>
      </c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1"/>
      <c r="Q17" s="21"/>
      <c r="R17" s="298">
        <f t="shared" si="1"/>
        <v>0</v>
      </c>
    </row>
    <row r="18" spans="1:18">
      <c r="A18" s="299" t="s">
        <v>192</v>
      </c>
      <c r="B18" s="304"/>
      <c r="C18" s="303"/>
      <c r="D18" s="286" t="s">
        <v>193</v>
      </c>
      <c r="E18" s="277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1"/>
      <c r="Q18" s="21"/>
      <c r="R18" s="298">
        <f t="shared" si="1"/>
        <v>0</v>
      </c>
    </row>
    <row r="19" spans="1:18">
      <c r="A19" s="299" t="s">
        <v>194</v>
      </c>
      <c r="B19" s="304"/>
      <c r="C19" s="303"/>
      <c r="D19" s="286" t="s">
        <v>195</v>
      </c>
      <c r="E19" s="277"/>
      <c r="F19" s="275"/>
      <c r="G19" s="275"/>
      <c r="H19" s="275"/>
      <c r="I19" s="275"/>
      <c r="J19" s="275"/>
      <c r="K19" s="275"/>
      <c r="L19" s="275"/>
      <c r="M19" s="275">
        <v>4946.4399999999996</v>
      </c>
      <c r="N19" s="275"/>
      <c r="O19" s="275">
        <v>2885.57</v>
      </c>
      <c r="P19" s="21"/>
      <c r="Q19" s="21"/>
      <c r="R19" s="298">
        <f t="shared" si="1"/>
        <v>7832.01</v>
      </c>
    </row>
    <row r="20" spans="1:18">
      <c r="A20" s="299" t="s">
        <v>138</v>
      </c>
      <c r="B20" s="300"/>
      <c r="C20" s="498" t="s">
        <v>196</v>
      </c>
      <c r="D20" s="499"/>
      <c r="E20" s="277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1"/>
      <c r="Q20" s="21"/>
      <c r="R20" s="298">
        <f t="shared" si="1"/>
        <v>0</v>
      </c>
    </row>
    <row r="21" spans="1:18" ht="34.5" customHeight="1">
      <c r="A21" s="296" t="s">
        <v>140</v>
      </c>
      <c r="B21" s="509" t="s">
        <v>197</v>
      </c>
      <c r="C21" s="509"/>
      <c r="D21" s="509"/>
      <c r="E21" s="21"/>
      <c r="F21" s="21"/>
      <c r="G21" s="21"/>
      <c r="H21" s="21"/>
      <c r="I21" s="21"/>
      <c r="J21" s="298">
        <f t="shared" ref="J21:R21" si="3">J12+J13-J16+J20</f>
        <v>73880.45</v>
      </c>
      <c r="K21" s="298">
        <f t="shared" si="3"/>
        <v>43196.82</v>
      </c>
      <c r="L21" s="298">
        <f t="shared" si="3"/>
        <v>0</v>
      </c>
      <c r="M21" s="298">
        <f t="shared" si="3"/>
        <v>33030.18</v>
      </c>
      <c r="N21" s="298">
        <f t="shared" si="3"/>
        <v>0</v>
      </c>
      <c r="O21" s="298">
        <f t="shared" si="3"/>
        <v>7802.3700000000008</v>
      </c>
      <c r="P21" s="298">
        <f t="shared" si="3"/>
        <v>0</v>
      </c>
      <c r="Q21" s="298">
        <f t="shared" si="3"/>
        <v>0</v>
      </c>
      <c r="R21" s="298">
        <f t="shared" si="3"/>
        <v>157909.81999999998</v>
      </c>
    </row>
    <row r="22" spans="1:18" ht="23.25" customHeight="1">
      <c r="A22" s="296" t="s">
        <v>142</v>
      </c>
      <c r="B22" s="390" t="s">
        <v>242</v>
      </c>
      <c r="C22" s="502"/>
      <c r="D22" s="388"/>
      <c r="E22" s="21" t="s">
        <v>199</v>
      </c>
      <c r="F22" s="21"/>
      <c r="G22" s="21"/>
      <c r="H22" s="21"/>
      <c r="I22" s="21"/>
      <c r="J22" s="21">
        <v>45812.18</v>
      </c>
      <c r="K22" s="21">
        <v>43195.95</v>
      </c>
      <c r="L22" s="21"/>
      <c r="M22" s="21">
        <v>33721.120000000003</v>
      </c>
      <c r="N22" s="275" t="s">
        <v>199</v>
      </c>
      <c r="O22" s="21">
        <v>10683.59</v>
      </c>
      <c r="P22" s="21" t="s">
        <v>199</v>
      </c>
      <c r="Q22" s="21" t="s">
        <v>199</v>
      </c>
      <c r="R22" s="298">
        <f>J22++K22+L22+M22+O22</f>
        <v>133412.84</v>
      </c>
    </row>
    <row r="23" spans="1:18" ht="21.75" customHeight="1">
      <c r="A23" s="297" t="s">
        <v>144</v>
      </c>
      <c r="B23" s="304"/>
      <c r="C23" s="498" t="s">
        <v>243</v>
      </c>
      <c r="D23" s="499"/>
      <c r="E23" s="275" t="s">
        <v>199</v>
      </c>
      <c r="F23" s="275"/>
      <c r="G23" s="275"/>
      <c r="H23" s="275"/>
      <c r="I23" s="275"/>
      <c r="J23" s="275"/>
      <c r="K23" s="275"/>
      <c r="L23" s="275"/>
      <c r="M23" s="275"/>
      <c r="N23" s="275" t="s">
        <v>199</v>
      </c>
      <c r="O23" s="275"/>
      <c r="P23" s="275" t="s">
        <v>199</v>
      </c>
      <c r="Q23" s="275" t="s">
        <v>199</v>
      </c>
      <c r="R23" s="298">
        <f>J23++K23+L23+M23+O23</f>
        <v>0</v>
      </c>
    </row>
    <row r="24" spans="1:18" ht="22.5" customHeight="1">
      <c r="A24" s="297" t="s">
        <v>146</v>
      </c>
      <c r="B24" s="304"/>
      <c r="C24" s="498" t="s">
        <v>244</v>
      </c>
      <c r="D24" s="499"/>
      <c r="E24" s="275" t="s">
        <v>199</v>
      </c>
      <c r="F24" s="275"/>
      <c r="G24" s="275"/>
      <c r="H24" s="275"/>
      <c r="I24" s="275"/>
      <c r="J24" s="275">
        <v>2472.16</v>
      </c>
      <c r="K24" s="275"/>
      <c r="L24" s="275"/>
      <c r="M24" s="275">
        <v>1149.3499999999999</v>
      </c>
      <c r="N24" s="275" t="s">
        <v>199</v>
      </c>
      <c r="O24" s="275"/>
      <c r="P24" s="275" t="s">
        <v>199</v>
      </c>
      <c r="Q24" s="275" t="s">
        <v>199</v>
      </c>
      <c r="R24" s="298">
        <f t="shared" ref="R24:R29" si="4">J24++K24+L24+M24+O24</f>
        <v>3621.5099999999998</v>
      </c>
    </row>
    <row r="25" spans="1:18" ht="34.5" customHeight="1">
      <c r="A25" s="297" t="s">
        <v>148</v>
      </c>
      <c r="B25" s="304"/>
      <c r="C25" s="498" t="s">
        <v>245</v>
      </c>
      <c r="D25" s="499"/>
      <c r="E25" s="275" t="s">
        <v>199</v>
      </c>
      <c r="F25" s="275"/>
      <c r="G25" s="275"/>
      <c r="H25" s="275"/>
      <c r="I25" s="275"/>
      <c r="J25" s="275">
        <f>J26+J27+J28</f>
        <v>0</v>
      </c>
      <c r="K25" s="275">
        <f>K26+K27+K28</f>
        <v>0</v>
      </c>
      <c r="L25" s="275">
        <f>L26+L27+L28</f>
        <v>0</v>
      </c>
      <c r="M25" s="275">
        <f>M26+M27+M28</f>
        <v>4944.7</v>
      </c>
      <c r="N25" s="275" t="s">
        <v>199</v>
      </c>
      <c r="O25" s="275">
        <f>O26+O27+O28</f>
        <v>2883.54</v>
      </c>
      <c r="P25" s="275" t="s">
        <v>199</v>
      </c>
      <c r="Q25" s="275" t="s">
        <v>199</v>
      </c>
      <c r="R25" s="298">
        <f t="shared" si="4"/>
        <v>7828.24</v>
      </c>
    </row>
    <row r="26" spans="1:18">
      <c r="A26" s="305" t="s">
        <v>203</v>
      </c>
      <c r="B26" s="306"/>
      <c r="C26" s="307"/>
      <c r="D26" s="308" t="s">
        <v>191</v>
      </c>
      <c r="E26" s="275" t="s">
        <v>199</v>
      </c>
      <c r="F26" s="275"/>
      <c r="G26" s="275"/>
      <c r="H26" s="275"/>
      <c r="I26" s="275"/>
      <c r="J26" s="275"/>
      <c r="K26" s="275"/>
      <c r="L26" s="275"/>
      <c r="M26" s="275"/>
      <c r="N26" s="275" t="s">
        <v>199</v>
      </c>
      <c r="O26" s="275"/>
      <c r="P26" s="275" t="s">
        <v>199</v>
      </c>
      <c r="Q26" s="275" t="s">
        <v>199</v>
      </c>
      <c r="R26" s="298">
        <f t="shared" si="4"/>
        <v>0</v>
      </c>
    </row>
    <row r="27" spans="1:18">
      <c r="A27" s="305" t="s">
        <v>204</v>
      </c>
      <c r="B27" s="306"/>
      <c r="C27" s="307"/>
      <c r="D27" s="308" t="s">
        <v>193</v>
      </c>
      <c r="E27" s="275" t="s">
        <v>199</v>
      </c>
      <c r="F27" s="275"/>
      <c r="G27" s="275"/>
      <c r="H27" s="275"/>
      <c r="I27" s="275"/>
      <c r="J27" s="275"/>
      <c r="K27" s="275"/>
      <c r="L27" s="275"/>
      <c r="M27" s="275"/>
      <c r="N27" s="275" t="s">
        <v>199</v>
      </c>
      <c r="O27" s="275"/>
      <c r="P27" s="275" t="s">
        <v>199</v>
      </c>
      <c r="Q27" s="275" t="s">
        <v>199</v>
      </c>
      <c r="R27" s="298">
        <f t="shared" si="4"/>
        <v>0</v>
      </c>
    </row>
    <row r="28" spans="1:18">
      <c r="A28" s="305" t="s">
        <v>205</v>
      </c>
      <c r="B28" s="306"/>
      <c r="C28" s="307"/>
      <c r="D28" s="308" t="s">
        <v>195</v>
      </c>
      <c r="E28" s="275" t="s">
        <v>199</v>
      </c>
      <c r="F28" s="275"/>
      <c r="G28" s="275"/>
      <c r="H28" s="275"/>
      <c r="I28" s="275"/>
      <c r="J28" s="275"/>
      <c r="K28" s="275"/>
      <c r="L28" s="275"/>
      <c r="M28" s="275">
        <v>4944.7</v>
      </c>
      <c r="N28" s="275" t="s">
        <v>199</v>
      </c>
      <c r="O28" s="275">
        <v>2883.54</v>
      </c>
      <c r="P28" s="275" t="s">
        <v>199</v>
      </c>
      <c r="Q28" s="275" t="s">
        <v>199</v>
      </c>
      <c r="R28" s="298">
        <f t="shared" si="4"/>
        <v>7828.24</v>
      </c>
    </row>
    <row r="29" spans="1:18">
      <c r="A29" s="297" t="s">
        <v>150</v>
      </c>
      <c r="B29" s="306"/>
      <c r="C29" s="500" t="s">
        <v>196</v>
      </c>
      <c r="D29" s="501"/>
      <c r="E29" s="275" t="s">
        <v>199</v>
      </c>
      <c r="F29" s="275"/>
      <c r="G29" s="275"/>
      <c r="H29" s="275"/>
      <c r="I29" s="275"/>
      <c r="J29" s="275"/>
      <c r="K29" s="275"/>
      <c r="L29" s="275"/>
      <c r="M29" s="275"/>
      <c r="N29" s="275" t="s">
        <v>199</v>
      </c>
      <c r="O29" s="275"/>
      <c r="P29" s="275" t="s">
        <v>199</v>
      </c>
      <c r="Q29" s="275" t="s">
        <v>199</v>
      </c>
      <c r="R29" s="298">
        <f t="shared" si="4"/>
        <v>0</v>
      </c>
    </row>
    <row r="30" spans="1:18" ht="35.25" customHeight="1">
      <c r="A30" s="296" t="s">
        <v>151</v>
      </c>
      <c r="B30" s="390" t="s">
        <v>246</v>
      </c>
      <c r="C30" s="502"/>
      <c r="D30" s="388"/>
      <c r="E30" s="21" t="s">
        <v>199</v>
      </c>
      <c r="F30" s="21"/>
      <c r="G30" s="21"/>
      <c r="H30" s="21"/>
      <c r="I30" s="21"/>
      <c r="J30" s="21">
        <f>J22+J23+J24-J25+J29</f>
        <v>48284.34</v>
      </c>
      <c r="K30" s="21">
        <f>K22+K23+K24-K25+K29</f>
        <v>43195.95</v>
      </c>
      <c r="L30" s="21">
        <f>L22+L23+L24-L25+L29</f>
        <v>0</v>
      </c>
      <c r="M30" s="21">
        <f>M22+M23+M24-M25+M29</f>
        <v>29925.77</v>
      </c>
      <c r="N30" s="275" t="s">
        <v>199</v>
      </c>
      <c r="O30" s="21">
        <f>O22+O23+O24-O25+O29</f>
        <v>7800.05</v>
      </c>
      <c r="P30" s="21" t="s">
        <v>199</v>
      </c>
      <c r="Q30" s="21" t="s">
        <v>199</v>
      </c>
      <c r="R30" s="21">
        <f>R22+R23+R24-R25+R29</f>
        <v>129206.11</v>
      </c>
    </row>
    <row r="31" spans="1:18" ht="26.25" customHeight="1">
      <c r="A31" s="296" t="s">
        <v>152</v>
      </c>
      <c r="B31" s="393" t="s">
        <v>207</v>
      </c>
      <c r="C31" s="503"/>
      <c r="D31" s="388"/>
      <c r="E31" s="21" t="s">
        <v>199</v>
      </c>
      <c r="F31" s="21"/>
      <c r="G31" s="21"/>
      <c r="H31" s="21"/>
      <c r="I31" s="309"/>
      <c r="J31" s="21"/>
      <c r="K31" s="21"/>
      <c r="L31" s="309"/>
      <c r="M31" s="21"/>
      <c r="N31" s="275" t="s">
        <v>199</v>
      </c>
      <c r="O31" s="21"/>
      <c r="P31" s="21"/>
      <c r="Q31" s="21"/>
      <c r="R31" s="298"/>
    </row>
    <row r="32" spans="1:18" ht="24" customHeight="1">
      <c r="A32" s="297" t="s">
        <v>154</v>
      </c>
      <c r="B32" s="304"/>
      <c r="C32" s="498" t="s">
        <v>247</v>
      </c>
      <c r="D32" s="499"/>
      <c r="E32" s="275" t="s">
        <v>199</v>
      </c>
      <c r="F32" s="275"/>
      <c r="G32" s="275"/>
      <c r="H32" s="275"/>
      <c r="I32" s="310"/>
      <c r="J32" s="275"/>
      <c r="K32" s="275"/>
      <c r="L32" s="310"/>
      <c r="M32" s="275"/>
      <c r="N32" s="275" t="s">
        <v>199</v>
      </c>
      <c r="O32" s="275"/>
      <c r="P32" s="275"/>
      <c r="Q32" s="275"/>
      <c r="R32" s="311"/>
    </row>
    <row r="33" spans="1:18" ht="20.25" customHeight="1">
      <c r="A33" s="297" t="s">
        <v>155</v>
      </c>
      <c r="B33" s="304"/>
      <c r="C33" s="498" t="s">
        <v>248</v>
      </c>
      <c r="D33" s="499"/>
      <c r="E33" s="312" t="s">
        <v>199</v>
      </c>
      <c r="F33" s="312"/>
      <c r="G33" s="312"/>
      <c r="H33" s="312"/>
      <c r="I33" s="313"/>
      <c r="J33" s="312"/>
      <c r="K33" s="312"/>
      <c r="L33" s="313"/>
      <c r="M33" s="312"/>
      <c r="N33" s="275" t="s">
        <v>199</v>
      </c>
      <c r="O33" s="312"/>
      <c r="P33" s="312"/>
      <c r="Q33" s="312"/>
      <c r="R33" s="314"/>
    </row>
    <row r="34" spans="1:18" ht="22.5" customHeight="1">
      <c r="A34" s="297" t="s">
        <v>156</v>
      </c>
      <c r="B34" s="304"/>
      <c r="C34" s="498" t="s">
        <v>249</v>
      </c>
      <c r="D34" s="499"/>
      <c r="E34" s="275" t="s">
        <v>199</v>
      </c>
      <c r="F34" s="275"/>
      <c r="G34" s="275"/>
      <c r="H34" s="275"/>
      <c r="I34" s="310"/>
      <c r="J34" s="275"/>
      <c r="K34" s="275"/>
      <c r="L34" s="310"/>
      <c r="M34" s="275"/>
      <c r="N34" s="275" t="s">
        <v>199</v>
      </c>
      <c r="O34" s="275"/>
      <c r="P34" s="275"/>
      <c r="Q34" s="275"/>
      <c r="R34" s="311"/>
    </row>
    <row r="35" spans="1:18" ht="30.75" customHeight="1">
      <c r="A35" s="297" t="s">
        <v>157</v>
      </c>
      <c r="B35" s="304"/>
      <c r="C35" s="498" t="s">
        <v>250</v>
      </c>
      <c r="D35" s="499"/>
      <c r="E35" s="275" t="s">
        <v>199</v>
      </c>
      <c r="F35" s="275"/>
      <c r="G35" s="275"/>
      <c r="H35" s="275"/>
      <c r="I35" s="310"/>
      <c r="J35" s="275"/>
      <c r="K35" s="275"/>
      <c r="L35" s="310"/>
      <c r="M35" s="275"/>
      <c r="N35" s="275" t="s">
        <v>199</v>
      </c>
      <c r="O35" s="275"/>
      <c r="P35" s="275"/>
      <c r="Q35" s="275"/>
      <c r="R35" s="311"/>
    </row>
    <row r="36" spans="1:18">
      <c r="A36" s="305" t="s">
        <v>212</v>
      </c>
      <c r="B36" s="306"/>
      <c r="C36" s="307"/>
      <c r="D36" s="308" t="s">
        <v>191</v>
      </c>
      <c r="E36" s="275" t="s">
        <v>199</v>
      </c>
      <c r="F36" s="275"/>
      <c r="G36" s="275"/>
      <c r="H36" s="275"/>
      <c r="I36" s="310"/>
      <c r="J36" s="275"/>
      <c r="K36" s="275"/>
      <c r="L36" s="310"/>
      <c r="M36" s="275"/>
      <c r="N36" s="275" t="s">
        <v>199</v>
      </c>
      <c r="O36" s="275"/>
      <c r="P36" s="275"/>
      <c r="Q36" s="275"/>
      <c r="R36" s="311"/>
    </row>
    <row r="37" spans="1:18">
      <c r="A37" s="305" t="s">
        <v>213</v>
      </c>
      <c r="B37" s="306"/>
      <c r="C37" s="307"/>
      <c r="D37" s="308" t="s">
        <v>193</v>
      </c>
      <c r="E37" s="275" t="s">
        <v>199</v>
      </c>
      <c r="F37" s="275"/>
      <c r="G37" s="275"/>
      <c r="H37" s="275"/>
      <c r="I37" s="310"/>
      <c r="J37" s="275"/>
      <c r="K37" s="275"/>
      <c r="L37" s="310"/>
      <c r="M37" s="275"/>
      <c r="N37" s="275" t="s">
        <v>199</v>
      </c>
      <c r="O37" s="275"/>
      <c r="P37" s="275"/>
      <c r="Q37" s="275"/>
      <c r="R37" s="311"/>
    </row>
    <row r="38" spans="1:18">
      <c r="A38" s="305" t="s">
        <v>214</v>
      </c>
      <c r="B38" s="306"/>
      <c r="C38" s="307"/>
      <c r="D38" s="308" t="s">
        <v>195</v>
      </c>
      <c r="E38" s="275" t="s">
        <v>199</v>
      </c>
      <c r="F38" s="275"/>
      <c r="G38" s="275"/>
      <c r="H38" s="275"/>
      <c r="I38" s="310"/>
      <c r="J38" s="275"/>
      <c r="K38" s="275"/>
      <c r="L38" s="310"/>
      <c r="M38" s="275"/>
      <c r="N38" s="275" t="s">
        <v>199</v>
      </c>
      <c r="O38" s="275"/>
      <c r="P38" s="275"/>
      <c r="Q38" s="275"/>
      <c r="R38" s="311"/>
    </row>
    <row r="39" spans="1:18">
      <c r="A39" s="297" t="s">
        <v>158</v>
      </c>
      <c r="B39" s="306"/>
      <c r="C39" s="500" t="s">
        <v>196</v>
      </c>
      <c r="D39" s="501"/>
      <c r="E39" s="275" t="s">
        <v>199</v>
      </c>
      <c r="F39" s="275"/>
      <c r="G39" s="275"/>
      <c r="H39" s="275"/>
      <c r="I39" s="310"/>
      <c r="J39" s="310"/>
      <c r="K39" s="310"/>
      <c r="L39" s="310"/>
      <c r="M39" s="275"/>
      <c r="N39" s="275" t="s">
        <v>199</v>
      </c>
      <c r="O39" s="275"/>
      <c r="P39" s="275"/>
      <c r="Q39" s="275"/>
      <c r="R39" s="311"/>
    </row>
    <row r="40" spans="1:18" ht="36" customHeight="1">
      <c r="A40" s="296" t="s">
        <v>251</v>
      </c>
      <c r="B40" s="497" t="s">
        <v>684</v>
      </c>
      <c r="C40" s="497"/>
      <c r="D40" s="497"/>
      <c r="E40" s="21" t="s">
        <v>199</v>
      </c>
      <c r="F40" s="21"/>
      <c r="G40" s="21"/>
      <c r="H40" s="21"/>
      <c r="I40" s="21"/>
      <c r="J40" s="21"/>
      <c r="K40" s="21"/>
      <c r="L40" s="21"/>
      <c r="M40" s="21"/>
      <c r="N40" s="21" t="s">
        <v>199</v>
      </c>
      <c r="O40" s="21"/>
      <c r="P40" s="21"/>
      <c r="Q40" s="21"/>
      <c r="R40" s="298"/>
    </row>
    <row r="41" spans="1:18" ht="21.75" customHeight="1">
      <c r="A41" s="296" t="s">
        <v>252</v>
      </c>
      <c r="B41" s="393" t="s">
        <v>253</v>
      </c>
      <c r="C41" s="503"/>
      <c r="D41" s="385"/>
      <c r="E41" s="21"/>
      <c r="F41" s="21" t="s">
        <v>199</v>
      </c>
      <c r="G41" s="21" t="s">
        <v>199</v>
      </c>
      <c r="H41" s="21" t="s">
        <v>199</v>
      </c>
      <c r="I41" s="21"/>
      <c r="J41" s="21" t="s">
        <v>199</v>
      </c>
      <c r="K41" s="21" t="s">
        <v>199</v>
      </c>
      <c r="L41" s="21"/>
      <c r="M41" s="21" t="s">
        <v>199</v>
      </c>
      <c r="N41" s="21"/>
      <c r="O41" s="21" t="s">
        <v>199</v>
      </c>
      <c r="P41" s="21" t="s">
        <v>199</v>
      </c>
      <c r="Q41" s="21" t="s">
        <v>199</v>
      </c>
      <c r="R41" s="298"/>
    </row>
    <row r="42" spans="1:18" ht="36.75" customHeight="1">
      <c r="A42" s="297" t="s">
        <v>254</v>
      </c>
      <c r="B42" s="504" t="s">
        <v>255</v>
      </c>
      <c r="C42" s="505"/>
      <c r="D42" s="506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98"/>
    </row>
    <row r="43" spans="1:18" ht="28.5" customHeight="1">
      <c r="A43" s="297" t="s">
        <v>256</v>
      </c>
      <c r="B43" s="304"/>
      <c r="C43" s="498" t="s">
        <v>257</v>
      </c>
      <c r="D43" s="499"/>
      <c r="E43" s="275"/>
      <c r="F43" s="275" t="s">
        <v>199</v>
      </c>
      <c r="G43" s="275" t="s">
        <v>199</v>
      </c>
      <c r="H43" s="275" t="s">
        <v>199</v>
      </c>
      <c r="I43" s="275"/>
      <c r="J43" s="275" t="s">
        <v>199</v>
      </c>
      <c r="K43" s="275" t="s">
        <v>199</v>
      </c>
      <c r="L43" s="275"/>
      <c r="M43" s="275" t="s">
        <v>199</v>
      </c>
      <c r="N43" s="275"/>
      <c r="O43" s="275" t="s">
        <v>199</v>
      </c>
      <c r="P43" s="275" t="s">
        <v>199</v>
      </c>
      <c r="Q43" s="275" t="s">
        <v>199</v>
      </c>
      <c r="R43" s="311"/>
    </row>
    <row r="44" spans="1:18" ht="36.75" customHeight="1">
      <c r="A44" s="297" t="s">
        <v>258</v>
      </c>
      <c r="B44" s="302"/>
      <c r="C44" s="498" t="s">
        <v>259</v>
      </c>
      <c r="D44" s="499"/>
      <c r="E44" s="275"/>
      <c r="F44" s="275" t="s">
        <v>199</v>
      </c>
      <c r="G44" s="275" t="s">
        <v>199</v>
      </c>
      <c r="H44" s="275" t="s">
        <v>199</v>
      </c>
      <c r="I44" s="275"/>
      <c r="J44" s="275" t="s">
        <v>199</v>
      </c>
      <c r="K44" s="275" t="s">
        <v>199</v>
      </c>
      <c r="L44" s="275"/>
      <c r="M44" s="275" t="s">
        <v>199</v>
      </c>
      <c r="N44" s="275"/>
      <c r="O44" s="275" t="s">
        <v>199</v>
      </c>
      <c r="P44" s="275" t="s">
        <v>199</v>
      </c>
      <c r="Q44" s="275" t="s">
        <v>199</v>
      </c>
      <c r="R44" s="311"/>
    </row>
    <row r="45" spans="1:18">
      <c r="A45" s="305" t="s">
        <v>260</v>
      </c>
      <c r="B45" s="315"/>
      <c r="C45" s="307"/>
      <c r="D45" s="308" t="s">
        <v>191</v>
      </c>
      <c r="E45" s="275"/>
      <c r="F45" s="275" t="s">
        <v>199</v>
      </c>
      <c r="G45" s="275" t="s">
        <v>199</v>
      </c>
      <c r="H45" s="275" t="s">
        <v>199</v>
      </c>
      <c r="I45" s="275"/>
      <c r="J45" s="275" t="s">
        <v>199</v>
      </c>
      <c r="K45" s="275" t="s">
        <v>199</v>
      </c>
      <c r="L45" s="275"/>
      <c r="M45" s="275" t="s">
        <v>199</v>
      </c>
      <c r="N45" s="275"/>
      <c r="O45" s="275" t="s">
        <v>199</v>
      </c>
      <c r="P45" s="275" t="s">
        <v>199</v>
      </c>
      <c r="Q45" s="275" t="s">
        <v>199</v>
      </c>
      <c r="R45" s="311"/>
    </row>
    <row r="46" spans="1:18">
      <c r="A46" s="305" t="s">
        <v>261</v>
      </c>
      <c r="B46" s="315"/>
      <c r="C46" s="307"/>
      <c r="D46" s="308" t="s">
        <v>193</v>
      </c>
      <c r="E46" s="275"/>
      <c r="F46" s="275" t="s">
        <v>199</v>
      </c>
      <c r="G46" s="275" t="s">
        <v>199</v>
      </c>
      <c r="H46" s="275" t="s">
        <v>199</v>
      </c>
      <c r="I46" s="275"/>
      <c r="J46" s="275" t="s">
        <v>199</v>
      </c>
      <c r="K46" s="275" t="s">
        <v>199</v>
      </c>
      <c r="L46" s="275"/>
      <c r="M46" s="275" t="s">
        <v>199</v>
      </c>
      <c r="N46" s="275"/>
      <c r="O46" s="275" t="s">
        <v>199</v>
      </c>
      <c r="P46" s="275" t="s">
        <v>199</v>
      </c>
      <c r="Q46" s="275" t="s">
        <v>199</v>
      </c>
      <c r="R46" s="311"/>
    </row>
    <row r="47" spans="1:18">
      <c r="A47" s="305" t="s">
        <v>262</v>
      </c>
      <c r="B47" s="315"/>
      <c r="C47" s="307"/>
      <c r="D47" s="308" t="s">
        <v>195</v>
      </c>
      <c r="E47" s="275"/>
      <c r="F47" s="275" t="s">
        <v>199</v>
      </c>
      <c r="G47" s="275" t="s">
        <v>199</v>
      </c>
      <c r="H47" s="275" t="s">
        <v>199</v>
      </c>
      <c r="I47" s="275"/>
      <c r="J47" s="275" t="s">
        <v>199</v>
      </c>
      <c r="K47" s="275" t="s">
        <v>199</v>
      </c>
      <c r="L47" s="275"/>
      <c r="M47" s="275" t="s">
        <v>199</v>
      </c>
      <c r="N47" s="275"/>
      <c r="O47" s="275" t="s">
        <v>199</v>
      </c>
      <c r="P47" s="275" t="s">
        <v>199</v>
      </c>
      <c r="Q47" s="275" t="s">
        <v>199</v>
      </c>
      <c r="R47" s="311"/>
    </row>
    <row r="48" spans="1:18">
      <c r="A48" s="297" t="s">
        <v>263</v>
      </c>
      <c r="B48" s="306"/>
      <c r="C48" s="500" t="s">
        <v>196</v>
      </c>
      <c r="D48" s="501"/>
      <c r="E48" s="275"/>
      <c r="F48" s="275" t="s">
        <v>199</v>
      </c>
      <c r="G48" s="275" t="s">
        <v>199</v>
      </c>
      <c r="H48" s="275" t="s">
        <v>199</v>
      </c>
      <c r="I48" s="275"/>
      <c r="J48" s="275" t="s">
        <v>199</v>
      </c>
      <c r="K48" s="275" t="s">
        <v>199</v>
      </c>
      <c r="L48" s="275"/>
      <c r="M48" s="275" t="s">
        <v>199</v>
      </c>
      <c r="N48" s="275"/>
      <c r="O48" s="275" t="s">
        <v>199</v>
      </c>
      <c r="P48" s="275" t="s">
        <v>199</v>
      </c>
      <c r="Q48" s="275" t="s">
        <v>199</v>
      </c>
      <c r="R48" s="311"/>
    </row>
    <row r="49" spans="1:18" ht="30.75" customHeight="1">
      <c r="A49" s="296" t="s">
        <v>264</v>
      </c>
      <c r="B49" s="390" t="s">
        <v>685</v>
      </c>
      <c r="C49" s="502"/>
      <c r="D49" s="388"/>
      <c r="E49" s="21"/>
      <c r="F49" s="21" t="s">
        <v>199</v>
      </c>
      <c r="G49" s="21" t="s">
        <v>199</v>
      </c>
      <c r="H49" s="21" t="s">
        <v>199</v>
      </c>
      <c r="I49" s="21"/>
      <c r="J49" s="21" t="s">
        <v>199</v>
      </c>
      <c r="K49" s="21" t="s">
        <v>199</v>
      </c>
      <c r="L49" s="21"/>
      <c r="M49" s="21" t="s">
        <v>199</v>
      </c>
      <c r="N49" s="21"/>
      <c r="O49" s="21" t="s">
        <v>199</v>
      </c>
      <c r="P49" s="21" t="s">
        <v>199</v>
      </c>
      <c r="Q49" s="21" t="s">
        <v>199</v>
      </c>
      <c r="R49" s="298"/>
    </row>
    <row r="50" spans="1:18" ht="36" customHeight="1">
      <c r="A50" s="296" t="s">
        <v>265</v>
      </c>
      <c r="B50" s="497" t="s">
        <v>686</v>
      </c>
      <c r="C50" s="497"/>
      <c r="D50" s="497"/>
      <c r="E50" s="21"/>
      <c r="F50" s="21"/>
      <c r="G50" s="21"/>
      <c r="H50" s="21"/>
      <c r="I50" s="21"/>
      <c r="J50" s="298">
        <f>J21-J30-J40</f>
        <v>25596.11</v>
      </c>
      <c r="K50" s="298">
        <f>K21-K30-K40</f>
        <v>0.87000000000261934</v>
      </c>
      <c r="L50" s="298"/>
      <c r="M50" s="298">
        <f>M21-M30-M40</f>
        <v>3104.41</v>
      </c>
      <c r="N50" s="298"/>
      <c r="O50" s="298">
        <f>O21-O30-O40</f>
        <v>2.3200000000006185</v>
      </c>
      <c r="P50" s="298">
        <f>P21-P40</f>
        <v>0</v>
      </c>
      <c r="Q50" s="298"/>
      <c r="R50" s="298">
        <f>R21-R30-R40</f>
        <v>28703.709999999977</v>
      </c>
    </row>
    <row r="51" spans="1:18" ht="37.5" customHeight="1">
      <c r="A51" s="296" t="s">
        <v>266</v>
      </c>
      <c r="B51" s="497" t="s">
        <v>687</v>
      </c>
      <c r="C51" s="497"/>
      <c r="D51" s="497"/>
      <c r="E51" s="21"/>
      <c r="F51" s="21"/>
      <c r="G51" s="21"/>
      <c r="H51" s="21"/>
      <c r="I51" s="21"/>
      <c r="J51" s="298">
        <f>J12-J22-J31</f>
        <v>25441.43</v>
      </c>
      <c r="K51" s="298">
        <f>K12-K22-K31</f>
        <v>0.87000000000261934</v>
      </c>
      <c r="L51" s="21"/>
      <c r="M51" s="298">
        <f>M12-M22-M31</f>
        <v>3115.6800000000003</v>
      </c>
      <c r="N51" s="21"/>
      <c r="O51" s="298">
        <f>O12-O22-O31</f>
        <v>4.3500000000003638</v>
      </c>
      <c r="P51" s="298">
        <f>P12</f>
        <v>0</v>
      </c>
      <c r="Q51" s="21"/>
      <c r="R51" s="298">
        <f>J51+K51+M51+O51+P51</f>
        <v>28562.33</v>
      </c>
    </row>
    <row r="52" spans="1:18">
      <c r="A52" s="290" t="s">
        <v>267</v>
      </c>
      <c r="B52" s="290"/>
      <c r="C52" s="290"/>
      <c r="D52" s="290"/>
      <c r="E52" s="290"/>
      <c r="F52" s="290"/>
      <c r="G52" s="290"/>
      <c r="H52" s="291"/>
      <c r="I52" s="291"/>
      <c r="J52" s="291" t="s">
        <v>666</v>
      </c>
      <c r="K52" s="291"/>
      <c r="L52" s="291"/>
      <c r="M52" s="291"/>
      <c r="N52" s="291"/>
      <c r="O52" s="291"/>
      <c r="P52" s="291"/>
      <c r="Q52" s="291"/>
      <c r="R52" s="291"/>
    </row>
    <row r="53" spans="1:18">
      <c r="A53" s="290" t="s">
        <v>268</v>
      </c>
      <c r="B53" s="290"/>
      <c r="C53" s="290"/>
      <c r="D53" s="290"/>
      <c r="E53" s="290"/>
      <c r="F53" s="290"/>
      <c r="G53" s="290"/>
      <c r="H53" s="291"/>
      <c r="I53" s="291"/>
      <c r="J53" s="291" t="s">
        <v>269</v>
      </c>
      <c r="K53" s="291"/>
      <c r="L53" s="291"/>
      <c r="M53" s="291"/>
      <c r="N53" s="291"/>
      <c r="O53" s="291"/>
      <c r="P53" s="291"/>
      <c r="Q53" s="291"/>
      <c r="R53" s="291"/>
    </row>
  </sheetData>
  <mergeCells count="43"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  <mergeCell ref="Q9:Q10"/>
    <mergeCell ref="R9:R10"/>
    <mergeCell ref="B11:D11"/>
    <mergeCell ref="B12:D12"/>
    <mergeCell ref="L9:L10"/>
    <mergeCell ref="M9:M10"/>
    <mergeCell ref="N9:O9"/>
    <mergeCell ref="P9:P10"/>
    <mergeCell ref="B22:D22"/>
    <mergeCell ref="C23:D23"/>
    <mergeCell ref="C24:D24"/>
    <mergeCell ref="C25:D25"/>
    <mergeCell ref="C13:D13"/>
    <mergeCell ref="B16:D16"/>
    <mergeCell ref="C20:D20"/>
    <mergeCell ref="B21:D21"/>
    <mergeCell ref="C33:D33"/>
    <mergeCell ref="C34:D34"/>
    <mergeCell ref="C35:D35"/>
    <mergeCell ref="C39:D39"/>
    <mergeCell ref="C29:D29"/>
    <mergeCell ref="B30:D30"/>
    <mergeCell ref="B31:D31"/>
    <mergeCell ref="C32:D32"/>
    <mergeCell ref="B51:D51"/>
    <mergeCell ref="C44:D44"/>
    <mergeCell ref="C48:D48"/>
    <mergeCell ref="B49:D49"/>
    <mergeCell ref="B50:D50"/>
    <mergeCell ref="B40:D40"/>
    <mergeCell ref="B41:D41"/>
    <mergeCell ref="B42:D42"/>
    <mergeCell ref="C43:D43"/>
  </mergeCells>
  <phoneticPr fontId="2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0" workbookViewId="0">
      <selection activeCell="J15" sqref="J15"/>
    </sheetView>
  </sheetViews>
  <sheetFormatPr defaultRowHeight="12.75"/>
  <cols>
    <col min="1" max="1" width="4.140625" customWidth="1"/>
    <col min="2" max="2" width="4.42578125" customWidth="1"/>
    <col min="3" max="3" width="27.42578125" customWidth="1"/>
    <col min="4" max="4" width="25.5703125" customWidth="1"/>
    <col min="5" max="5" width="24.140625" customWidth="1"/>
  </cols>
  <sheetData>
    <row r="1" spans="1:5">
      <c r="A1" s="87"/>
      <c r="B1" s="87"/>
      <c r="C1" s="516"/>
      <c r="D1" s="516"/>
      <c r="E1" s="516"/>
    </row>
    <row r="2" spans="1:5" ht="14.25">
      <c r="A2" s="97"/>
      <c r="B2" s="97"/>
      <c r="C2" s="12" t="s">
        <v>682</v>
      </c>
      <c r="D2" s="98"/>
      <c r="E2" s="98"/>
    </row>
    <row r="3" spans="1:5" ht="14.25">
      <c r="A3" s="97"/>
      <c r="B3" s="99"/>
      <c r="C3" s="1" t="s">
        <v>680</v>
      </c>
      <c r="D3" s="100"/>
      <c r="E3" s="101" t="s">
        <v>270</v>
      </c>
    </row>
    <row r="4" spans="1:5" ht="15">
      <c r="A4" s="97"/>
      <c r="B4" s="97"/>
      <c r="C4" s="102" t="s">
        <v>271</v>
      </c>
      <c r="D4" s="97"/>
      <c r="E4" s="97"/>
    </row>
    <row r="5" spans="1:5" ht="14.25">
      <c r="A5" s="517" t="s">
        <v>272</v>
      </c>
      <c r="B5" s="517"/>
      <c r="C5" s="517"/>
      <c r="D5" s="517"/>
      <c r="E5" s="517"/>
    </row>
    <row r="6" spans="1:5" ht="14.25">
      <c r="A6" s="103"/>
      <c r="B6" s="103"/>
      <c r="C6" s="103"/>
      <c r="D6" s="103"/>
      <c r="E6" s="103"/>
    </row>
    <row r="7" spans="1:5" ht="14.25">
      <c r="A7" s="518" t="s">
        <v>273</v>
      </c>
      <c r="B7" s="518"/>
      <c r="C7" s="518"/>
      <c r="D7" s="518"/>
      <c r="E7" s="518"/>
    </row>
    <row r="8" spans="1:5" ht="15">
      <c r="A8" s="97"/>
      <c r="B8" s="97"/>
      <c r="C8" s="102" t="s">
        <v>681</v>
      </c>
      <c r="D8" s="97"/>
      <c r="E8" s="97"/>
    </row>
    <row r="9" spans="1:5" ht="42.75">
      <c r="A9" s="104" t="s">
        <v>9</v>
      </c>
      <c r="B9" s="519" t="s">
        <v>274</v>
      </c>
      <c r="C9" s="520"/>
      <c r="D9" s="104" t="s">
        <v>275</v>
      </c>
      <c r="E9" s="104" t="s">
        <v>276</v>
      </c>
    </row>
    <row r="10" spans="1:5" ht="15">
      <c r="A10" s="105">
        <v>1</v>
      </c>
      <c r="B10" s="522">
        <v>2</v>
      </c>
      <c r="C10" s="523"/>
      <c r="D10" s="105">
        <v>3</v>
      </c>
      <c r="E10" s="106">
        <v>4</v>
      </c>
    </row>
    <row r="11" spans="1:5" ht="14.25">
      <c r="A11" s="104" t="s">
        <v>132</v>
      </c>
      <c r="B11" s="524" t="s">
        <v>277</v>
      </c>
      <c r="C11" s="525"/>
      <c r="D11" s="107">
        <v>624.70000000000005</v>
      </c>
      <c r="E11" s="107">
        <v>533.69000000000005</v>
      </c>
    </row>
    <row r="12" spans="1:5" ht="17.25" customHeight="1">
      <c r="A12" s="105" t="s">
        <v>278</v>
      </c>
      <c r="B12" s="108"/>
      <c r="C12" s="109" t="s">
        <v>279</v>
      </c>
      <c r="D12" s="110"/>
      <c r="E12" s="110"/>
    </row>
    <row r="13" spans="1:5" ht="43.5" customHeight="1">
      <c r="A13" s="105" t="s">
        <v>280</v>
      </c>
      <c r="B13" s="108"/>
      <c r="C13" s="109" t="s">
        <v>281</v>
      </c>
      <c r="D13" s="110"/>
      <c r="E13" s="110"/>
    </row>
    <row r="14" spans="1:5" ht="21.75" customHeight="1">
      <c r="A14" s="111" t="s">
        <v>35</v>
      </c>
      <c r="B14" s="108"/>
      <c r="C14" s="109" t="s">
        <v>282</v>
      </c>
      <c r="D14" s="110"/>
      <c r="E14" s="110"/>
    </row>
    <row r="15" spans="1:5" ht="30" customHeight="1">
      <c r="A15" s="111" t="s">
        <v>283</v>
      </c>
      <c r="B15" s="112"/>
      <c r="C15" s="113" t="s">
        <v>284</v>
      </c>
      <c r="D15" s="110"/>
      <c r="E15" s="110"/>
    </row>
    <row r="16" spans="1:5" ht="30" customHeight="1">
      <c r="A16" s="111" t="s">
        <v>285</v>
      </c>
      <c r="B16" s="108"/>
      <c r="C16" s="109" t="s">
        <v>286</v>
      </c>
      <c r="D16" s="110"/>
      <c r="E16" s="110"/>
    </row>
    <row r="17" spans="1:5" ht="19.5" customHeight="1">
      <c r="A17" s="111" t="s">
        <v>287</v>
      </c>
      <c r="B17" s="108"/>
      <c r="C17" s="109" t="s">
        <v>288</v>
      </c>
      <c r="D17" s="110"/>
      <c r="E17" s="110"/>
    </row>
    <row r="18" spans="1:5" ht="46.5" customHeight="1">
      <c r="A18" s="105" t="s">
        <v>289</v>
      </c>
      <c r="B18" s="108"/>
      <c r="C18" s="109" t="s">
        <v>290</v>
      </c>
      <c r="D18" s="110"/>
      <c r="E18" s="110"/>
    </row>
    <row r="19" spans="1:5" ht="30" customHeight="1">
      <c r="A19" s="111" t="s">
        <v>291</v>
      </c>
      <c r="B19" s="108"/>
      <c r="C19" s="109" t="s">
        <v>292</v>
      </c>
      <c r="D19" s="110">
        <v>624.70000000000005</v>
      </c>
      <c r="E19" s="110">
        <v>533.69000000000005</v>
      </c>
    </row>
    <row r="20" spans="1:5" ht="14.25">
      <c r="A20" s="104" t="s">
        <v>133</v>
      </c>
      <c r="B20" s="524" t="s">
        <v>293</v>
      </c>
      <c r="C20" s="525"/>
      <c r="D20" s="107"/>
      <c r="E20" s="107"/>
    </row>
    <row r="21" spans="1:5" ht="14.25">
      <c r="A21" s="104" t="s">
        <v>136</v>
      </c>
      <c r="B21" s="524" t="s">
        <v>294</v>
      </c>
      <c r="C21" s="525"/>
      <c r="D21" s="107">
        <v>624.70000000000005</v>
      </c>
      <c r="E21" s="107">
        <v>533.69000000000005</v>
      </c>
    </row>
    <row r="22" spans="1:5">
      <c r="A22" s="87"/>
      <c r="B22" s="87"/>
      <c r="C22" s="521" t="s">
        <v>648</v>
      </c>
      <c r="D22" s="521"/>
      <c r="E22" s="521"/>
    </row>
    <row r="23" spans="1:5">
      <c r="A23" s="87"/>
      <c r="B23" s="87"/>
      <c r="C23" s="87" t="s">
        <v>683</v>
      </c>
      <c r="D23" s="87"/>
      <c r="E23" s="87"/>
    </row>
  </sheetData>
  <mergeCells count="9">
    <mergeCell ref="C1:E1"/>
    <mergeCell ref="A5:E5"/>
    <mergeCell ref="A7:E7"/>
    <mergeCell ref="B9:C9"/>
    <mergeCell ref="C22:E22"/>
    <mergeCell ref="B10:C10"/>
    <mergeCell ref="B11:C11"/>
    <mergeCell ref="B20:C20"/>
    <mergeCell ref="B21:C21"/>
  </mergeCells>
  <phoneticPr fontId="2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G28" sqref="G28"/>
    </sheetView>
  </sheetViews>
  <sheetFormatPr defaultRowHeight="12.75"/>
  <cols>
    <col min="1" max="1" width="4.7109375" customWidth="1"/>
    <col min="2" max="2" width="3.7109375" customWidth="1"/>
    <col min="3" max="3" width="24" customWidth="1"/>
    <col min="6" max="7" width="11.140625" customWidth="1"/>
    <col min="8" max="8" width="14.140625" customWidth="1"/>
    <col min="9" max="9" width="15.28515625" customWidth="1"/>
  </cols>
  <sheetData>
    <row r="1" spans="1:9">
      <c r="A1" s="86"/>
      <c r="B1" s="86"/>
      <c r="C1" s="86"/>
      <c r="D1" s="86"/>
      <c r="E1" s="86"/>
      <c r="F1" s="527" t="s">
        <v>295</v>
      </c>
      <c r="G1" s="527"/>
      <c r="H1" s="527"/>
      <c r="I1" s="527"/>
    </row>
    <row r="2" spans="1:9">
      <c r="A2" s="86"/>
      <c r="B2" s="114"/>
      <c r="C2" s="86"/>
      <c r="D2" s="86"/>
      <c r="E2" s="86"/>
      <c r="F2" s="86" t="s">
        <v>296</v>
      </c>
      <c r="G2" s="88" t="s">
        <v>297</v>
      </c>
      <c r="H2" s="88"/>
      <c r="I2" s="86"/>
    </row>
    <row r="3" spans="1:9">
      <c r="A3" s="86"/>
      <c r="B3" s="86"/>
      <c r="C3" s="88" t="s">
        <v>298</v>
      </c>
      <c r="D3" s="88"/>
      <c r="E3" s="88"/>
      <c r="F3" s="88"/>
      <c r="G3" s="86"/>
      <c r="H3" s="86"/>
      <c r="I3" s="86"/>
    </row>
    <row r="4" spans="1:9" ht="15.75">
      <c r="A4" s="528" t="s">
        <v>299</v>
      </c>
      <c r="B4" s="528"/>
      <c r="C4" s="528"/>
      <c r="D4" s="528"/>
      <c r="E4" s="528"/>
      <c r="F4" s="528"/>
      <c r="G4" s="528"/>
      <c r="H4" s="528"/>
      <c r="I4" s="528"/>
    </row>
    <row r="5" spans="1:9" ht="15.75">
      <c r="A5" s="528" t="s">
        <v>300</v>
      </c>
      <c r="B5" s="528"/>
      <c r="C5" s="528"/>
      <c r="D5" s="528"/>
      <c r="E5" s="528"/>
      <c r="F5" s="528"/>
      <c r="G5" s="528"/>
      <c r="H5" s="528"/>
      <c r="I5" s="528"/>
    </row>
    <row r="6" spans="1:9">
      <c r="A6" s="86"/>
      <c r="B6" s="86"/>
      <c r="C6" s="86"/>
      <c r="D6" s="86"/>
      <c r="E6" s="88" t="s">
        <v>649</v>
      </c>
      <c r="F6" s="88"/>
      <c r="G6" s="86" t="s">
        <v>172</v>
      </c>
      <c r="H6" s="86"/>
      <c r="I6" s="86"/>
    </row>
    <row r="7" spans="1:9">
      <c r="A7" s="454" t="s">
        <v>9</v>
      </c>
      <c r="B7" s="529" t="s">
        <v>274</v>
      </c>
      <c r="C7" s="530"/>
      <c r="D7" s="454" t="s">
        <v>275</v>
      </c>
      <c r="E7" s="454"/>
      <c r="F7" s="454"/>
      <c r="G7" s="454" t="s">
        <v>276</v>
      </c>
      <c r="H7" s="454"/>
      <c r="I7" s="454"/>
    </row>
    <row r="8" spans="1:9" ht="71.25" customHeight="1">
      <c r="A8" s="454"/>
      <c r="B8" s="531"/>
      <c r="C8" s="532"/>
      <c r="D8" s="10" t="s">
        <v>301</v>
      </c>
      <c r="E8" s="10" t="s">
        <v>302</v>
      </c>
      <c r="F8" s="275" t="s">
        <v>303</v>
      </c>
      <c r="G8" s="10" t="s">
        <v>301</v>
      </c>
      <c r="H8" s="10" t="s">
        <v>302</v>
      </c>
      <c r="I8" s="10" t="s">
        <v>303</v>
      </c>
    </row>
    <row r="9" spans="1:9" ht="10.5" customHeight="1">
      <c r="A9" s="10">
        <v>1</v>
      </c>
      <c r="B9" s="536">
        <v>2</v>
      </c>
      <c r="C9" s="537"/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</row>
    <row r="10" spans="1:9">
      <c r="A10" s="3" t="s">
        <v>132</v>
      </c>
      <c r="B10" s="538" t="s">
        <v>304</v>
      </c>
      <c r="C10" s="539"/>
      <c r="D10" s="115">
        <f>D11+D12+D13+D14+D15+D21+D22+D23+D24+D25</f>
        <v>77883.599999999991</v>
      </c>
      <c r="E10" s="115">
        <f>E11+E12+E13+E14+E15+E21+E22+E23+E24+E25</f>
        <v>77511.7</v>
      </c>
      <c r="F10" s="116"/>
      <c r="G10" s="115">
        <f>G11+G12+G13+G14+G15+G21+G22+G23+G24+G25</f>
        <v>62943.61</v>
      </c>
      <c r="H10" s="115">
        <f>H11+H12+H13+H14+H15+H21+H22+H23+H24+H25</f>
        <v>62441.94</v>
      </c>
      <c r="I10" s="116"/>
    </row>
    <row r="11" spans="1:9">
      <c r="A11" s="10" t="s">
        <v>305</v>
      </c>
      <c r="B11" s="540" t="s">
        <v>306</v>
      </c>
      <c r="C11" s="541"/>
      <c r="D11" s="95"/>
      <c r="E11" s="95"/>
      <c r="F11" s="10"/>
      <c r="G11" s="95"/>
      <c r="H11" s="95"/>
      <c r="I11" s="10"/>
    </row>
    <row r="12" spans="1:9">
      <c r="A12" s="10" t="s">
        <v>280</v>
      </c>
      <c r="B12" s="534" t="s">
        <v>307</v>
      </c>
      <c r="C12" s="535"/>
      <c r="D12" s="117"/>
      <c r="E12" s="117"/>
      <c r="F12" s="38"/>
      <c r="G12" s="117"/>
      <c r="H12" s="117"/>
      <c r="I12" s="38"/>
    </row>
    <row r="13" spans="1:9" ht="11.25" customHeight="1">
      <c r="A13" s="10" t="s">
        <v>308</v>
      </c>
      <c r="B13" s="7"/>
      <c r="C13" s="94" t="s">
        <v>309</v>
      </c>
      <c r="D13" s="8"/>
      <c r="E13" s="8"/>
      <c r="F13" s="9"/>
      <c r="G13" s="8"/>
      <c r="H13" s="8"/>
      <c r="I13" s="9"/>
    </row>
    <row r="14" spans="1:9" ht="10.5" customHeight="1">
      <c r="A14" s="10" t="s">
        <v>310</v>
      </c>
      <c r="B14" s="7"/>
      <c r="C14" s="94" t="s">
        <v>311</v>
      </c>
      <c r="D14" s="8"/>
      <c r="E14" s="8"/>
      <c r="F14" s="9"/>
      <c r="G14" s="8"/>
      <c r="H14" s="8"/>
      <c r="I14" s="9"/>
    </row>
    <row r="15" spans="1:9" ht="24.75" customHeight="1">
      <c r="A15" s="10" t="s">
        <v>35</v>
      </c>
      <c r="B15" s="504" t="s">
        <v>312</v>
      </c>
      <c r="C15" s="499"/>
      <c r="D15" s="115">
        <f>D16+D17+D18+D19+D20</f>
        <v>77269.56</v>
      </c>
      <c r="E15" s="115">
        <v>76897.66</v>
      </c>
      <c r="F15" s="116"/>
      <c r="G15" s="115">
        <f>G16+G17+G18+G19+G20</f>
        <v>62943.61</v>
      </c>
      <c r="H15" s="115">
        <f>H16+H17+H18+H19+H20+H21+H22+H23+H24+H25</f>
        <v>62441.94</v>
      </c>
      <c r="I15" s="116"/>
    </row>
    <row r="16" spans="1:9" ht="20.25" customHeight="1">
      <c r="A16" s="10" t="s">
        <v>313</v>
      </c>
      <c r="B16" s="7"/>
      <c r="C16" s="94" t="s">
        <v>314</v>
      </c>
      <c r="D16" s="8"/>
      <c r="E16" s="8"/>
      <c r="F16" s="9"/>
      <c r="G16" s="8"/>
      <c r="H16" s="8"/>
      <c r="I16" s="9"/>
    </row>
    <row r="17" spans="1:9" ht="21.75" customHeight="1">
      <c r="A17" s="10" t="s">
        <v>315</v>
      </c>
      <c r="B17" s="7"/>
      <c r="C17" s="94" t="s">
        <v>316</v>
      </c>
      <c r="D17" s="8"/>
      <c r="E17" s="8"/>
      <c r="F17" s="9"/>
      <c r="G17" s="8"/>
      <c r="H17" s="8"/>
      <c r="I17" s="9"/>
    </row>
    <row r="18" spans="1:9" ht="21.75" customHeight="1">
      <c r="A18" s="10" t="s">
        <v>317</v>
      </c>
      <c r="B18" s="7"/>
      <c r="C18" s="94" t="s">
        <v>318</v>
      </c>
      <c r="D18" s="118">
        <v>77269.56</v>
      </c>
      <c r="E18" s="118">
        <v>76897.66</v>
      </c>
      <c r="F18" s="9"/>
      <c r="G18" s="118">
        <v>62943.61</v>
      </c>
      <c r="H18" s="118">
        <v>62441.94</v>
      </c>
      <c r="I18" s="9"/>
    </row>
    <row r="19" spans="1:9" ht="16.5" customHeight="1">
      <c r="A19" s="10" t="s">
        <v>319</v>
      </c>
      <c r="B19" s="7"/>
      <c r="C19" s="281" t="s">
        <v>320</v>
      </c>
      <c r="D19" s="8"/>
      <c r="E19" s="8"/>
      <c r="F19" s="9"/>
      <c r="G19" s="8"/>
      <c r="H19" s="8"/>
      <c r="I19" s="9"/>
    </row>
    <row r="20" spans="1:9" ht="12" customHeight="1">
      <c r="A20" s="10" t="s">
        <v>321</v>
      </c>
      <c r="B20" s="7"/>
      <c r="C20" s="94" t="s">
        <v>322</v>
      </c>
      <c r="D20" s="8"/>
      <c r="E20" s="8"/>
      <c r="F20" s="9"/>
      <c r="G20" s="8"/>
      <c r="H20" s="8"/>
      <c r="I20" s="9"/>
    </row>
    <row r="21" spans="1:9">
      <c r="A21" s="10" t="s">
        <v>283</v>
      </c>
      <c r="B21" s="534" t="s">
        <v>323</v>
      </c>
      <c r="C21" s="535"/>
      <c r="D21" s="117"/>
      <c r="E21" s="117"/>
      <c r="F21" s="38"/>
      <c r="G21" s="117"/>
      <c r="H21" s="117"/>
      <c r="I21" s="38"/>
    </row>
    <row r="22" spans="1:9">
      <c r="A22" s="10" t="s">
        <v>285</v>
      </c>
      <c r="B22" s="534" t="s">
        <v>324</v>
      </c>
      <c r="C22" s="535"/>
      <c r="D22" s="117"/>
      <c r="E22" s="117"/>
      <c r="F22" s="38"/>
      <c r="G22" s="117"/>
      <c r="H22" s="117"/>
      <c r="I22" s="38"/>
    </row>
    <row r="23" spans="1:9" ht="10.5" customHeight="1">
      <c r="A23" s="10" t="s">
        <v>325</v>
      </c>
      <c r="B23" s="7"/>
      <c r="C23" s="94" t="s">
        <v>326</v>
      </c>
      <c r="D23" s="8"/>
      <c r="E23" s="8"/>
      <c r="F23" s="9"/>
      <c r="G23" s="8"/>
      <c r="H23" s="8"/>
      <c r="I23" s="9"/>
    </row>
    <row r="24" spans="1:9" ht="10.5" customHeight="1">
      <c r="A24" s="10" t="s">
        <v>327</v>
      </c>
      <c r="B24" s="7"/>
      <c r="C24" s="94" t="s">
        <v>322</v>
      </c>
      <c r="D24" s="8"/>
      <c r="E24" s="8"/>
      <c r="F24" s="9"/>
      <c r="G24" s="8"/>
      <c r="H24" s="8"/>
      <c r="I24" s="9"/>
    </row>
    <row r="25" spans="1:9">
      <c r="A25" s="10" t="s">
        <v>287</v>
      </c>
      <c r="B25" s="534" t="s">
        <v>328</v>
      </c>
      <c r="C25" s="535"/>
      <c r="D25" s="118">
        <v>614.04</v>
      </c>
      <c r="E25" s="118">
        <v>614.04</v>
      </c>
      <c r="F25" s="38"/>
      <c r="G25" s="118"/>
      <c r="H25" s="8"/>
      <c r="I25" s="38"/>
    </row>
    <row r="26" spans="1:9">
      <c r="A26" s="3" t="s">
        <v>133</v>
      </c>
      <c r="B26" s="538" t="s">
        <v>329</v>
      </c>
      <c r="C26" s="542"/>
      <c r="D26" s="117"/>
      <c r="E26" s="117"/>
      <c r="F26" s="38"/>
      <c r="G26" s="117"/>
      <c r="H26" s="117"/>
      <c r="I26" s="38"/>
    </row>
    <row r="27" spans="1:9">
      <c r="A27" s="3" t="s">
        <v>136</v>
      </c>
      <c r="B27" s="526" t="s">
        <v>330</v>
      </c>
      <c r="C27" s="526"/>
      <c r="D27" s="117">
        <f>D10-D26</f>
        <v>77883.599999999991</v>
      </c>
      <c r="E27" s="117">
        <f>E10-E26</f>
        <v>77511.7</v>
      </c>
      <c r="F27" s="38"/>
      <c r="G27" s="117">
        <f>G10-G26</f>
        <v>62943.61</v>
      </c>
      <c r="H27" s="117">
        <f>H10-H26</f>
        <v>62441.94</v>
      </c>
      <c r="I27" s="38"/>
    </row>
    <row r="28" spans="1:9">
      <c r="A28" s="86"/>
      <c r="B28" s="86"/>
      <c r="C28" s="86" t="s">
        <v>650</v>
      </c>
      <c r="D28" s="86"/>
      <c r="E28" s="86"/>
      <c r="F28" s="86"/>
      <c r="G28" s="86" t="s">
        <v>679</v>
      </c>
      <c r="H28" s="86"/>
      <c r="I28" s="86"/>
    </row>
    <row r="29" spans="1:9">
      <c r="A29" s="89"/>
      <c r="B29" s="89"/>
      <c r="C29" s="533" t="s">
        <v>331</v>
      </c>
      <c r="D29" s="533"/>
      <c r="E29" s="533"/>
      <c r="F29" s="533"/>
      <c r="G29" s="533"/>
      <c r="H29" s="533"/>
      <c r="I29" s="89"/>
    </row>
    <row r="30" spans="1:9">
      <c r="A30" s="89"/>
      <c r="B30" s="89"/>
      <c r="C30" s="89"/>
      <c r="D30" s="89"/>
      <c r="E30" s="89"/>
      <c r="F30" s="89"/>
      <c r="G30" s="89"/>
      <c r="H30" s="89"/>
      <c r="I30" s="89"/>
    </row>
  </sheetData>
  <mergeCells count="18">
    <mergeCell ref="C29:H29"/>
    <mergeCell ref="B15:C15"/>
    <mergeCell ref="B21:C21"/>
    <mergeCell ref="B22:C22"/>
    <mergeCell ref="B25:C25"/>
    <mergeCell ref="B9:C9"/>
    <mergeCell ref="B10:C10"/>
    <mergeCell ref="B11:C11"/>
    <mergeCell ref="B12:C12"/>
    <mergeCell ref="B26:C26"/>
    <mergeCell ref="B27:C27"/>
    <mergeCell ref="F1:I1"/>
    <mergeCell ref="A4:I4"/>
    <mergeCell ref="A5:I5"/>
    <mergeCell ref="A7:A8"/>
    <mergeCell ref="B7:C8"/>
    <mergeCell ref="D7:F7"/>
    <mergeCell ref="G7:I7"/>
  </mergeCells>
  <phoneticPr fontId="2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G38" sqref="G38"/>
    </sheetView>
  </sheetViews>
  <sheetFormatPr defaultRowHeight="12.75"/>
  <cols>
    <col min="1" max="1" width="5" customWidth="1"/>
    <col min="2" max="2" width="3.140625" customWidth="1"/>
    <col min="3" max="3" width="28.42578125" customWidth="1"/>
    <col min="4" max="4" width="10.5703125" customWidth="1"/>
    <col min="5" max="5" width="10.7109375" customWidth="1"/>
    <col min="6" max="6" width="14" customWidth="1"/>
    <col min="7" max="7" width="16" customWidth="1"/>
  </cols>
  <sheetData>
    <row r="1" spans="1:7">
      <c r="A1" s="87"/>
      <c r="B1" s="87"/>
      <c r="C1" s="87"/>
      <c r="D1" s="88"/>
      <c r="E1" s="87"/>
      <c r="F1" s="87"/>
      <c r="G1" s="87"/>
    </row>
    <row r="2" spans="1:7">
      <c r="A2" s="86"/>
      <c r="B2" s="86"/>
      <c r="C2" s="86"/>
      <c r="D2" s="527" t="s">
        <v>295</v>
      </c>
      <c r="E2" s="527"/>
      <c r="F2" s="527"/>
      <c r="G2" s="527"/>
    </row>
    <row r="3" spans="1:7">
      <c r="A3" s="86"/>
      <c r="B3" s="114"/>
      <c r="C3" s="86"/>
      <c r="D3" s="114" t="s">
        <v>332</v>
      </c>
      <c r="E3" s="114"/>
      <c r="F3" s="96" t="s">
        <v>333</v>
      </c>
      <c r="G3" s="122"/>
    </row>
    <row r="4" spans="1:7">
      <c r="A4" s="86"/>
      <c r="B4" s="86"/>
      <c r="C4" s="88" t="s">
        <v>334</v>
      </c>
      <c r="D4" s="88"/>
      <c r="E4" s="88"/>
      <c r="F4" s="88"/>
      <c r="G4" s="86"/>
    </row>
    <row r="5" spans="1:7" ht="15.75">
      <c r="A5" s="528" t="s">
        <v>335</v>
      </c>
      <c r="B5" s="528"/>
      <c r="C5" s="528"/>
      <c r="D5" s="528"/>
      <c r="E5" s="528"/>
      <c r="F5" s="528"/>
      <c r="G5" s="528"/>
    </row>
    <row r="6" spans="1:7">
      <c r="A6" s="86"/>
      <c r="B6" s="86"/>
      <c r="C6" s="86"/>
      <c r="D6" s="86"/>
      <c r="E6" s="86"/>
      <c r="F6" s="86"/>
      <c r="G6" s="86"/>
    </row>
    <row r="7" spans="1:7" ht="15.75">
      <c r="A7" s="543" t="s">
        <v>336</v>
      </c>
      <c r="B7" s="543"/>
      <c r="C7" s="543"/>
      <c r="D7" s="543"/>
      <c r="E7" s="543"/>
      <c r="F7" s="543"/>
      <c r="G7" s="543"/>
    </row>
    <row r="8" spans="1:7">
      <c r="A8" s="86"/>
      <c r="B8" s="86"/>
      <c r="C8" s="86"/>
      <c r="D8" s="88" t="s">
        <v>649</v>
      </c>
      <c r="E8" s="88" t="s">
        <v>337</v>
      </c>
      <c r="F8" s="86"/>
      <c r="G8" s="86"/>
    </row>
    <row r="9" spans="1:7" ht="27.75" customHeight="1">
      <c r="A9" s="544" t="s">
        <v>9</v>
      </c>
      <c r="B9" s="545" t="s">
        <v>274</v>
      </c>
      <c r="C9" s="546"/>
      <c r="D9" s="544" t="s">
        <v>275</v>
      </c>
      <c r="E9" s="544"/>
      <c r="F9" s="544" t="s">
        <v>276</v>
      </c>
      <c r="G9" s="544"/>
    </row>
    <row r="10" spans="1:7" ht="25.5">
      <c r="A10" s="544"/>
      <c r="B10" s="547"/>
      <c r="C10" s="548"/>
      <c r="D10" s="124" t="s">
        <v>301</v>
      </c>
      <c r="E10" s="124" t="s">
        <v>338</v>
      </c>
      <c r="F10" s="124" t="s">
        <v>301</v>
      </c>
      <c r="G10" s="124" t="s">
        <v>338</v>
      </c>
    </row>
    <row r="11" spans="1:7">
      <c r="A11" s="124">
        <v>1</v>
      </c>
      <c r="B11" s="551">
        <v>2</v>
      </c>
      <c r="C11" s="552"/>
      <c r="D11" s="124">
        <v>3</v>
      </c>
      <c r="E11" s="124">
        <v>4</v>
      </c>
      <c r="F11" s="124">
        <v>5</v>
      </c>
      <c r="G11" s="124">
        <v>6</v>
      </c>
    </row>
    <row r="12" spans="1:7" ht="47.25" customHeight="1">
      <c r="A12" s="123" t="s">
        <v>132</v>
      </c>
      <c r="B12" s="553" t="s">
        <v>339</v>
      </c>
      <c r="C12" s="554"/>
      <c r="D12" s="126">
        <f>D13+D14+D15+D16+D17+D18</f>
        <v>0</v>
      </c>
      <c r="E12" s="126"/>
      <c r="F12" s="126">
        <f>F13+F14+F15+F16+F17+F18</f>
        <v>0</v>
      </c>
      <c r="G12" s="126"/>
    </row>
    <row r="13" spans="1:7" ht="12" customHeight="1">
      <c r="A13" s="124" t="s">
        <v>278</v>
      </c>
      <c r="B13" s="125"/>
      <c r="C13" s="127" t="s">
        <v>340</v>
      </c>
      <c r="D13" s="128"/>
      <c r="E13" s="128"/>
      <c r="F13" s="128"/>
      <c r="G13" s="128"/>
    </row>
    <row r="14" spans="1:7" ht="15" customHeight="1">
      <c r="A14" s="124" t="s">
        <v>280</v>
      </c>
      <c r="B14" s="125"/>
      <c r="C14" s="127" t="s">
        <v>341</v>
      </c>
      <c r="D14" s="128"/>
      <c r="E14" s="128"/>
      <c r="F14" s="128"/>
      <c r="G14" s="128"/>
    </row>
    <row r="15" spans="1:7" ht="12" customHeight="1">
      <c r="A15" s="124" t="s">
        <v>35</v>
      </c>
      <c r="B15" s="125"/>
      <c r="C15" s="127" t="s">
        <v>342</v>
      </c>
      <c r="D15" s="128"/>
      <c r="E15" s="128"/>
      <c r="F15" s="128"/>
      <c r="G15" s="128"/>
    </row>
    <row r="16" spans="1:7" ht="12" customHeight="1">
      <c r="A16" s="124" t="s">
        <v>283</v>
      </c>
      <c r="B16" s="125"/>
      <c r="C16" s="127" t="s">
        <v>343</v>
      </c>
      <c r="D16" s="128"/>
      <c r="E16" s="128"/>
      <c r="F16" s="128"/>
      <c r="G16" s="128"/>
    </row>
    <row r="17" spans="1:7" ht="24" customHeight="1">
      <c r="A17" s="129" t="s">
        <v>285</v>
      </c>
      <c r="B17" s="125"/>
      <c r="C17" s="127" t="s">
        <v>344</v>
      </c>
      <c r="D17" s="128"/>
      <c r="E17" s="128"/>
      <c r="F17" s="128"/>
      <c r="G17" s="128"/>
    </row>
    <row r="18" spans="1:7" ht="14.25" customHeight="1">
      <c r="A18" s="130" t="s">
        <v>287</v>
      </c>
      <c r="B18" s="125"/>
      <c r="C18" s="127" t="s">
        <v>345</v>
      </c>
      <c r="D18" s="128"/>
      <c r="E18" s="128"/>
      <c r="F18" s="128"/>
      <c r="G18" s="128"/>
    </row>
    <row r="19" spans="1:7" ht="24.75" customHeight="1">
      <c r="A19" s="123" t="s">
        <v>133</v>
      </c>
      <c r="B19" s="553" t="s">
        <v>346</v>
      </c>
      <c r="C19" s="554"/>
      <c r="D19" s="126">
        <f>D20+D21+D22+D23+D24+D25</f>
        <v>0</v>
      </c>
      <c r="E19" s="126"/>
      <c r="F19" s="126">
        <f>F20+F21+F22+F23+F24+F25</f>
        <v>0</v>
      </c>
      <c r="G19" s="126"/>
    </row>
    <row r="20" spans="1:7" ht="14.25" customHeight="1">
      <c r="A20" s="124" t="s">
        <v>347</v>
      </c>
      <c r="B20" s="125"/>
      <c r="C20" s="127" t="s">
        <v>348</v>
      </c>
      <c r="D20" s="128"/>
      <c r="E20" s="128"/>
      <c r="F20" s="128"/>
      <c r="G20" s="128"/>
    </row>
    <row r="21" spans="1:7" ht="14.25" customHeight="1">
      <c r="A21" s="124" t="s">
        <v>349</v>
      </c>
      <c r="B21" s="125"/>
      <c r="C21" s="127" t="s">
        <v>341</v>
      </c>
      <c r="D21" s="128"/>
      <c r="E21" s="128"/>
      <c r="F21" s="128"/>
      <c r="G21" s="128"/>
    </row>
    <row r="22" spans="1:7" ht="12.75" customHeight="1">
      <c r="A22" s="124" t="s">
        <v>350</v>
      </c>
      <c r="B22" s="125"/>
      <c r="C22" s="127" t="s">
        <v>342</v>
      </c>
      <c r="D22" s="128"/>
      <c r="E22" s="128"/>
      <c r="F22" s="128"/>
      <c r="G22" s="128"/>
    </row>
    <row r="23" spans="1:7" ht="15" customHeight="1">
      <c r="A23" s="124" t="s">
        <v>351</v>
      </c>
      <c r="B23" s="125"/>
      <c r="C23" s="127" t="s">
        <v>343</v>
      </c>
      <c r="D23" s="128"/>
      <c r="E23" s="128"/>
      <c r="F23" s="128"/>
      <c r="G23" s="128"/>
    </row>
    <row r="24" spans="1:7" ht="22.5" customHeight="1">
      <c r="A24" s="129" t="s">
        <v>352</v>
      </c>
      <c r="B24" s="125"/>
      <c r="C24" s="127" t="s">
        <v>344</v>
      </c>
      <c r="D24" s="128"/>
      <c r="E24" s="128"/>
      <c r="F24" s="128"/>
      <c r="G24" s="128"/>
    </row>
    <row r="25" spans="1:7" ht="21" customHeight="1">
      <c r="A25" s="130" t="s">
        <v>353</v>
      </c>
      <c r="B25" s="125"/>
      <c r="C25" s="127" t="s">
        <v>345</v>
      </c>
      <c r="D25" s="128"/>
      <c r="E25" s="128"/>
      <c r="F25" s="128"/>
      <c r="G25" s="128"/>
    </row>
    <row r="26" spans="1:7" ht="36" customHeight="1">
      <c r="A26" s="123" t="s">
        <v>354</v>
      </c>
      <c r="B26" s="553" t="s">
        <v>355</v>
      </c>
      <c r="C26" s="554"/>
      <c r="D26" s="126">
        <f>D27+D28+D29+D30+D31+D32+D33</f>
        <v>174620.27000000002</v>
      </c>
      <c r="E26" s="126"/>
      <c r="F26" s="131">
        <f>F27+F28+F29+F30+F31+F32+F33</f>
        <v>176576.75999999998</v>
      </c>
      <c r="G26" s="126"/>
    </row>
    <row r="27" spans="1:7" ht="18" customHeight="1">
      <c r="A27" s="124" t="s">
        <v>356</v>
      </c>
      <c r="B27" s="125"/>
      <c r="C27" s="127" t="s">
        <v>348</v>
      </c>
      <c r="D27" s="128">
        <v>174360.76</v>
      </c>
      <c r="E27" s="128"/>
      <c r="F27" s="128">
        <v>175989.86</v>
      </c>
      <c r="G27" s="128"/>
    </row>
    <row r="28" spans="1:7" ht="12.75" customHeight="1">
      <c r="A28" s="124" t="s">
        <v>357</v>
      </c>
      <c r="B28" s="125"/>
      <c r="C28" s="127" t="s">
        <v>341</v>
      </c>
      <c r="D28" s="132">
        <v>259.51</v>
      </c>
      <c r="E28" s="128"/>
      <c r="F28" s="132">
        <v>586.9</v>
      </c>
      <c r="G28" s="128"/>
    </row>
    <row r="29" spans="1:7" ht="12" customHeight="1">
      <c r="A29" s="124" t="s">
        <v>358</v>
      </c>
      <c r="B29" s="125"/>
      <c r="C29" s="133" t="s">
        <v>342</v>
      </c>
      <c r="D29" s="128"/>
      <c r="E29" s="128"/>
      <c r="F29" s="132"/>
      <c r="G29" s="128"/>
    </row>
    <row r="30" spans="1:7" ht="12" customHeight="1">
      <c r="A30" s="124" t="s">
        <v>359</v>
      </c>
      <c r="B30" s="125"/>
      <c r="C30" s="127" t="s">
        <v>343</v>
      </c>
      <c r="D30" s="128"/>
      <c r="E30" s="128"/>
      <c r="F30" s="132"/>
      <c r="G30" s="128"/>
    </row>
    <row r="31" spans="1:7" ht="25.5" customHeight="1">
      <c r="A31" s="134" t="s">
        <v>360</v>
      </c>
      <c r="B31" s="125"/>
      <c r="C31" s="127" t="s">
        <v>344</v>
      </c>
      <c r="D31" s="128"/>
      <c r="E31" s="128"/>
      <c r="F31" s="132"/>
      <c r="G31" s="128"/>
    </row>
    <row r="32" spans="1:7" ht="26.25" customHeight="1">
      <c r="A32" s="124" t="s">
        <v>361</v>
      </c>
      <c r="B32" s="125"/>
      <c r="C32" s="127" t="s">
        <v>362</v>
      </c>
      <c r="D32" s="128"/>
      <c r="E32" s="128"/>
      <c r="F32" s="132"/>
      <c r="G32" s="128"/>
    </row>
    <row r="33" spans="1:7" ht="21" customHeight="1">
      <c r="A33" s="124" t="s">
        <v>363</v>
      </c>
      <c r="B33" s="125"/>
      <c r="C33" s="127" t="s">
        <v>364</v>
      </c>
      <c r="D33" s="135"/>
      <c r="E33" s="128"/>
      <c r="F33" s="132"/>
      <c r="G33" s="128"/>
    </row>
    <row r="34" spans="1:7" ht="22.5" customHeight="1">
      <c r="A34" s="136" t="s">
        <v>138</v>
      </c>
      <c r="B34" s="549" t="s">
        <v>365</v>
      </c>
      <c r="C34" s="550"/>
      <c r="D34" s="135">
        <f>D12+D19+D26</f>
        <v>174620.27000000002</v>
      </c>
      <c r="E34" s="135"/>
      <c r="F34" s="137">
        <f>F12+F19+F26</f>
        <v>176576.75999999998</v>
      </c>
      <c r="G34" s="135"/>
    </row>
    <row r="35" spans="1:7">
      <c r="A35" s="3" t="s">
        <v>366</v>
      </c>
      <c r="B35" s="526" t="s">
        <v>367</v>
      </c>
      <c r="C35" s="526"/>
      <c r="D35" s="38"/>
      <c r="E35" s="38"/>
      <c r="F35" s="38"/>
      <c r="G35" s="38"/>
    </row>
    <row r="36" spans="1:7">
      <c r="A36" s="119"/>
      <c r="B36" s="120"/>
      <c r="C36" s="120"/>
      <c r="D36" s="121"/>
      <c r="E36" s="121"/>
      <c r="F36" s="121"/>
      <c r="G36" s="121"/>
    </row>
    <row r="37" spans="1:7" ht="25.5">
      <c r="A37" s="119"/>
      <c r="B37" s="120"/>
      <c r="C37" s="120" t="s">
        <v>651</v>
      </c>
      <c r="D37" s="87"/>
      <c r="E37" s="120" t="s">
        <v>112</v>
      </c>
      <c r="F37" s="120"/>
      <c r="G37" s="121"/>
    </row>
    <row r="38" spans="1:7" ht="25.5">
      <c r="A38" s="119"/>
      <c r="B38" s="120"/>
      <c r="C38" s="120" t="s">
        <v>116</v>
      </c>
      <c r="D38" s="121"/>
      <c r="E38" s="121" t="s">
        <v>164</v>
      </c>
      <c r="F38" s="121"/>
      <c r="G38" s="121"/>
    </row>
    <row r="39" spans="1:7">
      <c r="A39" s="87"/>
      <c r="B39" s="87"/>
      <c r="C39" s="87"/>
      <c r="D39" s="87"/>
      <c r="E39" s="87"/>
      <c r="F39" s="87"/>
      <c r="G39" s="87"/>
    </row>
  </sheetData>
  <mergeCells count="13">
    <mergeCell ref="B34:C34"/>
    <mergeCell ref="B35:C35"/>
    <mergeCell ref="B11:C11"/>
    <mergeCell ref="B12:C12"/>
    <mergeCell ref="B19:C19"/>
    <mergeCell ref="B26:C26"/>
    <mergeCell ref="D2:G2"/>
    <mergeCell ref="A5:G5"/>
    <mergeCell ref="A7:G7"/>
    <mergeCell ref="A9:A10"/>
    <mergeCell ref="B9:C10"/>
    <mergeCell ref="D9:E9"/>
    <mergeCell ref="F9:G9"/>
  </mergeCells>
  <phoneticPr fontId="2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16</vt:i4>
      </vt:variant>
    </vt:vector>
  </HeadingPairs>
  <TitlesOfParts>
    <vt:vector size="16" baseType="lpstr">
      <vt:lpstr>2 VSAFAS 2p</vt:lpstr>
      <vt:lpstr>3 VSAFAS 2</vt:lpstr>
      <vt:lpstr>5 VSAFAS 2</vt:lpstr>
      <vt:lpstr>4 VSAFAS 1</vt:lpstr>
      <vt:lpstr>13 VSAFAS 1</vt:lpstr>
      <vt:lpstr>12 VSAFAS 1</vt:lpstr>
      <vt:lpstr>6 VSAFAS 6</vt:lpstr>
      <vt:lpstr>17 VSAFAS 7</vt:lpstr>
      <vt:lpstr>17 VSAFAS 8</vt:lpstr>
      <vt:lpstr>17 VSAFAS 12</vt:lpstr>
      <vt:lpstr>8 VSAFAS 1</vt:lpstr>
      <vt:lpstr>20 VSAFAS 4</vt:lpstr>
      <vt:lpstr>20 VSAFAS 5</vt:lpstr>
      <vt:lpstr>10 VSAFAS 2</vt:lpstr>
      <vt:lpstr>25 VSAFAS 11</vt:lpstr>
      <vt:lpstr>17 VSAFAS 13</vt:lpstr>
    </vt:vector>
  </TitlesOfParts>
  <Company>PSPC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</dc:creator>
  <cp:lastModifiedBy>Admin</cp:lastModifiedBy>
  <cp:lastPrinted>2019-03-22T12:57:40Z</cp:lastPrinted>
  <dcterms:created xsi:type="dcterms:W3CDTF">2018-03-30T07:32:51Z</dcterms:created>
  <dcterms:modified xsi:type="dcterms:W3CDTF">2019-04-30T11:11:27Z</dcterms:modified>
</cp:coreProperties>
</file>