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S_Audrone\Users\A.Prismontiene\Desktop\TARYBOS SPRENDIMAI\Pasirašomi\"/>
    </mc:Choice>
  </mc:AlternateContent>
  <bookViews>
    <workbookView xWindow="3705" yWindow="1470" windowWidth="21600" windowHeight="11385" activeTab="1"/>
  </bookViews>
  <sheets>
    <sheet name="1 priedas" sheetId="2" r:id="rId1"/>
    <sheet name="2 priedas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4" l="1"/>
  <c r="C35" i="4"/>
  <c r="C34" i="4"/>
  <c r="H33" i="4"/>
  <c r="H14" i="4" s="1"/>
  <c r="H10" i="4" s="1"/>
  <c r="G33" i="4"/>
  <c r="F33" i="4"/>
  <c r="E33" i="4"/>
  <c r="D33" i="4"/>
  <c r="C33" i="4" s="1"/>
  <c r="B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H16" i="4"/>
  <c r="G16" i="4"/>
  <c r="F16" i="4"/>
  <c r="F15" i="4" s="1"/>
  <c r="F14" i="4" s="1"/>
  <c r="F10" i="4" s="1"/>
  <c r="E16" i="4"/>
  <c r="E15" i="4" s="1"/>
  <c r="E14" i="4" s="1"/>
  <c r="E10" i="4" s="1"/>
  <c r="D16" i="4"/>
  <c r="B16" i="4"/>
  <c r="B15" i="4" s="1"/>
  <c r="B14" i="4" s="1"/>
  <c r="H15" i="4"/>
  <c r="G15" i="4"/>
  <c r="D15" i="4"/>
  <c r="D14" i="4" s="1"/>
  <c r="G14" i="4"/>
  <c r="G10" i="4" s="1"/>
  <c r="C13" i="4"/>
  <c r="C12" i="4"/>
  <c r="C11" i="4"/>
  <c r="C10" i="4" s="1"/>
  <c r="D10" i="4"/>
  <c r="B10" i="4"/>
  <c r="C16" i="4" l="1"/>
  <c r="C15" i="4" s="1"/>
  <c r="C14" i="4"/>
  <c r="M274" i="2" l="1"/>
  <c r="N274" i="2"/>
  <c r="M271" i="2"/>
  <c r="N271" i="2"/>
  <c r="N270" i="2" s="1"/>
  <c r="N286" i="2" s="1"/>
  <c r="M283" i="2"/>
  <c r="N283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O186" i="2"/>
  <c r="P186" i="2"/>
  <c r="Q186" i="2"/>
  <c r="R186" i="2"/>
  <c r="S186" i="2"/>
  <c r="S185" i="2" s="1"/>
  <c r="S183" i="2" s="1"/>
  <c r="S182" i="2" s="1"/>
  <c r="T186" i="2"/>
  <c r="T185" i="2" s="1"/>
  <c r="T183" i="2" s="1"/>
  <c r="T182" i="2" s="1"/>
  <c r="U186" i="2"/>
  <c r="V186" i="2"/>
  <c r="W186" i="2"/>
  <c r="X186" i="2"/>
  <c r="X185" i="2" s="1"/>
  <c r="X183" i="2" s="1"/>
  <c r="X182" i="2" s="1"/>
  <c r="Y186" i="2"/>
  <c r="Z186" i="2"/>
  <c r="Q185" i="2"/>
  <c r="Q183" i="2" s="1"/>
  <c r="Q182" i="2" s="1"/>
  <c r="U185" i="2"/>
  <c r="U183" i="2" s="1"/>
  <c r="U182" i="2" s="1"/>
  <c r="W185" i="2"/>
  <c r="W183" i="2" s="1"/>
  <c r="W182" i="2" s="1"/>
  <c r="O174" i="2"/>
  <c r="P174" i="2"/>
  <c r="Q174" i="2"/>
  <c r="R174" i="2"/>
  <c r="S174" i="2"/>
  <c r="T174" i="2"/>
  <c r="U174" i="2"/>
  <c r="V174" i="2"/>
  <c r="W174" i="2"/>
  <c r="X174" i="2"/>
  <c r="Y174" i="2"/>
  <c r="Z174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Q155" i="2"/>
  <c r="R155" i="2"/>
  <c r="R146" i="2" s="1"/>
  <c r="S155" i="2"/>
  <c r="T155" i="2"/>
  <c r="T146" i="2" s="1"/>
  <c r="U155" i="2"/>
  <c r="V155" i="2"/>
  <c r="W155" i="2"/>
  <c r="X155" i="2"/>
  <c r="Y155" i="2"/>
  <c r="O148" i="2"/>
  <c r="P148" i="2"/>
  <c r="Q148" i="2"/>
  <c r="R148" i="2"/>
  <c r="S148" i="2"/>
  <c r="T148" i="2"/>
  <c r="U148" i="2"/>
  <c r="U147" i="2" s="1"/>
  <c r="V148" i="2"/>
  <c r="V147" i="2" s="1"/>
  <c r="W148" i="2"/>
  <c r="W147" i="2" s="1"/>
  <c r="W146" i="2" s="1"/>
  <c r="X148" i="2"/>
  <c r="Y148" i="2"/>
  <c r="Y147" i="2" s="1"/>
  <c r="Z148" i="2"/>
  <c r="O147" i="2"/>
  <c r="P147" i="2"/>
  <c r="Q147" i="2"/>
  <c r="R147" i="2"/>
  <c r="S147" i="2"/>
  <c r="T147" i="2"/>
  <c r="X147" i="2"/>
  <c r="Z147" i="2"/>
  <c r="Q146" i="2"/>
  <c r="S146" i="2"/>
  <c r="X146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O133" i="2"/>
  <c r="P133" i="2"/>
  <c r="Q133" i="2"/>
  <c r="R133" i="2"/>
  <c r="S133" i="2"/>
  <c r="S127" i="2" s="1"/>
  <c r="S83" i="2" s="1"/>
  <c r="T133" i="2"/>
  <c r="U133" i="2"/>
  <c r="U127" i="2" s="1"/>
  <c r="V133" i="2"/>
  <c r="W133" i="2"/>
  <c r="W127" i="2" s="1"/>
  <c r="X133" i="2"/>
  <c r="Y133" i="2"/>
  <c r="Z133" i="2"/>
  <c r="Q127" i="2"/>
  <c r="T127" i="2"/>
  <c r="X127" i="2"/>
  <c r="Y127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O96" i="2"/>
  <c r="P96" i="2"/>
  <c r="Q96" i="2"/>
  <c r="R96" i="2"/>
  <c r="S96" i="2"/>
  <c r="T96" i="2"/>
  <c r="U96" i="2"/>
  <c r="V96" i="2"/>
  <c r="W96" i="2"/>
  <c r="X96" i="2"/>
  <c r="Y96" i="2"/>
  <c r="Z96" i="2"/>
  <c r="O92" i="2"/>
  <c r="P92" i="2"/>
  <c r="Q92" i="2"/>
  <c r="R92" i="2"/>
  <c r="S92" i="2"/>
  <c r="T92" i="2"/>
  <c r="U92" i="2"/>
  <c r="V92" i="2"/>
  <c r="W92" i="2"/>
  <c r="X92" i="2"/>
  <c r="Y92" i="2"/>
  <c r="Z92" i="2"/>
  <c r="O86" i="2"/>
  <c r="P86" i="2"/>
  <c r="Q86" i="2"/>
  <c r="R86" i="2"/>
  <c r="S86" i="2"/>
  <c r="T86" i="2"/>
  <c r="U86" i="2"/>
  <c r="V86" i="2"/>
  <c r="W86" i="2"/>
  <c r="X86" i="2"/>
  <c r="Y86" i="2"/>
  <c r="Z86" i="2"/>
  <c r="O85" i="2"/>
  <c r="P85" i="2"/>
  <c r="Q85" i="2"/>
  <c r="Q83" i="2" s="1"/>
  <c r="R85" i="2"/>
  <c r="S85" i="2"/>
  <c r="T85" i="2"/>
  <c r="U85" i="2"/>
  <c r="V85" i="2"/>
  <c r="W85" i="2"/>
  <c r="X85" i="2"/>
  <c r="O78" i="2"/>
  <c r="P78" i="2"/>
  <c r="Q78" i="2"/>
  <c r="R78" i="2"/>
  <c r="S78" i="2"/>
  <c r="T78" i="2"/>
  <c r="U78" i="2"/>
  <c r="V78" i="2"/>
  <c r="W78" i="2"/>
  <c r="X78" i="2"/>
  <c r="Y78" i="2"/>
  <c r="Z78" i="2"/>
  <c r="O73" i="2"/>
  <c r="P73" i="2"/>
  <c r="Q73" i="2"/>
  <c r="R73" i="2"/>
  <c r="S73" i="2"/>
  <c r="T73" i="2"/>
  <c r="U73" i="2"/>
  <c r="V73" i="2"/>
  <c r="W73" i="2"/>
  <c r="X73" i="2"/>
  <c r="Y73" i="2"/>
  <c r="Y72" i="2" s="1"/>
  <c r="Y71" i="2" s="1"/>
  <c r="Z73" i="2"/>
  <c r="O72" i="2"/>
  <c r="O71" i="2" s="1"/>
  <c r="P72" i="2"/>
  <c r="Q72" i="2"/>
  <c r="Q71" i="2" s="1"/>
  <c r="R72" i="2"/>
  <c r="R71" i="2" s="1"/>
  <c r="S72" i="2"/>
  <c r="T72" i="2"/>
  <c r="U72" i="2"/>
  <c r="V72" i="2"/>
  <c r="V71" i="2" s="1"/>
  <c r="W72" i="2"/>
  <c r="W71" i="2" s="1"/>
  <c r="X72" i="2"/>
  <c r="P71" i="2"/>
  <c r="S71" i="2"/>
  <c r="T71" i="2"/>
  <c r="U71" i="2"/>
  <c r="X71" i="2"/>
  <c r="O66" i="2"/>
  <c r="P66" i="2"/>
  <c r="Q66" i="2"/>
  <c r="R66" i="2"/>
  <c r="S66" i="2"/>
  <c r="T66" i="2"/>
  <c r="U66" i="2"/>
  <c r="V66" i="2"/>
  <c r="W66" i="2"/>
  <c r="X66" i="2"/>
  <c r="Y66" i="2"/>
  <c r="Z66" i="2"/>
  <c r="O63" i="2"/>
  <c r="P63" i="2"/>
  <c r="Q63" i="2"/>
  <c r="R63" i="2"/>
  <c r="S63" i="2"/>
  <c r="T63" i="2"/>
  <c r="U63" i="2"/>
  <c r="V63" i="2"/>
  <c r="W63" i="2"/>
  <c r="X63" i="2"/>
  <c r="Y63" i="2"/>
  <c r="Z63" i="2"/>
  <c r="Z50" i="2" s="1"/>
  <c r="Q50" i="2"/>
  <c r="R50" i="2"/>
  <c r="S50" i="2"/>
  <c r="T50" i="2"/>
  <c r="U50" i="2"/>
  <c r="V50" i="2"/>
  <c r="W50" i="2"/>
  <c r="X50" i="2"/>
  <c r="Y50" i="2"/>
  <c r="O44" i="2"/>
  <c r="P44" i="2"/>
  <c r="Q44" i="2"/>
  <c r="R44" i="2"/>
  <c r="S44" i="2"/>
  <c r="T44" i="2"/>
  <c r="U44" i="2"/>
  <c r="V44" i="2"/>
  <c r="W44" i="2"/>
  <c r="X44" i="2"/>
  <c r="Y44" i="2"/>
  <c r="Z44" i="2"/>
  <c r="Z39" i="2"/>
  <c r="O39" i="2"/>
  <c r="P39" i="2"/>
  <c r="P15" i="2" s="1"/>
  <c r="Q39" i="2"/>
  <c r="Q15" i="2" s="1"/>
  <c r="Q14" i="2" s="1"/>
  <c r="R39" i="2"/>
  <c r="S39" i="2"/>
  <c r="T39" i="2"/>
  <c r="U39" i="2"/>
  <c r="U15" i="2" s="1"/>
  <c r="U14" i="2" s="1"/>
  <c r="V39" i="2"/>
  <c r="W39" i="2"/>
  <c r="X39" i="2"/>
  <c r="X15" i="2" s="1"/>
  <c r="X14" i="2" s="1"/>
  <c r="Y39" i="2"/>
  <c r="O35" i="2"/>
  <c r="P35" i="2"/>
  <c r="Q35" i="2"/>
  <c r="R35" i="2"/>
  <c r="S35" i="2"/>
  <c r="T35" i="2"/>
  <c r="U35" i="2"/>
  <c r="V35" i="2"/>
  <c r="W35" i="2"/>
  <c r="X35" i="2"/>
  <c r="Y35" i="2"/>
  <c r="Z35" i="2"/>
  <c r="O31" i="2"/>
  <c r="P31" i="2"/>
  <c r="Q31" i="2"/>
  <c r="R31" i="2"/>
  <c r="S31" i="2"/>
  <c r="T31" i="2"/>
  <c r="U31" i="2"/>
  <c r="V31" i="2"/>
  <c r="W31" i="2"/>
  <c r="X31" i="2"/>
  <c r="Y31" i="2"/>
  <c r="Z31" i="2"/>
  <c r="O26" i="2"/>
  <c r="P26" i="2"/>
  <c r="Q26" i="2"/>
  <c r="R26" i="2"/>
  <c r="S26" i="2"/>
  <c r="T26" i="2"/>
  <c r="U26" i="2"/>
  <c r="V26" i="2"/>
  <c r="W26" i="2"/>
  <c r="X26" i="2"/>
  <c r="Y26" i="2"/>
  <c r="Z26" i="2"/>
  <c r="O23" i="2"/>
  <c r="P23" i="2"/>
  <c r="Q23" i="2"/>
  <c r="R23" i="2"/>
  <c r="S23" i="2"/>
  <c r="T23" i="2"/>
  <c r="U23" i="2"/>
  <c r="V23" i="2"/>
  <c r="W23" i="2"/>
  <c r="X23" i="2"/>
  <c r="Y23" i="2"/>
  <c r="Z23" i="2"/>
  <c r="O19" i="2"/>
  <c r="P19" i="2"/>
  <c r="Q19" i="2"/>
  <c r="R19" i="2"/>
  <c r="S19" i="2"/>
  <c r="T19" i="2"/>
  <c r="U19" i="2"/>
  <c r="V19" i="2"/>
  <c r="W19" i="2"/>
  <c r="X19" i="2"/>
  <c r="Y19" i="2"/>
  <c r="Z19" i="2"/>
  <c r="O16" i="2"/>
  <c r="P16" i="2"/>
  <c r="Q16" i="2"/>
  <c r="R16" i="2"/>
  <c r="S16" i="2"/>
  <c r="S15" i="2" s="1"/>
  <c r="S14" i="2" s="1"/>
  <c r="T16" i="2"/>
  <c r="U16" i="2"/>
  <c r="V16" i="2"/>
  <c r="W16" i="2"/>
  <c r="X16" i="2"/>
  <c r="Y16" i="2"/>
  <c r="Z16" i="2"/>
  <c r="O15" i="2"/>
  <c r="T15" i="2"/>
  <c r="T14" i="2" s="1"/>
  <c r="W15" i="2"/>
  <c r="W14" i="2" s="1"/>
  <c r="Z155" i="2" l="1"/>
  <c r="Z146" i="2" s="1"/>
  <c r="Z72" i="2"/>
  <c r="Z71" i="2" s="1"/>
  <c r="U83" i="2"/>
  <c r="V146" i="2"/>
  <c r="X83" i="2"/>
  <c r="T83" i="2"/>
  <c r="U146" i="2"/>
  <c r="R185" i="2"/>
  <c r="R183" i="2" s="1"/>
  <c r="R182" i="2" s="1"/>
  <c r="Z127" i="2"/>
  <c r="V127" i="2"/>
  <c r="R127" i="2"/>
  <c r="Y185" i="2"/>
  <c r="Y183" i="2" s="1"/>
  <c r="Y182" i="2" s="1"/>
  <c r="M270" i="2"/>
  <c r="M286" i="2" s="1"/>
  <c r="W83" i="2"/>
  <c r="V83" i="2"/>
  <c r="R83" i="2"/>
  <c r="Z185" i="2"/>
  <c r="Z183" i="2" s="1"/>
  <c r="Z182" i="2" s="1"/>
  <c r="V185" i="2"/>
  <c r="V183" i="2" s="1"/>
  <c r="V182" i="2" s="1"/>
  <c r="Y146" i="2"/>
  <c r="S11" i="2"/>
  <c r="S10" i="2" s="1"/>
  <c r="Z85" i="2"/>
  <c r="Z83" i="2" s="1"/>
  <c r="X11" i="2"/>
  <c r="X10" i="2" s="1"/>
  <c r="T11" i="2"/>
  <c r="T10" i="2" s="1"/>
  <c r="U11" i="2"/>
  <c r="U10" i="2" s="1"/>
  <c r="Y85" i="2"/>
  <c r="Y83" i="2" s="1"/>
  <c r="W11" i="2"/>
  <c r="W10" i="2" s="1"/>
  <c r="Q11" i="2"/>
  <c r="Q10" i="2" s="1"/>
  <c r="V15" i="2"/>
  <c r="V14" i="2" s="1"/>
  <c r="R15" i="2"/>
  <c r="R14" i="2" s="1"/>
  <c r="Z15" i="2"/>
  <c r="Z14" i="2" s="1"/>
  <c r="Y15" i="2"/>
  <c r="Y14" i="2" s="1"/>
  <c r="V11" i="2" l="1"/>
  <c r="V10" i="2" s="1"/>
  <c r="R11" i="2"/>
  <c r="R10" i="2" s="1"/>
  <c r="Z11" i="2"/>
  <c r="Z10" i="2" s="1"/>
  <c r="Y11" i="2"/>
  <c r="Y10" i="2" s="1"/>
  <c r="E16" i="2"/>
  <c r="F16" i="2"/>
  <c r="G16" i="2"/>
  <c r="H16" i="2"/>
  <c r="I16" i="2"/>
  <c r="J16" i="2"/>
  <c r="K16" i="2"/>
  <c r="L16" i="2"/>
  <c r="M16" i="2"/>
  <c r="N16" i="2"/>
  <c r="E19" i="2"/>
  <c r="F19" i="2"/>
  <c r="G19" i="2"/>
  <c r="H19" i="2"/>
  <c r="I19" i="2"/>
  <c r="J19" i="2"/>
  <c r="K19" i="2"/>
  <c r="L19" i="2"/>
  <c r="M19" i="2"/>
  <c r="N19" i="2"/>
  <c r="E23" i="2"/>
  <c r="F23" i="2"/>
  <c r="G23" i="2"/>
  <c r="H23" i="2"/>
  <c r="I23" i="2"/>
  <c r="J23" i="2"/>
  <c r="K23" i="2"/>
  <c r="L23" i="2"/>
  <c r="M23" i="2"/>
  <c r="N23" i="2"/>
  <c r="E26" i="2"/>
  <c r="F26" i="2"/>
  <c r="G26" i="2"/>
  <c r="H26" i="2"/>
  <c r="I26" i="2"/>
  <c r="J26" i="2"/>
  <c r="K26" i="2"/>
  <c r="L26" i="2"/>
  <c r="M26" i="2"/>
  <c r="N26" i="2"/>
  <c r="E31" i="2"/>
  <c r="F31" i="2"/>
  <c r="G31" i="2"/>
  <c r="H31" i="2"/>
  <c r="I31" i="2"/>
  <c r="J31" i="2"/>
  <c r="K31" i="2"/>
  <c r="L31" i="2"/>
  <c r="M31" i="2"/>
  <c r="N31" i="2"/>
  <c r="E35" i="2"/>
  <c r="F35" i="2"/>
  <c r="G35" i="2"/>
  <c r="H35" i="2"/>
  <c r="I35" i="2"/>
  <c r="J35" i="2"/>
  <c r="K35" i="2"/>
  <c r="L35" i="2"/>
  <c r="M35" i="2"/>
  <c r="N35" i="2"/>
  <c r="E39" i="2"/>
  <c r="F39" i="2"/>
  <c r="G39" i="2"/>
  <c r="H39" i="2"/>
  <c r="I39" i="2"/>
  <c r="J39" i="2"/>
  <c r="K39" i="2"/>
  <c r="L39" i="2"/>
  <c r="M39" i="2"/>
  <c r="N39" i="2"/>
  <c r="E44" i="2"/>
  <c r="F44" i="2"/>
  <c r="G44" i="2"/>
  <c r="H44" i="2"/>
  <c r="I44" i="2"/>
  <c r="J44" i="2"/>
  <c r="K44" i="2"/>
  <c r="L44" i="2"/>
  <c r="M44" i="2"/>
  <c r="N44" i="2"/>
  <c r="E52" i="2"/>
  <c r="F52" i="2"/>
  <c r="G52" i="2"/>
  <c r="H52" i="2"/>
  <c r="I52" i="2"/>
  <c r="J52" i="2"/>
  <c r="K52" i="2"/>
  <c r="L52" i="2"/>
  <c r="M52" i="2"/>
  <c r="N52" i="2"/>
  <c r="O52" i="2"/>
  <c r="O50" i="2" s="1"/>
  <c r="O14" i="2" s="1"/>
  <c r="P52" i="2"/>
  <c r="E56" i="2"/>
  <c r="F56" i="2"/>
  <c r="G56" i="2"/>
  <c r="H56" i="2"/>
  <c r="I56" i="2"/>
  <c r="J56" i="2"/>
  <c r="K56" i="2"/>
  <c r="L56" i="2"/>
  <c r="M56" i="2"/>
  <c r="N56" i="2"/>
  <c r="O56" i="2"/>
  <c r="P56" i="2"/>
  <c r="E63" i="2"/>
  <c r="F63" i="2"/>
  <c r="G63" i="2"/>
  <c r="H63" i="2"/>
  <c r="I63" i="2"/>
  <c r="J63" i="2"/>
  <c r="K63" i="2"/>
  <c r="L63" i="2"/>
  <c r="M63" i="2"/>
  <c r="N63" i="2"/>
  <c r="E66" i="2"/>
  <c r="F66" i="2"/>
  <c r="G66" i="2"/>
  <c r="H66" i="2"/>
  <c r="I66" i="2"/>
  <c r="J66" i="2"/>
  <c r="K66" i="2"/>
  <c r="L66" i="2"/>
  <c r="M66" i="2"/>
  <c r="N66" i="2"/>
  <c r="E73" i="2"/>
  <c r="F73" i="2"/>
  <c r="G73" i="2"/>
  <c r="H73" i="2"/>
  <c r="I73" i="2"/>
  <c r="J73" i="2"/>
  <c r="K73" i="2"/>
  <c r="L73" i="2"/>
  <c r="M73" i="2"/>
  <c r="N73" i="2"/>
  <c r="E78" i="2"/>
  <c r="F78" i="2"/>
  <c r="G78" i="2"/>
  <c r="H78" i="2"/>
  <c r="I78" i="2"/>
  <c r="J78" i="2"/>
  <c r="K78" i="2"/>
  <c r="L78" i="2"/>
  <c r="M78" i="2"/>
  <c r="N78" i="2"/>
  <c r="E86" i="2"/>
  <c r="F86" i="2"/>
  <c r="G86" i="2"/>
  <c r="H86" i="2"/>
  <c r="I86" i="2"/>
  <c r="J86" i="2"/>
  <c r="K86" i="2"/>
  <c r="L86" i="2"/>
  <c r="M86" i="2"/>
  <c r="N86" i="2"/>
  <c r="E92" i="2"/>
  <c r="F92" i="2"/>
  <c r="G92" i="2"/>
  <c r="H92" i="2"/>
  <c r="I92" i="2"/>
  <c r="J92" i="2"/>
  <c r="K92" i="2"/>
  <c r="L92" i="2"/>
  <c r="M92" i="2"/>
  <c r="N92" i="2"/>
  <c r="E96" i="2"/>
  <c r="F96" i="2"/>
  <c r="G96" i="2"/>
  <c r="H96" i="2"/>
  <c r="I96" i="2"/>
  <c r="J96" i="2"/>
  <c r="K96" i="2"/>
  <c r="L96" i="2"/>
  <c r="M96" i="2"/>
  <c r="N96" i="2"/>
  <c r="E101" i="2"/>
  <c r="F101" i="2"/>
  <c r="G101" i="2"/>
  <c r="H101" i="2"/>
  <c r="I101" i="2"/>
  <c r="J101" i="2"/>
  <c r="K101" i="2"/>
  <c r="L101" i="2"/>
  <c r="M101" i="2"/>
  <c r="N101" i="2"/>
  <c r="E110" i="2"/>
  <c r="F110" i="2"/>
  <c r="G110" i="2"/>
  <c r="H110" i="2"/>
  <c r="I110" i="2"/>
  <c r="J110" i="2"/>
  <c r="K110" i="2"/>
  <c r="L110" i="2"/>
  <c r="M110" i="2"/>
  <c r="N110" i="2"/>
  <c r="E114" i="2"/>
  <c r="F114" i="2"/>
  <c r="G114" i="2"/>
  <c r="H114" i="2"/>
  <c r="I114" i="2"/>
  <c r="J114" i="2"/>
  <c r="K114" i="2"/>
  <c r="L114" i="2"/>
  <c r="M114" i="2"/>
  <c r="N114" i="2"/>
  <c r="E118" i="2"/>
  <c r="F118" i="2"/>
  <c r="G118" i="2"/>
  <c r="H118" i="2"/>
  <c r="I118" i="2"/>
  <c r="J118" i="2"/>
  <c r="K118" i="2"/>
  <c r="L118" i="2"/>
  <c r="M118" i="2"/>
  <c r="N118" i="2"/>
  <c r="E124" i="2"/>
  <c r="F124" i="2"/>
  <c r="G124" i="2"/>
  <c r="H124" i="2"/>
  <c r="I124" i="2"/>
  <c r="J124" i="2"/>
  <c r="K124" i="2"/>
  <c r="L124" i="2"/>
  <c r="M124" i="2"/>
  <c r="N124" i="2"/>
  <c r="E130" i="2"/>
  <c r="F130" i="2"/>
  <c r="G130" i="2"/>
  <c r="H130" i="2"/>
  <c r="I130" i="2"/>
  <c r="J130" i="2"/>
  <c r="K130" i="2"/>
  <c r="L130" i="2"/>
  <c r="M130" i="2"/>
  <c r="N130" i="2"/>
  <c r="E133" i="2"/>
  <c r="F133" i="2"/>
  <c r="G133" i="2"/>
  <c r="H133" i="2"/>
  <c r="I133" i="2"/>
  <c r="J133" i="2"/>
  <c r="K133" i="2"/>
  <c r="L133" i="2"/>
  <c r="M133" i="2"/>
  <c r="N133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E143" i="2"/>
  <c r="F143" i="2"/>
  <c r="G143" i="2"/>
  <c r="H143" i="2"/>
  <c r="I143" i="2"/>
  <c r="J143" i="2"/>
  <c r="K143" i="2"/>
  <c r="L143" i="2"/>
  <c r="M143" i="2"/>
  <c r="N143" i="2"/>
  <c r="E148" i="2"/>
  <c r="E147" i="2" s="1"/>
  <c r="F148" i="2"/>
  <c r="F147" i="2" s="1"/>
  <c r="G148" i="2"/>
  <c r="G147" i="2" s="1"/>
  <c r="H148" i="2"/>
  <c r="H147" i="2" s="1"/>
  <c r="I148" i="2"/>
  <c r="I147" i="2" s="1"/>
  <c r="J148" i="2"/>
  <c r="J147" i="2" s="1"/>
  <c r="K148" i="2"/>
  <c r="K147" i="2" s="1"/>
  <c r="L148" i="2"/>
  <c r="L147" i="2" s="1"/>
  <c r="M148" i="2"/>
  <c r="M147" i="2" s="1"/>
  <c r="N148" i="2"/>
  <c r="N147" i="2" s="1"/>
  <c r="E156" i="2"/>
  <c r="F156" i="2"/>
  <c r="G156" i="2"/>
  <c r="H156" i="2"/>
  <c r="I156" i="2"/>
  <c r="J156" i="2"/>
  <c r="K156" i="2"/>
  <c r="L156" i="2"/>
  <c r="M156" i="2"/>
  <c r="N156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E174" i="2"/>
  <c r="F174" i="2"/>
  <c r="G174" i="2"/>
  <c r="H174" i="2"/>
  <c r="I174" i="2"/>
  <c r="J174" i="2"/>
  <c r="K174" i="2"/>
  <c r="L174" i="2"/>
  <c r="M174" i="2"/>
  <c r="N174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E186" i="2"/>
  <c r="F186" i="2"/>
  <c r="G186" i="2"/>
  <c r="H186" i="2"/>
  <c r="I186" i="2"/>
  <c r="J186" i="2"/>
  <c r="K186" i="2"/>
  <c r="L186" i="2"/>
  <c r="M186" i="2"/>
  <c r="N186" i="2"/>
  <c r="E191" i="2"/>
  <c r="F191" i="2"/>
  <c r="G191" i="2"/>
  <c r="H191" i="2"/>
  <c r="I191" i="2"/>
  <c r="J191" i="2"/>
  <c r="K191" i="2"/>
  <c r="L191" i="2"/>
  <c r="M191" i="2"/>
  <c r="N191" i="2"/>
  <c r="E195" i="2"/>
  <c r="F195" i="2"/>
  <c r="G195" i="2"/>
  <c r="H195" i="2"/>
  <c r="I195" i="2"/>
  <c r="J195" i="2"/>
  <c r="K195" i="2"/>
  <c r="L195" i="2"/>
  <c r="M195" i="2"/>
  <c r="N195" i="2"/>
  <c r="E202" i="2"/>
  <c r="F202" i="2"/>
  <c r="G202" i="2"/>
  <c r="H202" i="2"/>
  <c r="I202" i="2"/>
  <c r="J202" i="2"/>
  <c r="K202" i="2"/>
  <c r="L202" i="2"/>
  <c r="M202" i="2"/>
  <c r="N202" i="2"/>
  <c r="E206" i="2"/>
  <c r="F206" i="2"/>
  <c r="G206" i="2"/>
  <c r="H206" i="2"/>
  <c r="I206" i="2"/>
  <c r="J206" i="2"/>
  <c r="K206" i="2"/>
  <c r="L206" i="2"/>
  <c r="M206" i="2"/>
  <c r="N206" i="2"/>
  <c r="E210" i="2"/>
  <c r="F210" i="2"/>
  <c r="G210" i="2"/>
  <c r="H210" i="2"/>
  <c r="I210" i="2"/>
  <c r="J210" i="2"/>
  <c r="K210" i="2"/>
  <c r="L210" i="2"/>
  <c r="M210" i="2"/>
  <c r="N210" i="2"/>
  <c r="E213" i="2"/>
  <c r="F213" i="2"/>
  <c r="G213" i="2"/>
  <c r="H213" i="2"/>
  <c r="I213" i="2"/>
  <c r="J213" i="2"/>
  <c r="K213" i="2"/>
  <c r="L213" i="2"/>
  <c r="M213" i="2"/>
  <c r="N213" i="2"/>
  <c r="E217" i="2"/>
  <c r="F217" i="2"/>
  <c r="G217" i="2"/>
  <c r="H217" i="2"/>
  <c r="I217" i="2"/>
  <c r="J217" i="2"/>
  <c r="K217" i="2"/>
  <c r="L217" i="2"/>
  <c r="M217" i="2"/>
  <c r="N217" i="2"/>
  <c r="O217" i="2"/>
  <c r="O185" i="2" s="1"/>
  <c r="P217" i="2"/>
  <c r="P185" i="2" s="1"/>
  <c r="E220" i="2"/>
  <c r="F220" i="2"/>
  <c r="G220" i="2"/>
  <c r="H220" i="2"/>
  <c r="I220" i="2"/>
  <c r="J220" i="2"/>
  <c r="K220" i="2"/>
  <c r="L220" i="2"/>
  <c r="M220" i="2"/>
  <c r="N220" i="2"/>
  <c r="E225" i="2"/>
  <c r="F225" i="2"/>
  <c r="G225" i="2"/>
  <c r="H225" i="2"/>
  <c r="I225" i="2"/>
  <c r="J225" i="2"/>
  <c r="K225" i="2"/>
  <c r="L225" i="2"/>
  <c r="M225" i="2"/>
  <c r="N225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C271" i="2"/>
  <c r="D271" i="2"/>
  <c r="E271" i="2"/>
  <c r="F271" i="2"/>
  <c r="G271" i="2"/>
  <c r="H271" i="2"/>
  <c r="I271" i="2"/>
  <c r="J271" i="2"/>
  <c r="K271" i="2"/>
  <c r="L271" i="2"/>
  <c r="C274" i="2"/>
  <c r="D274" i="2"/>
  <c r="E274" i="2"/>
  <c r="F274" i="2"/>
  <c r="G274" i="2"/>
  <c r="H274" i="2"/>
  <c r="I274" i="2"/>
  <c r="J274" i="2"/>
  <c r="K274" i="2"/>
  <c r="L274" i="2"/>
  <c r="C283" i="2"/>
  <c r="D283" i="2"/>
  <c r="E283" i="2"/>
  <c r="F283" i="2"/>
  <c r="G283" i="2"/>
  <c r="H283" i="2"/>
  <c r="I283" i="2"/>
  <c r="J283" i="2"/>
  <c r="K283" i="2"/>
  <c r="L283" i="2"/>
  <c r="P183" i="2" l="1"/>
  <c r="P182" i="2" s="1"/>
  <c r="P155" i="2"/>
  <c r="P146" i="2" s="1"/>
  <c r="O183" i="2"/>
  <c r="O182" i="2" s="1"/>
  <c r="O155" i="2"/>
  <c r="O146" i="2" s="1"/>
  <c r="O127" i="2"/>
  <c r="O83" i="2" s="1"/>
  <c r="O11" i="2" s="1"/>
  <c r="O10" i="2" s="1"/>
  <c r="P127" i="2"/>
  <c r="P83" i="2" s="1"/>
  <c r="P50" i="2"/>
  <c r="P14" i="2" s="1"/>
  <c r="P11" i="2" s="1"/>
  <c r="P10" i="2" s="1"/>
  <c r="H155" i="2"/>
  <c r="L127" i="2"/>
  <c r="L85" i="2"/>
  <c r="L83" i="2" s="1"/>
  <c r="H72" i="2"/>
  <c r="H71" i="2" s="1"/>
  <c r="L50" i="2"/>
  <c r="H50" i="2"/>
  <c r="L15" i="2"/>
  <c r="H15" i="2"/>
  <c r="K185" i="2"/>
  <c r="G185" i="2"/>
  <c r="K155" i="2"/>
  <c r="K146" i="2" s="1"/>
  <c r="G155" i="2"/>
  <c r="K127" i="2"/>
  <c r="G127" i="2"/>
  <c r="K85" i="2"/>
  <c r="K83" i="2" s="1"/>
  <c r="G85" i="2"/>
  <c r="K72" i="2"/>
  <c r="K71" i="2" s="1"/>
  <c r="G72" i="2"/>
  <c r="G71" i="2" s="1"/>
  <c r="K50" i="2"/>
  <c r="K14" i="2" s="1"/>
  <c r="G50" i="2"/>
  <c r="K15" i="2"/>
  <c r="G15" i="2"/>
  <c r="L185" i="2"/>
  <c r="L155" i="2"/>
  <c r="H85" i="2"/>
  <c r="L72" i="2"/>
  <c r="L71" i="2" s="1"/>
  <c r="L270" i="2"/>
  <c r="D270" i="2"/>
  <c r="N185" i="2"/>
  <c r="J185" i="2"/>
  <c r="N155" i="2"/>
  <c r="J155" i="2"/>
  <c r="J146" i="2" s="1"/>
  <c r="F155" i="2"/>
  <c r="N127" i="2"/>
  <c r="J127" i="2"/>
  <c r="F127" i="2"/>
  <c r="N85" i="2"/>
  <c r="J85" i="2"/>
  <c r="F85" i="2"/>
  <c r="N72" i="2"/>
  <c r="N71" i="2" s="1"/>
  <c r="J72" i="2"/>
  <c r="J71" i="2" s="1"/>
  <c r="F72" i="2"/>
  <c r="F71" i="2" s="1"/>
  <c r="N50" i="2"/>
  <c r="J50" i="2"/>
  <c r="F50" i="2"/>
  <c r="N15" i="2"/>
  <c r="J15" i="2"/>
  <c r="F15" i="2"/>
  <c r="F14" i="2" s="1"/>
  <c r="H185" i="2"/>
  <c r="H127" i="2"/>
  <c r="H270" i="2"/>
  <c r="H286" i="2" s="1"/>
  <c r="F185" i="2"/>
  <c r="M185" i="2"/>
  <c r="I185" i="2"/>
  <c r="E185" i="2"/>
  <c r="E183" i="2" s="1"/>
  <c r="E182" i="2" s="1"/>
  <c r="M155" i="2"/>
  <c r="I155" i="2"/>
  <c r="E155" i="2"/>
  <c r="M127" i="2"/>
  <c r="I127" i="2"/>
  <c r="E127" i="2"/>
  <c r="M85" i="2"/>
  <c r="I85" i="2"/>
  <c r="I83" i="2" s="1"/>
  <c r="E85" i="2"/>
  <c r="E83" i="2" s="1"/>
  <c r="M72" i="2"/>
  <c r="M71" i="2" s="1"/>
  <c r="I72" i="2"/>
  <c r="I71" i="2" s="1"/>
  <c r="E72" i="2"/>
  <c r="E71" i="2" s="1"/>
  <c r="M50" i="2"/>
  <c r="I50" i="2"/>
  <c r="E50" i="2"/>
  <c r="M15" i="2"/>
  <c r="M14" i="2" s="1"/>
  <c r="I15" i="2"/>
  <c r="I14" i="2" s="1"/>
  <c r="E15" i="2"/>
  <c r="K270" i="2"/>
  <c r="K286" i="2" s="1"/>
  <c r="G270" i="2"/>
  <c r="G286" i="2" s="1"/>
  <c r="C270" i="2"/>
  <c r="L286" i="2"/>
  <c r="D286" i="2"/>
  <c r="C286" i="2"/>
  <c r="J270" i="2"/>
  <c r="J286" i="2" s="1"/>
  <c r="F270" i="2"/>
  <c r="F286" i="2" s="1"/>
  <c r="I270" i="2"/>
  <c r="I286" i="2" s="1"/>
  <c r="E270" i="2"/>
  <c r="E286" i="2" s="1"/>
  <c r="L183" i="2"/>
  <c r="L182" i="2" s="1"/>
  <c r="K183" i="2"/>
  <c r="K182" i="2" s="1"/>
  <c r="G183" i="2"/>
  <c r="G182" i="2" s="1"/>
  <c r="N183" i="2"/>
  <c r="N182" i="2" s="1"/>
  <c r="J183" i="2"/>
  <c r="J182" i="2" s="1"/>
  <c r="F183" i="2"/>
  <c r="F182" i="2" s="1"/>
  <c r="H183" i="2"/>
  <c r="H182" i="2" s="1"/>
  <c r="M183" i="2"/>
  <c r="M182" i="2" s="1"/>
  <c r="I183" i="2"/>
  <c r="I182" i="2" s="1"/>
  <c r="L146" i="2"/>
  <c r="L14" i="2"/>
  <c r="G146" i="2"/>
  <c r="G14" i="2"/>
  <c r="N146" i="2"/>
  <c r="F146" i="2"/>
  <c r="N14" i="2"/>
  <c r="J14" i="2"/>
  <c r="H146" i="2"/>
  <c r="M146" i="2"/>
  <c r="I146" i="2"/>
  <c r="E146" i="2"/>
  <c r="E14" i="2"/>
  <c r="M83" i="2" l="1"/>
  <c r="J83" i="2"/>
  <c r="J11" i="2" s="1"/>
  <c r="J10" i="2" s="1"/>
  <c r="H14" i="2"/>
  <c r="H11" i="2" s="1"/>
  <c r="H10" i="2" s="1"/>
  <c r="N83" i="2"/>
  <c r="N11" i="2" s="1"/>
  <c r="N10" i="2" s="1"/>
  <c r="H83" i="2"/>
  <c r="G83" i="2"/>
  <c r="F83" i="2"/>
  <c r="F11" i="2" s="1"/>
  <c r="F10" i="2" s="1"/>
  <c r="E11" i="2"/>
  <c r="E10" i="2" s="1"/>
  <c r="M11" i="2"/>
  <c r="M10" i="2" s="1"/>
  <c r="K11" i="2"/>
  <c r="K10" i="2" s="1"/>
  <c r="I11" i="2"/>
  <c r="I10" i="2" s="1"/>
  <c r="G11" i="2"/>
  <c r="G10" i="2" s="1"/>
  <c r="L11" i="2"/>
  <c r="L10" i="2" s="1"/>
</calcChain>
</file>

<file path=xl/sharedStrings.xml><?xml version="1.0" encoding="utf-8"?>
<sst xmlns="http://schemas.openxmlformats.org/spreadsheetml/2006/main" count="542" uniqueCount="356">
  <si>
    <t>SP lėšos</t>
  </si>
  <si>
    <t>Kasinės išlaidos</t>
  </si>
  <si>
    <t>Nepanaudotas asignavimų likutis</t>
  </si>
  <si>
    <t>Efekto /Rezultato /Produkto</t>
  </si>
  <si>
    <t>Iš viso</t>
  </si>
  <si>
    <t>Išlaidoms</t>
  </si>
  <si>
    <t>Papildomai skirta, nuimta, perkelta</t>
  </si>
  <si>
    <t>Patikslintas biudžeto planas</t>
  </si>
  <si>
    <t>Rodiklis</t>
  </si>
  <si>
    <t>Mato vnt.</t>
  </si>
  <si>
    <t>2018</t>
  </si>
  <si>
    <t>2019</t>
  </si>
  <si>
    <t>2020</t>
  </si>
  <si>
    <t>Iš jų darbo užmokesčiui</t>
  </si>
  <si>
    <t>Planas</t>
  </si>
  <si>
    <t>Faktas</t>
  </si>
  <si>
    <t>03.</t>
  </si>
  <si>
    <t>Investicijų programa</t>
  </si>
  <si>
    <t>03.01.</t>
  </si>
  <si>
    <t>Rengti ir įgyvendinti projektus rajono infrastruktūros objektų, viešųjų erdvių ir pastatų būklės gerinimui</t>
  </si>
  <si>
    <t>proc.</t>
  </si>
  <si>
    <t>0,00</t>
  </si>
  <si>
    <t>Energijos suvartojimo mažėjimas gyventojams priklausančių daugiabučių pastatų (centralizuotam) šildymui</t>
  </si>
  <si>
    <t>5,10</t>
  </si>
  <si>
    <t>7,20</t>
  </si>
  <si>
    <t>12,30</t>
  </si>
  <si>
    <t>Investicijų, skirtų rajono infrastruktūros objektų, viešųjų erdvių ir pastatų būklės gerinimui, dalis, tenkanti 1 gyventojui</t>
  </si>
  <si>
    <t>Eur</t>
  </si>
  <si>
    <t>230,00</t>
  </si>
  <si>
    <t>241,00</t>
  </si>
  <si>
    <t>253,00</t>
  </si>
  <si>
    <t>03.01.01.</t>
  </si>
  <si>
    <t>Modernizuoti savivaldybei priklausančius pastatus, gerinant jų būklę ir energetines charakteristikas</t>
  </si>
  <si>
    <t>03.01.01.01.</t>
  </si>
  <si>
    <t>Savivaldybės viešosios paskirties pastatų atnaujinimas</t>
  </si>
  <si>
    <t>03.01.01.01.01.</t>
  </si>
  <si>
    <t>Akmenės rajono savivaldybės Ramučių gimnazijos pastato Naujojoje Akmenėje, Ramučių g. 5, modernizavimas</t>
  </si>
  <si>
    <t>VIP</t>
  </si>
  <si>
    <t>AL (KR)</t>
  </si>
  <si>
    <t>03.01.01.01.02.</t>
  </si>
  <si>
    <t>Pastato, Taikos g. 20, Naujojoje Akmenėje, rekonstravimas ir pritaikymas Meno mokyklos reikmėms</t>
  </si>
  <si>
    <t>SB (ES)</t>
  </si>
  <si>
    <t>SL</t>
  </si>
  <si>
    <t>03.01.01.01.03.</t>
  </si>
  <si>
    <t>Akmenės rajono Akmenės gimnazijos mokslo paskirties pastato, Laižuvos g. 10A Akmenėje, rekonstravimas, įrengiant sporto salę</t>
  </si>
  <si>
    <t>03.01.01.01.04.</t>
  </si>
  <si>
    <t>Akmenės rajono savivaldybės administracinio pastato modernizavimas t.t. CMS</t>
  </si>
  <si>
    <t>KT</t>
  </si>
  <si>
    <t>03.01.01.01.05.</t>
  </si>
  <si>
    <t>VšĮ Naujosios Akmenės ligoninės pastatų Naujojoje Akmenėje, Žemaitijos g. 6, rekonstravimas</t>
  </si>
  <si>
    <t>SB (KR)</t>
  </si>
  <si>
    <t>03.01.01.01.06.</t>
  </si>
  <si>
    <t>Pastato Naujojoje Akmenėje, V. Kudirkos g. 9, rekonstravimas ir pritaikymas Akmenės rajono  savivaldybės viešosios bibliotekos reikmėms</t>
  </si>
  <si>
    <t>03.01.01.01.07.</t>
  </si>
  <si>
    <t>Naujosios Akmenės sporto rūmų atnaujinimas, sveikatingumo komplekso įrengimas, jų eksploatacija ir paslaugų teikimas</t>
  </si>
  <si>
    <t>03.01.01.01.08.</t>
  </si>
  <si>
    <t>Akmenės rajono savivaldybės Akmenės krašto muziejaus pastato ir jo aplinkos atnaujinimas</t>
  </si>
  <si>
    <t>03.01.01.01.09.</t>
  </si>
  <si>
    <t>Akmenės rajono savivaldybės Kultūros centro Akmenės kultūros namų pastato, Sodo g. 1, Akmenėje, modernizavimas</t>
  </si>
  <si>
    <t>03.01.01.01.10.</t>
  </si>
  <si>
    <t>Akmenės rajono Akmenės vaikų lopšelio-darželio „Gintarėlis“ pastato atnaujinimas ir teritorijos sutvarkymas</t>
  </si>
  <si>
    <t>03.01.01.01.11.</t>
  </si>
  <si>
    <t>Akmenės rajono savivaldybės jaunimo ir  suaugusiųjų švietimo centro pastato, Vytauto g. 3, Naujojoje Akmenėje, vidaus patalpų modernizavimas</t>
  </si>
  <si>
    <t>03.01.01.01.12.</t>
  </si>
  <si>
    <t>Akmenės rajono savivaldybės Alkiškių kultūros namų pastato atnaujinimas (modernizavimas)</t>
  </si>
  <si>
    <t>VIPA dotacijos (VIPA)</t>
  </si>
  <si>
    <t>03.01.01.01.13.</t>
  </si>
  <si>
    <t>Akmenės rajono Dabikinės specialiosios mokyklos pastato atnaujinimas ir teritorijos sutvarkymas</t>
  </si>
  <si>
    <t>03.01.01.01.14.</t>
  </si>
  <si>
    <t>Sveikatingumo komplekso statyba ir aplinkos pritaikymas</t>
  </si>
  <si>
    <t>03.01.01.02.</t>
  </si>
  <si>
    <t>Administracinės, bendruomeninės ir kitos paskirties pastatų atnaujinimas</t>
  </si>
  <si>
    <t>03.01.01.02.01.</t>
  </si>
  <si>
    <t>Naujosios Akmenės vaikų lopšelis-darželis „Atžalynas“ pastato apšiltinimas</t>
  </si>
  <si>
    <t>03.01.01.02.02.</t>
  </si>
  <si>
    <t>Papilės Simono Daukanto gimnazijos ikimokyklinio ugdymo skyriaus „Kregždutė“ šilumos ūkio atnaujinimas</t>
  </si>
  <si>
    <t>03.01.01.02.03.</t>
  </si>
  <si>
    <t>VšĮ Ventos ambulatorijos pastato atnaujinimas</t>
  </si>
  <si>
    <t>03.01.01.02.04.</t>
  </si>
  <si>
    <t>Papilės seniūnijos pastato atnaujinimas</t>
  </si>
  <si>
    <t>03.01.01.02.05.</t>
  </si>
  <si>
    <t>Akmenės seniūnijos pastato atnaujinimas</t>
  </si>
  <si>
    <t>03.01.01.02.06.</t>
  </si>
  <si>
    <t>Pastato, adresu: V. Kudirkos 27, Naujoji Akmenė, atnaujinimas</t>
  </si>
  <si>
    <t>03.01.01.02.07.</t>
  </si>
  <si>
    <t>Akmenės rajono Ventos gimnazijos ikimokyklinio ugdymo skyriaus „Berželis“ pastato atnaujinimas</t>
  </si>
  <si>
    <t>03.01.01.02.08.</t>
  </si>
  <si>
    <t>Kruopių seniūnijos pastato atnaujinimas</t>
  </si>
  <si>
    <t>03.01.01.02.09.</t>
  </si>
  <si>
    <t>Ventos seniūnijos administracinio pastato atnaujinimas</t>
  </si>
  <si>
    <t>03.01.01.02.10.</t>
  </si>
  <si>
    <t>Pirties pastato, Ventos g. 3A, Venta, rekonstravimas</t>
  </si>
  <si>
    <t>03.01.01.02.11.</t>
  </si>
  <si>
    <t>VšĮ Papilės ambulatorijos pastato atnaujinimas</t>
  </si>
  <si>
    <t>03.01.01.02.12.</t>
  </si>
  <si>
    <t>Naujosios Akmenės "Saulėtekio" progimnazijos pastato modernizavimas</t>
  </si>
  <si>
    <t>03.01.02.</t>
  </si>
  <si>
    <t>Kompleksiškai didinti gyvenamosios aplinkos patrauklumą</t>
  </si>
  <si>
    <t>03.01.02.01.</t>
  </si>
  <si>
    <t>Savivaldybės gyvenamosios aplinkos kokybės gerinimas</t>
  </si>
  <si>
    <t>03.01.02.01.01.</t>
  </si>
  <si>
    <t>Didinti būsto prieinamumą pažeidžiamoms gyventojų grupėms Akmenės rajono savivaldybėje</t>
  </si>
  <si>
    <t>03.01.02.01.02.</t>
  </si>
  <si>
    <t>Daugiabučių namų kiemų teritorijų sutvarkymas bei kvartalų energetinio efektyvumo didinimo programa (Administracija)</t>
  </si>
  <si>
    <t>03.01.02.01.03.</t>
  </si>
  <si>
    <t>Daugiabučių namų kiemų teritorijų sutvarkymas ir kvartalų energetinio efektyvumo didinimo programa (Naujosios Akmenės miesto seniūnija)</t>
  </si>
  <si>
    <t>03.01.03.</t>
  </si>
  <si>
    <t>Vykdyti rajono viešųjų erdvių, turizmo objektų ir bendruomeninės infrastruktūros atnaujinimą ir plėtrą</t>
  </si>
  <si>
    <t>Investicijų skirtų viešųjų erdvių miesto/kaimo vietovėse sutvarkymui skaičius, tenkanti 1 gyventojui</t>
  </si>
  <si>
    <t>64,71</t>
  </si>
  <si>
    <t>66,00</t>
  </si>
  <si>
    <t>67,32</t>
  </si>
  <si>
    <t>03.01.03.01.</t>
  </si>
  <si>
    <t>Savivaldybės viešųjų erdvių ir infrastruktūros sutvarkymas</t>
  </si>
  <si>
    <t>03.01.03.01.01.</t>
  </si>
  <si>
    <t>Naujosios Akmenės Kultūros namų aplinkos (viešosios erdvės) sutvarkymas ir pritaikymas bendruomenės ir verslo poreikiams</t>
  </si>
  <si>
    <t>SB (VB)</t>
  </si>
  <si>
    <t>03.01.03.01.02.</t>
  </si>
  <si>
    <t>Akmenės rajono sporto centro futbolo aikštės remontas įrengiant dirbtinės vejos dangą</t>
  </si>
  <si>
    <t>03.01.03.01.03.</t>
  </si>
  <si>
    <t>Kompleksiškai atnaujinti Ventos miesto bendruomeninę ir viešąją infrastruktūrą</t>
  </si>
  <si>
    <t>03.01.03.01.04.</t>
  </si>
  <si>
    <t>Kompleksiškai atnaujinti Akmenės miesto ir Papilės miestelio bendruomeninę ir viešąją infrastruktūrą</t>
  </si>
  <si>
    <t>03.01.03.01.05.</t>
  </si>
  <si>
    <t>Naujosios Akmenės miesto teritorijos tarp Ramučių ir Respublikos daugiabučių gyvenamųjų namų kvartalų apželdinimas ir sutvarkymas</t>
  </si>
  <si>
    <t>03.01.03.01.06.</t>
  </si>
  <si>
    <t>Viešosios infrastruktūros gerinimas gyvenamojoje vietovėje iki 1000 gyventojų</t>
  </si>
  <si>
    <t>03.01.03.01.07.</t>
  </si>
  <si>
    <t>Viešosios infrastruktūros gerinimas gyvenamojoje vietovėje iki 200 gyventojų</t>
  </si>
  <si>
    <t>03.01.03.01.08.</t>
  </si>
  <si>
    <t>Akmenės seniūnijos Akmenės II kaimo viešosios infrastruktūros sutvarkymas</t>
  </si>
  <si>
    <t>03.01.03.01.09.</t>
  </si>
  <si>
    <t>Kruopių seniūnijos Kruopių miestelio viešosios sporto infrastruktūros sutvarkymas</t>
  </si>
  <si>
    <t>03.01.03.01.10.</t>
  </si>
  <si>
    <t>Viešosios sporto infrastruktūros sutvarkymas Akmenės rajono Kivylių kaime</t>
  </si>
  <si>
    <t>03.01.03.01.11.</t>
  </si>
  <si>
    <t>Teritorijos tarp S. Nėries g. ir Respublikos g. Naujojoje Akmenėje kompleksinis sutvarkymas</t>
  </si>
  <si>
    <t>03.01.03.01.12.</t>
  </si>
  <si>
    <t>Buvusios naftos bazės Akmenės rajono savivaldybėje, Akmenės seniūnijoje, Dabikinės kaime, sutvarkymas</t>
  </si>
  <si>
    <t>SB (AA)</t>
  </si>
  <si>
    <t>03.01.03.02.</t>
  </si>
  <si>
    <t>Gamtos ir kultūros paveldo objektų pritaikymas turizmui</t>
  </si>
  <si>
    <t>03.01.03.02.01.</t>
  </si>
  <si>
    <t>Pėščiųjų tako iš Kamanų valstybinio gamtinio rezervato į Akmenės gamtos ir kultūros parką įrengimas</t>
  </si>
  <si>
    <t>03.01.03.02.02.</t>
  </si>
  <si>
    <t>Akmenės gamtos ir kultūros parko, Akmenės sen., Akmenės r. sav., teritorijos sutvarkymas</t>
  </si>
  <si>
    <t>03.01.03.02.03.</t>
  </si>
  <si>
    <t>Geologinio parko Akmenės rajono savivaldybėje įkūrimas ir jo infrastruktūros įrengimas</t>
  </si>
  <si>
    <t>03.01.03.02.04.</t>
  </si>
  <si>
    <t>Akmenės Dabikinės dvaro atkūrimas, pritaikant jį kultūrinio turizmo reikmėms (Kultūros paveldo objekto atnaujinimas gyvenamojoje vietovėje iki 1000 gyventojų)</t>
  </si>
  <si>
    <t>03.01.03.02.05.</t>
  </si>
  <si>
    <t>Savivaldybes jungiančios turizmo informacinės infrastruktūros plėtra Šiaulių regione</t>
  </si>
  <si>
    <t>03.01.03.02.06.</t>
  </si>
  <si>
    <t>Viešosios ir bendruomeninės infrastruktūros atnaujinimas Akmenės rajono savivaldybėje</t>
  </si>
  <si>
    <t>03.01.03.02.07.</t>
  </si>
  <si>
    <t>Akmenės rajono vietovių kraštovaizdžio tvarkymas</t>
  </si>
  <si>
    <t>03.01.03.02.08.</t>
  </si>
  <si>
    <t>Aplankykite Ventą (ViVa)</t>
  </si>
  <si>
    <t>03.01.04.</t>
  </si>
  <si>
    <t>Atnaujinti ir plėtoti savivaldybės inžinerines sistemas ir statinius</t>
  </si>
  <si>
    <t>03.01.04.01.</t>
  </si>
  <si>
    <t>Vandens tiekimo ir nuotekų surinkimo sistemų atnaujinimas ir plėtra</t>
  </si>
  <si>
    <t>03.01.04.01.01.</t>
  </si>
  <si>
    <t>Vandens gerinimo įrenginių nauja statyba (rekonstrukcija) Akmenės rajone</t>
  </si>
  <si>
    <t>AL (AA)</t>
  </si>
  <si>
    <t>03.01.04.01.02.</t>
  </si>
  <si>
    <t>Vandentiekio ir nuotekų tinklų nauja statyba ir valymo įrenginių rekonstrukcija Akmenės rajone (REZ.)</t>
  </si>
  <si>
    <t>03.01.04.01.03.</t>
  </si>
  <si>
    <t>Paviršinių (lietaus) nuotekų sistemos modernizavimas ir plėtra Akmenės rajone</t>
  </si>
  <si>
    <t>03.01.04.02.</t>
  </si>
  <si>
    <t>Susisiekimo, energetinių bei kitų inžinerinių sistemų/statinių atnaujinimas ir plėtra</t>
  </si>
  <si>
    <t>03.01.04.02.01.</t>
  </si>
  <si>
    <t>Respublikos g. atkarpos Naujojoje Akmenėje kompleksinis sutvarkymas, įrengiant eismo saugumo priemones</t>
  </si>
  <si>
    <t>KP</t>
  </si>
  <si>
    <t>03.01.04.02.02.</t>
  </si>
  <si>
    <t>Naujosios Akmenės Žalgirio g. ir Lazdynų Pelėdos g. atkarpų kompleksinis sutvarkymas, įrengiant eismo saugumo priemones</t>
  </si>
  <si>
    <t>03.01.04.02.03.</t>
  </si>
  <si>
    <t>Dviračių ir pėsčiųjų tako tarp P. Jodelės g., Statybininkų g. ir Eibučių g. Naujoje Akmenės įrengimas</t>
  </si>
  <si>
    <t>03.01.04.02.04.</t>
  </si>
  <si>
    <t>Apšvietimo tinklų atnaujinimas ir plėtra, mažinant energijos suvartojimą Akmenės rajono savivaldybėje</t>
  </si>
  <si>
    <t>03.01.04.02.05.</t>
  </si>
  <si>
    <t>Akmenės laisvosios ekonominės zonos infrastruktūros įrengimas ir plėtra</t>
  </si>
  <si>
    <t>03.01.04.02.06.</t>
  </si>
  <si>
    <t>Ventos pramoninės zonos infrastruktūros įrengimas ir plėtra</t>
  </si>
  <si>
    <t>03.02.</t>
  </si>
  <si>
    <t>Didinti savivaldybės valdymo bei užtikrinti teikiamų viešųjų paslaugų efektyvumą</t>
  </si>
  <si>
    <t>14,94</t>
  </si>
  <si>
    <t>03.02.01.</t>
  </si>
  <si>
    <t>Rengti ir įgyvendinti projektus savivaldybės valdymo ir viešųjų paslaugų kokybei gerinti</t>
  </si>
  <si>
    <t>Investicijų, skirtų savivaldybės viešųjų paslaugų kokybės gerinimui dalis, tenkanti 1 gyventojui</t>
  </si>
  <si>
    <t>12,90</t>
  </si>
  <si>
    <t>13,60</t>
  </si>
  <si>
    <t>03.02.01.01.</t>
  </si>
  <si>
    <t>Projektų, savivaldybės valdymo bei teikiamų viešųjų paslaugų gerinimo srityje, administravimas</t>
  </si>
  <si>
    <t>03.02.01.01.01.</t>
  </si>
  <si>
    <t>Vaikų ir jaunimo neformalaus ugdymo galimybių plėtojimas  Akmenės rajono savivaldybėje</t>
  </si>
  <si>
    <t>ES</t>
  </si>
  <si>
    <t>03.02.01.01.02.</t>
  </si>
  <si>
    <t>Naujosios Akmenės lopšelio-darželio "Atžalynas" patalpų modernizavimas</t>
  </si>
  <si>
    <t>03.02.01.01.03.</t>
  </si>
  <si>
    <t>Akmenės rajono savivaldybės bendrojo ugdymo įstaigų modernizavimas</t>
  </si>
  <si>
    <t>03.02.01.01.04.</t>
  </si>
  <si>
    <t>Strateginio planavimo priežiūros ir finansų valdymo sistemų diegimas ir įgyvendinimas Akmenės rajono savivaldybėje</t>
  </si>
  <si>
    <t>03.02.01.01.05.</t>
  </si>
  <si>
    <t>Akmenės rajono savivaldybės gyventojų sveikatos saugojimas ir stiprinimas, ligų prevencija</t>
  </si>
  <si>
    <t>03.02.01.01.06.</t>
  </si>
  <si>
    <t>Pirminės sveikatos priežiūros paslaugų kokybės ir prieinamumo gerinimas tikslinėms gyventojų grupėms</t>
  </si>
  <si>
    <t>03.02.01.01.07.</t>
  </si>
  <si>
    <t>Plėtoti komunalinių atliekų surinkimo ir pirminio rūšiavimo infrastruktūrą bei informuoti visuomenę Akmenės rajono savivaldybėje</t>
  </si>
  <si>
    <t>03.02.01.01.08.</t>
  </si>
  <si>
    <t>Paslaugų ir asmenų aptarnavimo kokybės gerinimas Akmenės rajono savivaldybėje</t>
  </si>
  <si>
    <t>03.02.01.01.09.</t>
  </si>
  <si>
    <t>Vietinio susisiekimo viešojo transporto priemonių parko atnaujinimas Akmenės rajono savivaldybėje</t>
  </si>
  <si>
    <t>03.02.01.01.10.</t>
  </si>
  <si>
    <t>Socialinių paslaugų infrastruktūros plėtra Akmenės rajono savivaldybėje</t>
  </si>
  <si>
    <t>03.02.01.01.11.</t>
  </si>
  <si>
    <t>Projektinės ir kitos dokumentacijos rengimas ES struktūrinių ir kitų fondų paramai gauti</t>
  </si>
  <si>
    <t>03.02.01.01.12.</t>
  </si>
  <si>
    <t>Socialinių paslaugų ir socialinės įtraukties plėtra pažeidžiamoms grupėms (ACCESSLife)</t>
  </si>
  <si>
    <t>03.02.01.01.13.</t>
  </si>
  <si>
    <t>Komunikacijos priemonės investuotojų informavimui/pritraukimui</t>
  </si>
  <si>
    <t>03.02.01.02.</t>
  </si>
  <si>
    <t>Baigti įgyvendinti projektai</t>
  </si>
  <si>
    <t>03.02.01.02.01.</t>
  </si>
  <si>
    <t>Energijos vartojimo efektyvumo didinimas Akmenės rajono Ventos gimnazijos pastate</t>
  </si>
  <si>
    <t>03.02.01.02.02.</t>
  </si>
  <si>
    <t>Akmenės rajono vaikų globos namų globotinių užimtumo kokybės gerinimas</t>
  </si>
  <si>
    <t>03.02.01.02.03.</t>
  </si>
  <si>
    <t>Stacionarių socialinių paslaugų kokybės gerinimas modernizuojant Akmenės rajono socialinių paslaugų namus</t>
  </si>
  <si>
    <t>03.02.01.02.04.</t>
  </si>
  <si>
    <t>Bendruomeninės infrastruktūros ir gyvenamosios aplinkos kompleksinė plėtra Akmenės ir Ventos miestuose</t>
  </si>
  <si>
    <t>03.02.01.02.05.</t>
  </si>
  <si>
    <t>Specialiųjų planų rengimas Akmenės rajono savivaldybėje</t>
  </si>
  <si>
    <t>03.02.01.02.06.</t>
  </si>
  <si>
    <t>Naujosios Akmenės V. Kudirkos mikrorajono daugiabučių namų atnaujinimas</t>
  </si>
  <si>
    <t>03.02.01.02.07</t>
  </si>
  <si>
    <t>Naujosios Akmenės centrinės aikštės su prieigomis kompleksiškas sutvarkymas</t>
  </si>
  <si>
    <t>03.02.01.02.08.</t>
  </si>
  <si>
    <t>Socialinių būstų, esančių modernizuojamuose daugiabučiuose namuose, atnaujinimas</t>
  </si>
  <si>
    <t>03.02.01.02.09.</t>
  </si>
  <si>
    <t>Veiksmingas lietaus nuotekų valdymas, siekiant gerinti Lielupės upės baseino aplinkos kokybę</t>
  </si>
  <si>
    <t>03.02.01.02.10.</t>
  </si>
  <si>
    <t>Informacinių technologijų ir komunikacinių technologijų sprendimai savivaldybės paslaugų kokybei gerinti</t>
  </si>
  <si>
    <t>03.02.01.02.11.</t>
  </si>
  <si>
    <t>Žaliųjų zonų ir vandens telkinių išsaugojimas Žiemgalės ir Šiaurės Lietuvos regione</t>
  </si>
  <si>
    <t>03.02.01.02.12.</t>
  </si>
  <si>
    <t>Akmenės rajono savivaldybės Ventos miesto kultūros namų (kino teatro) pastato renovavimas</t>
  </si>
  <si>
    <t>03.02.01.02.13.</t>
  </si>
  <si>
    <t>Akmenės rajono savivaldybės teritorijų planavimo dokumentų rengimas</t>
  </si>
  <si>
    <t>03.02.01.02.14.</t>
  </si>
  <si>
    <t>Akmenės rajono savivaldybės detaliųjų ir specialiųjų planų rengimas</t>
  </si>
  <si>
    <t>03.02.01.02.15.</t>
  </si>
  <si>
    <t>Regioninės plėtros gerinimas, tobulinant strateginio planavimo sistemą Akmenės rajono savivaldybėje</t>
  </si>
  <si>
    <t>03.02.01.02.16.</t>
  </si>
  <si>
    <t>Teritorijų planavimo dokumentų rengimas Akmenės rajono savivaldybėje</t>
  </si>
  <si>
    <t>03.02.01.02.17.</t>
  </si>
  <si>
    <t>Paragių dvaro tvarkyba ir jo pritaikymas turizmo reikmėms</t>
  </si>
  <si>
    <t>03.02.01.02.18.</t>
  </si>
  <si>
    <t>Universalių daugiafunkcinių centrų kūrimas Akmenės rajono kaimo vietovėse</t>
  </si>
  <si>
    <t>03.02.01.02.19.</t>
  </si>
  <si>
    <t>"Vieno langelio" principo įgyvendinimas Akmenės rajono savivaldybėje, kuriant ir pritaikant dokumentų ir paslaugų valdymo sistemą</t>
  </si>
  <si>
    <t>03.02.01.02.20.</t>
  </si>
  <si>
    <t>Elektroninės demokratijos stiprinimas Šiaulių mieste ir regione</t>
  </si>
  <si>
    <t>03.02.01.02.21.</t>
  </si>
  <si>
    <t>Dabikinės upės ruožo išvalymas</t>
  </si>
  <si>
    <t>03.02.01.02.22.</t>
  </si>
  <si>
    <t>Akmenės rajono savivaldybės 2010 - 2015 metų strateginio plėtros plano parengimas</t>
  </si>
  <si>
    <t>03.02.01.02.23.</t>
  </si>
  <si>
    <t>Akmenės rajono, Naujosios Akmenės, Akmenės ir Ventos miestų bendrųjų planų rengimas</t>
  </si>
  <si>
    <t>03.02.01.02.24.</t>
  </si>
  <si>
    <t>Akmenės rajono Akmenės seniūnijos Akmenės II kaimo vandentiekio ir nuotekų tinklų įrengimas, užterštos teritorijos išvalymas ir rekreacinės zonos su vandens telkinių įrengimais</t>
  </si>
  <si>
    <t>03.02.01.02.25.</t>
  </si>
  <si>
    <t>Akmenės rajono Papilės seniūnijos Pelkelės kaimo vandentiekio ir nuotekų tinklų tvarkymas</t>
  </si>
  <si>
    <t>03.02.01.02.26.</t>
  </si>
  <si>
    <t>Akmenės rajono Ventos vidurinės mokyklos pastato rekonstravimas</t>
  </si>
  <si>
    <t>03.02.01.02.27.</t>
  </si>
  <si>
    <t>Naujosios Akmenės "Saulėtekio" pagrindinės mokyklos pastatų rekonstrukcija</t>
  </si>
  <si>
    <t>03.02.01.02.28.</t>
  </si>
  <si>
    <t>Naujosios Akmenės Ramučių gimnazijos pastato rekonstrukcija</t>
  </si>
  <si>
    <t>03.02.01.02.29.</t>
  </si>
  <si>
    <t>Ventos - Lielupės baseino investicinės programos II etapas</t>
  </si>
  <si>
    <t>03.02.01.02.30.</t>
  </si>
  <si>
    <t>Naujosios Akmenės mokyklos - darželio "Buratinas" modernizavimas</t>
  </si>
  <si>
    <t>03.02.01.02.31.</t>
  </si>
  <si>
    <t>Akmenės rajono savivaldybės Pedagoginės psichologinės tarnybos patalpų rekonstrukcija</t>
  </si>
  <si>
    <t>03.02.01.02.32.</t>
  </si>
  <si>
    <t>Projektinės ir kitos dokumentacijos rengimas</t>
  </si>
  <si>
    <t>2.1.</t>
  </si>
  <si>
    <t>1. Savivaldybės biudžetas</t>
  </si>
  <si>
    <t>2.1.1.</t>
  </si>
  <si>
    <t>Valstybės biudžeto specialioji tikslinė dotacija, iš jos:</t>
  </si>
  <si>
    <t>Valstybės biudžeto lėšos</t>
  </si>
  <si>
    <t>valstybės investicijų programa</t>
  </si>
  <si>
    <t>2.1.2.</t>
  </si>
  <si>
    <t>Apyvartos lėšos, iš jų:</t>
  </si>
  <si>
    <t>aplinkos apsaugos specialiosios programos laisvi likučiai</t>
  </si>
  <si>
    <t>laisvi biudžeto lėšų likučiai</t>
  </si>
  <si>
    <t>Kelių priežiūros ir plėtros programos lėšos</t>
  </si>
  <si>
    <t>Aplinkos apsaugos rėmimo specialioji programa (aplinkos apsaugos priemonės)</t>
  </si>
  <si>
    <t>Europos sąjungos lėšos</t>
  </si>
  <si>
    <t>Savivaldybės biudžeto lėšos kitoms reikmėms atlikti</t>
  </si>
  <si>
    <t>Skolintos lėšos</t>
  </si>
  <si>
    <t>2.2</t>
  </si>
  <si>
    <t>2. Kiti šaltiniai</t>
  </si>
  <si>
    <t>Europos Sąjungos lėšos</t>
  </si>
  <si>
    <t>Kitos lėšos</t>
  </si>
  <si>
    <t>IŠ VISO:</t>
  </si>
  <si>
    <t>2018-ųjų m. patvirtinta taryboje</t>
  </si>
  <si>
    <t>turtui įsigyti</t>
  </si>
  <si>
    <t xml:space="preserve">turtui įsigyti </t>
  </si>
  <si>
    <t>Asignavimų patikslinimai 2018-ųjų m. eigoje</t>
  </si>
  <si>
    <t>AKMENĖS RAJONO SAVIVALDYBĖS</t>
  </si>
  <si>
    <t>TIKSLŲ, UŽDAVINIŲ, PRIEMONIŲ IR ASIGNAVIMŲ SUVESTINĖ</t>
  </si>
  <si>
    <t>Priemonės kodas</t>
  </si>
  <si>
    <t>Priemonės pavadinimas</t>
  </si>
  <si>
    <t>Vykdytojo kodas</t>
  </si>
  <si>
    <t>2018-2020 M. INVESTICIJŲ PROGRAMOS NR. 3</t>
  </si>
  <si>
    <t>2018 m.  asignavimų poreikis</t>
  </si>
  <si>
    <r>
      <t xml:space="preserve">2.2.3. Kitos lėšos </t>
    </r>
    <r>
      <rPr>
        <b/>
        <sz val="12"/>
        <rFont val="Times New Roman"/>
        <family val="1"/>
        <charset val="186"/>
      </rPr>
      <t>(KT)</t>
    </r>
  </si>
  <si>
    <r>
      <t xml:space="preserve">2.2.2. Europos Sąjungos lėšos </t>
    </r>
    <r>
      <rPr>
        <b/>
        <sz val="12"/>
        <rFont val="Times New Roman"/>
        <family val="1"/>
        <charset val="186"/>
      </rPr>
      <t>(ES)</t>
    </r>
  </si>
  <si>
    <r>
      <t xml:space="preserve">2.2.1. Valstybės biudžeto lėšos </t>
    </r>
    <r>
      <rPr>
        <b/>
        <sz val="12"/>
        <rFont val="Times New Roman"/>
        <family val="1"/>
        <charset val="186"/>
      </rPr>
      <t>(VB)</t>
    </r>
  </si>
  <si>
    <r>
      <t>2.2. Kiti šaltiniai:</t>
    </r>
    <r>
      <rPr>
        <sz val="12"/>
        <rFont val="Times New Roman"/>
        <family val="1"/>
        <charset val="186"/>
      </rPr>
      <t xml:space="preserve"> </t>
    </r>
  </si>
  <si>
    <r>
      <t xml:space="preserve">2.1.9.VIPA dotacijos </t>
    </r>
    <r>
      <rPr>
        <b/>
        <sz val="12"/>
        <rFont val="Times New Roman"/>
        <family val="1"/>
        <charset val="186"/>
      </rPr>
      <t>(VIPA)</t>
    </r>
  </si>
  <si>
    <r>
      <t xml:space="preserve">2.1.8. Kelių priežiūros ir plėtros lėšos </t>
    </r>
    <r>
      <rPr>
        <b/>
        <sz val="12"/>
        <rFont val="Times New Roman"/>
        <family val="1"/>
        <charset val="186"/>
      </rPr>
      <t>(KP)</t>
    </r>
  </si>
  <si>
    <r>
      <t xml:space="preserve">2.1.7. Laisvi biudžeto lėšų likučiai </t>
    </r>
    <r>
      <rPr>
        <b/>
        <sz val="12"/>
        <rFont val="Times New Roman"/>
        <family val="1"/>
        <charset val="186"/>
      </rPr>
      <t>(AL(LBL))</t>
    </r>
  </si>
  <si>
    <r>
      <t>2.1.6. Europos Sąjungos lėšos</t>
    </r>
    <r>
      <rPr>
        <b/>
        <sz val="12"/>
        <rFont val="Times New Roman"/>
        <family val="1"/>
        <charset val="186"/>
      </rPr>
      <t xml:space="preserve"> (SB(ES))</t>
    </r>
  </si>
  <si>
    <r>
      <t xml:space="preserve">2.1.5. Aplinkos apsaugos rėmimo specialioji programa </t>
    </r>
    <r>
      <rPr>
        <b/>
        <sz val="12"/>
        <rFont val="Times New Roman"/>
        <family val="1"/>
        <charset val="186"/>
      </rPr>
      <t>(SB (AA))</t>
    </r>
  </si>
  <si>
    <r>
      <t xml:space="preserve">2.1.4. Biudžetinių įstaigų pajamos </t>
    </r>
    <r>
      <rPr>
        <b/>
        <sz val="12"/>
        <rFont val="Times New Roman"/>
        <family val="1"/>
        <charset val="186"/>
      </rPr>
      <t>(BĮP)</t>
    </r>
  </si>
  <si>
    <r>
      <t xml:space="preserve">2.1.3. Skolintos lėšos </t>
    </r>
    <r>
      <rPr>
        <b/>
        <sz val="12"/>
        <rFont val="Times New Roman"/>
        <family val="1"/>
        <charset val="186"/>
      </rPr>
      <t>(SL)</t>
    </r>
  </si>
  <si>
    <r>
      <t xml:space="preserve">2.1.2. Savivaldybės biudžeto lėšos kitoms reikmėms atlikti </t>
    </r>
    <r>
      <rPr>
        <b/>
        <sz val="12"/>
        <color rgb="FF000000"/>
        <rFont val="Times New Roman"/>
        <family val="1"/>
        <charset val="186"/>
      </rPr>
      <t>(SB (KR))</t>
    </r>
  </si>
  <si>
    <r>
      <t xml:space="preserve">2.1.1.7. nepanaudota bendrosios dotacijos kompensacija </t>
    </r>
    <r>
      <rPr>
        <b/>
        <sz val="12"/>
        <rFont val="Times New Roman"/>
        <family val="1"/>
        <charset val="186"/>
      </rPr>
      <t>(NBDK)</t>
    </r>
  </si>
  <si>
    <r>
      <t>2.1.1.6.</t>
    </r>
    <r>
      <rPr>
        <sz val="12"/>
        <rFont val="Times New Roman"/>
        <family val="1"/>
        <charset val="186"/>
      </rPr>
      <t xml:space="preserve"> bendrosios dotacijos kompensacija </t>
    </r>
    <r>
      <rPr>
        <b/>
        <sz val="12"/>
        <rFont val="Times New Roman"/>
        <family val="1"/>
        <charset val="186"/>
      </rPr>
      <t>(BDK)</t>
    </r>
  </si>
  <si>
    <r>
      <t xml:space="preserve">2.1.1.5. lėšos pagal vyriausybės nutarimus </t>
    </r>
    <r>
      <rPr>
        <b/>
        <sz val="12"/>
        <color rgb="FF000000"/>
        <rFont val="Times New Roman"/>
        <family val="1"/>
        <charset val="186"/>
      </rPr>
      <t>(SB  (VN))</t>
    </r>
  </si>
  <si>
    <r>
      <t xml:space="preserve">2.1.1.4. </t>
    </r>
    <r>
      <rPr>
        <sz val="12"/>
        <rFont val="Times New Roman"/>
        <family val="1"/>
        <charset val="186"/>
      </rPr>
      <t xml:space="preserve">valstybės investicijų programa </t>
    </r>
    <r>
      <rPr>
        <b/>
        <sz val="12"/>
        <rFont val="Times New Roman"/>
        <family val="1"/>
        <charset val="186"/>
      </rPr>
      <t>(VIP)</t>
    </r>
  </si>
  <si>
    <r>
      <t xml:space="preserve">2.1.1.3. kitos spec. dotacijos- kitoms savivaldybėms  perduotoms  įstaigoms išlaikyti </t>
    </r>
    <r>
      <rPr>
        <b/>
        <sz val="12"/>
        <color rgb="FF000000"/>
        <rFont val="Times New Roman"/>
        <family val="1"/>
        <charset val="186"/>
      </rPr>
      <t>(SB (KSD))</t>
    </r>
  </si>
  <si>
    <r>
      <t xml:space="preserve">2.1.1.2. mokinio krepšelio lėšos </t>
    </r>
    <r>
      <rPr>
        <b/>
        <sz val="12"/>
        <color rgb="FF000000"/>
        <rFont val="Times New Roman"/>
        <family val="1"/>
        <charset val="186"/>
      </rPr>
      <t>(MK)</t>
    </r>
  </si>
  <si>
    <r>
      <t xml:space="preserve">2.1.1.1. valstybės deleguotoms funkcijoms vykdyti </t>
    </r>
    <r>
      <rPr>
        <b/>
        <sz val="12"/>
        <color rgb="FF000000"/>
        <rFont val="Times New Roman"/>
        <family val="1"/>
        <charset val="186"/>
      </rPr>
      <t>(SB (deleg))</t>
    </r>
  </si>
  <si>
    <t>iš jos:</t>
  </si>
  <si>
    <t xml:space="preserve">2.1.1. Valstybės biudžeto specialioji tikslinė dotacija </t>
  </si>
  <si>
    <t>2.1. Savivaldybės biudžetas:</t>
  </si>
  <si>
    <t>2.   Finansavimo šaltiniai:</t>
  </si>
  <si>
    <t>1.2. Turtui įsigyti</t>
  </si>
  <si>
    <t>1.1.1. iš jų darbo užmokesčiui</t>
  </si>
  <si>
    <t>1.1. Išlaidoms:</t>
  </si>
  <si>
    <t xml:space="preserve">1. Iš viso asignavimų </t>
  </si>
  <si>
    <t>Pakeitimas / Naujas</t>
  </si>
  <si>
    <t>2020 m. asignavimų poreikis</t>
  </si>
  <si>
    <t>2019 m. asignavimų poreikis</t>
  </si>
  <si>
    <t>Ekonominės klasifikacijos grupės</t>
  </si>
  <si>
    <t>Eurais</t>
  </si>
  <si>
    <t>lėšų poreikis (asignavimai) ir numatomi finansavimo šaltiniai</t>
  </si>
  <si>
    <t xml:space="preserve"> Investicijų  programos Nr. 3</t>
  </si>
  <si>
    <t>2018 m. patvirtinta taryboje</t>
  </si>
  <si>
    <t>2017 m. patvirtinta taryboje</t>
  </si>
  <si>
    <t xml:space="preserve">Investicijų programos, patvirtintos 2018 m. vasario 19  d. Akmenės rajono tarybos sprendimu T-16, 1 priedas (Akmenės rajono savivaldybės tarybos 2019 m. gegužės 30 d. sprendimo Nr. T-130 redakcija)    </t>
  </si>
  <si>
    <t xml:space="preserve">Investicijų programos, patvirtintos 2018 m. vasario 19  d. Akmenės rajono tarybos sprendimu T-16, 2 priedas (Akmenės rajono savivaldybės tarybos 2019 m. gegužės 30 d. sprendimo Nr. T-130 redakcija)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</si>
</sst>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-#,##0.00;&quot;&quot;"/>
  </numFmts>
  <fonts count="14" x14ac:knownFonts="1"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9DADA"/>
        <bgColor rgb="FFF9DADA"/>
      </patternFill>
    </fill>
    <fill>
      <patternFill patternType="solid">
        <fgColor rgb="FFF2F1EA"/>
        <bgColor rgb="FFF2F1EA"/>
      </patternFill>
    </fill>
    <fill>
      <patternFill patternType="solid">
        <fgColor rgb="FFEBEBEB"/>
        <bgColor rgb="FFEBEBEB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Border="0"/>
    <xf numFmtId="0" fontId="3" fillId="2" borderId="0"/>
    <xf numFmtId="0" fontId="8" fillId="2" borderId="0"/>
  </cellStyleXfs>
  <cellXfs count="117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wrapText="1"/>
    </xf>
    <xf numFmtId="0" fontId="1" fillId="3" borderId="1" xfId="0" applyNumberFormat="1" applyFont="1" applyFill="1" applyBorder="1" applyAlignment="1" applyProtection="1">
      <alignment vertical="top" wrapText="1" readingOrder="1"/>
      <protection locked="0"/>
    </xf>
    <xf numFmtId="0" fontId="1" fillId="3" borderId="2" xfId="0" applyNumberFormat="1" applyFont="1" applyFill="1" applyBorder="1" applyAlignment="1" applyProtection="1">
      <alignment vertical="top" wrapText="1" readingOrder="1"/>
      <protection locked="0"/>
    </xf>
    <xf numFmtId="0" fontId="1" fillId="3" borderId="2" xfId="0" applyNumberFormat="1" applyFont="1" applyFill="1" applyBorder="1" applyAlignment="1" applyProtection="1">
      <alignment horizontal="left" vertical="top" wrapText="1" readingOrder="1"/>
      <protection locked="0"/>
    </xf>
    <xf numFmtId="164" fontId="1" fillId="3" borderId="2" xfId="0" applyNumberFormat="1" applyFont="1" applyFill="1" applyBorder="1" applyAlignment="1" applyProtection="1">
      <alignment horizontal="right" vertical="top" wrapText="1" readingOrder="1"/>
    </xf>
    <xf numFmtId="0" fontId="2" fillId="0" borderId="1" xfId="0" applyNumberFormat="1" applyFont="1" applyFill="1" applyBorder="1" applyAlignment="1" applyProtection="1">
      <alignment vertical="top" wrapText="1" readingOrder="1"/>
      <protection locked="0"/>
    </xf>
    <xf numFmtId="0" fontId="2" fillId="0" borderId="2" xfId="0" applyNumberFormat="1" applyFont="1" applyFill="1" applyBorder="1" applyAlignment="1" applyProtection="1">
      <alignment vertical="top" wrapText="1" readingOrder="1"/>
      <protection locked="0"/>
    </xf>
    <xf numFmtId="0" fontId="2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64" fontId="2" fillId="0" borderId="2" xfId="0" applyNumberFormat="1" applyFont="1" applyFill="1" applyBorder="1" applyAlignment="1" applyProtection="1">
      <alignment horizontal="right" vertical="top" wrapText="1" readingOrder="1"/>
    </xf>
    <xf numFmtId="0" fontId="2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4" xfId="0" applyNumberFormat="1" applyFont="1" applyFill="1" applyBorder="1" applyAlignment="1" applyProtection="1">
      <alignment vertical="top" wrapText="1" readingOrder="1"/>
      <protection locked="0"/>
    </xf>
    <xf numFmtId="0" fontId="2" fillId="0" borderId="5" xfId="0" applyNumberFormat="1" applyFont="1" applyFill="1" applyBorder="1" applyAlignment="1" applyProtection="1">
      <alignment vertical="top" wrapText="1" readingOrder="1"/>
      <protection locked="0"/>
    </xf>
    <xf numFmtId="0" fontId="2" fillId="0" borderId="5" xfId="0" applyNumberFormat="1" applyFont="1" applyFill="1" applyBorder="1" applyAlignment="1" applyProtection="1">
      <alignment horizontal="left" vertical="top" wrapText="1" readingOrder="1"/>
      <protection locked="0"/>
    </xf>
    <xf numFmtId="164" fontId="2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4" borderId="1" xfId="0" applyNumberFormat="1" applyFont="1" applyFill="1" applyBorder="1" applyAlignment="1" applyProtection="1">
      <alignment vertical="top" wrapText="1" readingOrder="1"/>
      <protection locked="0"/>
    </xf>
    <xf numFmtId="0" fontId="2" fillId="4" borderId="2" xfId="0" applyNumberFormat="1" applyFont="1" applyFill="1" applyBorder="1" applyAlignment="1" applyProtection="1">
      <alignment vertical="top" wrapText="1" readingOrder="1"/>
      <protection locked="0"/>
    </xf>
    <xf numFmtId="0" fontId="2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164" fontId="2" fillId="4" borderId="2" xfId="0" applyNumberFormat="1" applyFont="1" applyFill="1" applyBorder="1" applyAlignment="1" applyProtection="1">
      <alignment horizontal="right" vertical="top" wrapText="1" readingOrder="1"/>
    </xf>
    <xf numFmtId="0" fontId="2" fillId="4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4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2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8" xfId="0" applyNumberFormat="1" applyFont="1" applyFill="1" applyBorder="1" applyAlignment="1" applyProtection="1">
      <alignment vertical="top" wrapText="1" readingOrder="1"/>
      <protection locked="0"/>
    </xf>
    <xf numFmtId="0" fontId="2" fillId="0" borderId="9" xfId="0" applyNumberFormat="1" applyFont="1" applyFill="1" applyBorder="1" applyAlignment="1" applyProtection="1">
      <alignment vertical="top" wrapText="1" readingOrder="1"/>
      <protection locked="0"/>
    </xf>
    <xf numFmtId="0" fontId="2" fillId="0" borderId="9" xfId="0" applyNumberFormat="1" applyFont="1" applyFill="1" applyBorder="1" applyAlignment="1" applyProtection="1">
      <alignment horizontal="left" vertical="top" wrapText="1" readingOrder="1"/>
      <protection locked="0"/>
    </xf>
    <xf numFmtId="164" fontId="2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9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2" borderId="0" xfId="0" applyNumberFormat="1" applyFont="1" applyFill="1" applyAlignment="1" applyProtection="1">
      <alignment vertical="top" wrapText="1" readingOrder="1"/>
      <protection locked="0"/>
    </xf>
    <xf numFmtId="0" fontId="2" fillId="2" borderId="0" xfId="0" applyNumberFormat="1" applyFont="1" applyFill="1" applyAlignment="1" applyProtection="1">
      <alignment horizontal="left" vertical="top" wrapText="1" readingOrder="1"/>
      <protection locked="0"/>
    </xf>
    <xf numFmtId="164" fontId="2" fillId="2" borderId="0" xfId="0" applyNumberFormat="1" applyFont="1" applyFill="1" applyAlignment="1" applyProtection="1">
      <alignment horizontal="right" vertical="top" wrapText="1" readingOrder="1"/>
      <protection locked="0"/>
    </xf>
    <xf numFmtId="0" fontId="2" fillId="2" borderId="0" xfId="0" applyNumberFormat="1" applyFont="1" applyFill="1" applyAlignment="1" applyProtection="1">
      <alignment horizontal="center" vertical="top" wrapText="1" readingOrder="1"/>
      <protection locked="0"/>
    </xf>
    <xf numFmtId="0" fontId="2" fillId="2" borderId="0" xfId="0" applyNumberFormat="1" applyFont="1" applyFill="1" applyAlignment="1" applyProtection="1">
      <alignment horizontal="right" vertical="top" wrapText="1" readingOrder="1"/>
      <protection locked="0"/>
    </xf>
    <xf numFmtId="0" fontId="2" fillId="2" borderId="0" xfId="0" applyNumberFormat="1" applyFont="1" applyFill="1" applyAlignment="1" applyProtection="1">
      <alignment wrapText="1"/>
    </xf>
    <xf numFmtId="0" fontId="2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 readingOrder="1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 readingOrder="1"/>
    </xf>
    <xf numFmtId="164" fontId="2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5" borderId="11" xfId="0" applyNumberFormat="1" applyFont="1" applyFill="1" applyBorder="1" applyAlignment="1" applyProtection="1">
      <alignment vertical="center" wrapText="1" readingOrder="1"/>
      <protection locked="0"/>
    </xf>
    <xf numFmtId="0" fontId="1" fillId="5" borderId="11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5" borderId="11" xfId="0" applyNumberFormat="1" applyFont="1" applyFill="1" applyBorder="1" applyAlignment="1" applyProtection="1">
      <alignment horizontal="right" vertical="center" wrapText="1" readingOrder="1"/>
    </xf>
    <xf numFmtId="0" fontId="3" fillId="2" borderId="0" xfId="1"/>
    <xf numFmtId="0" fontId="3" fillId="2" borderId="12" xfId="1" applyBorder="1"/>
    <xf numFmtId="3" fontId="4" fillId="2" borderId="13" xfId="1" applyNumberFormat="1" applyFont="1" applyBorder="1" applyAlignment="1">
      <alignment horizontal="right" vertical="top" wrapText="1"/>
    </xf>
    <xf numFmtId="3" fontId="4" fillId="2" borderId="14" xfId="1" applyNumberFormat="1" applyFont="1" applyBorder="1" applyAlignment="1">
      <alignment horizontal="right" vertical="top" wrapText="1"/>
    </xf>
    <xf numFmtId="3" fontId="4" fillId="2" borderId="11" xfId="1" applyNumberFormat="1" applyFont="1" applyBorder="1" applyAlignment="1">
      <alignment horizontal="right" vertical="top" wrapText="1"/>
    </xf>
    <xf numFmtId="0" fontId="4" fillId="2" borderId="15" xfId="1" applyFont="1" applyBorder="1" applyAlignment="1">
      <alignment vertical="center" wrapText="1"/>
    </xf>
    <xf numFmtId="3" fontId="4" fillId="2" borderId="16" xfId="1" applyNumberFormat="1" applyFont="1" applyBorder="1" applyAlignment="1">
      <alignment horizontal="right" vertical="top" wrapText="1"/>
    </xf>
    <xf numFmtId="0" fontId="4" fillId="2" borderId="17" xfId="1" applyFont="1" applyBorder="1" applyAlignment="1">
      <alignment vertical="center" wrapText="1"/>
    </xf>
    <xf numFmtId="0" fontId="3" fillId="2" borderId="18" xfId="1" applyBorder="1"/>
    <xf numFmtId="3" fontId="4" fillId="6" borderId="19" xfId="1" applyNumberFormat="1" applyFont="1" applyFill="1" applyBorder="1" applyAlignment="1">
      <alignment horizontal="right" vertical="top" wrapText="1"/>
    </xf>
    <xf numFmtId="3" fontId="4" fillId="6" borderId="11" xfId="1" applyNumberFormat="1" applyFont="1" applyFill="1" applyBorder="1" applyAlignment="1">
      <alignment horizontal="right" vertical="top" wrapText="1"/>
    </xf>
    <xf numFmtId="0" fontId="5" fillId="6" borderId="17" xfId="1" applyFont="1" applyFill="1" applyBorder="1" applyAlignment="1">
      <alignment vertical="center" wrapText="1"/>
    </xf>
    <xf numFmtId="3" fontId="4" fillId="2" borderId="19" xfId="1" applyNumberFormat="1" applyFont="1" applyBorder="1" applyAlignment="1">
      <alignment horizontal="right" vertical="top" wrapText="1"/>
    </xf>
    <xf numFmtId="0" fontId="6" fillId="2" borderId="17" xfId="1" applyFont="1" applyBorder="1" applyAlignment="1">
      <alignment vertical="center" wrapText="1"/>
    </xf>
    <xf numFmtId="0" fontId="5" fillId="2" borderId="17" xfId="1" applyFont="1" applyBorder="1" applyAlignment="1">
      <alignment vertical="center" wrapText="1"/>
    </xf>
    <xf numFmtId="3" fontId="4" fillId="6" borderId="20" xfId="1" applyNumberFormat="1" applyFont="1" applyFill="1" applyBorder="1" applyAlignment="1">
      <alignment horizontal="right" vertical="top" wrapText="1"/>
    </xf>
    <xf numFmtId="0" fontId="9" fillId="2" borderId="0" xfId="2" applyFont="1"/>
    <xf numFmtId="0" fontId="11" fillId="2" borderId="0" xfId="1" applyFont="1" applyAlignment="1">
      <alignment horizontal="right"/>
    </xf>
    <xf numFmtId="0" fontId="2" fillId="2" borderId="0" xfId="0" applyNumberFormat="1" applyFont="1" applyFill="1" applyAlignment="1" applyProtection="1">
      <alignment vertical="center" wrapText="1"/>
    </xf>
    <xf numFmtId="0" fontId="12" fillId="2" borderId="0" xfId="1" applyFont="1" applyAlignment="1">
      <alignment wrapText="1"/>
    </xf>
    <xf numFmtId="0" fontId="2" fillId="0" borderId="0" xfId="0" applyNumberFormat="1" applyFont="1" applyFill="1" applyAlignment="1" applyProtection="1">
      <alignment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 readingOrder="1"/>
    </xf>
    <xf numFmtId="0" fontId="1" fillId="0" borderId="28" xfId="0" applyNumberFormat="1" applyFont="1" applyFill="1" applyBorder="1" applyAlignment="1" applyProtection="1">
      <alignment horizontal="center" vertical="center" wrapText="1" readingOrder="1"/>
    </xf>
    <xf numFmtId="0" fontId="2" fillId="0" borderId="26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27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1" xfId="0" applyNumberFormat="1" applyFont="1" applyFill="1" applyBorder="1" applyAlignment="1" applyProtection="1">
      <alignment wrapText="1"/>
    </xf>
    <xf numFmtId="164" fontId="2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4" fontId="4" fillId="6" borderId="11" xfId="1" applyNumberFormat="1" applyFont="1" applyFill="1" applyBorder="1" applyAlignment="1">
      <alignment horizontal="right" vertical="top" wrapText="1"/>
    </xf>
    <xf numFmtId="4" fontId="4" fillId="2" borderId="11" xfId="1" applyNumberFormat="1" applyFont="1" applyBorder="1" applyAlignment="1">
      <alignment horizontal="right" vertical="top" wrapText="1"/>
    </xf>
    <xf numFmtId="4" fontId="4" fillId="2" borderId="14" xfId="1" applyNumberFormat="1" applyFont="1" applyBorder="1" applyAlignment="1">
      <alignment horizontal="right" vertical="top" wrapText="1"/>
    </xf>
    <xf numFmtId="0" fontId="13" fillId="2" borderId="0" xfId="0" applyNumberFormat="1" applyFont="1" applyFill="1" applyAlignment="1" applyProtection="1">
      <alignment vertical="center" wrapText="1"/>
    </xf>
    <xf numFmtId="0" fontId="5" fillId="2" borderId="11" xfId="1" applyFont="1" applyBorder="1" applyAlignment="1">
      <alignment horizontal="center" vertical="center" wrapText="1"/>
    </xf>
    <xf numFmtId="0" fontId="13" fillId="2" borderId="0" xfId="0" applyNumberFormat="1" applyFont="1" applyFill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 readingOrder="1"/>
    </xf>
    <xf numFmtId="0" fontId="1" fillId="0" borderId="7" xfId="0" applyNumberFormat="1" applyFont="1" applyFill="1" applyBorder="1" applyAlignment="1" applyProtection="1">
      <alignment horizontal="center" vertical="center" wrapText="1" readingOrder="1"/>
    </xf>
    <xf numFmtId="0" fontId="1" fillId="0" borderId="2" xfId="0" applyNumberFormat="1" applyFont="1" applyFill="1" applyBorder="1" applyAlignment="1" applyProtection="1">
      <alignment horizontal="center" vertical="center" wrapText="1" readingOrder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 readingOrder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4" xfId="0" applyNumberFormat="1" applyFont="1" applyFill="1" applyBorder="1" applyAlignment="1" applyProtection="1">
      <alignment horizontal="center" vertical="center" wrapText="1" readingOrder="1"/>
    </xf>
    <xf numFmtId="0" fontId="1" fillId="0" borderId="6" xfId="0" applyNumberFormat="1" applyFont="1" applyFill="1" applyBorder="1" applyAlignment="1" applyProtection="1">
      <alignment horizontal="center" vertical="center" wrapText="1" readingOrder="1"/>
    </xf>
    <xf numFmtId="0" fontId="5" fillId="2" borderId="22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0" fontId="5" fillId="2" borderId="21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12" fillId="2" borderId="0" xfId="1" applyFont="1" applyAlignment="1">
      <alignment horizontal="left" vertical="center" wrapText="1"/>
    </xf>
    <xf numFmtId="0" fontId="10" fillId="2" borderId="0" xfId="2" applyFont="1" applyAlignment="1">
      <alignment horizontal="center" wrapText="1"/>
    </xf>
    <xf numFmtId="0" fontId="10" fillId="2" borderId="0" xfId="2" applyFont="1" applyAlignment="1">
      <alignment horizontal="center"/>
    </xf>
    <xf numFmtId="0" fontId="5" fillId="2" borderId="0" xfId="2" applyFont="1" applyAlignment="1">
      <alignment horizontal="center" vertical="center" wrapText="1"/>
    </xf>
    <xf numFmtId="0" fontId="9" fillId="2" borderId="0" xfId="2" applyFont="1" applyBorder="1" applyAlignment="1">
      <alignment horizontal="right"/>
    </xf>
    <xf numFmtId="0" fontId="5" fillId="2" borderId="23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5" fillId="2" borderId="29" xfId="1" applyFont="1" applyBorder="1" applyAlignment="1">
      <alignment horizontal="center" vertical="center" wrapText="1"/>
    </xf>
    <xf numFmtId="0" fontId="5" fillId="2" borderId="30" xfId="1" applyFont="1" applyBorder="1" applyAlignment="1">
      <alignment horizontal="center" vertical="center" wrapText="1"/>
    </xf>
    <xf numFmtId="0" fontId="5" fillId="2" borderId="24" xfId="1" applyFont="1" applyBorder="1" applyAlignment="1">
      <alignment horizontal="center" vertical="center" wrapText="1"/>
    </xf>
    <xf numFmtId="0" fontId="5" fillId="2" borderId="25" xfId="1" applyFont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6"/>
  <sheetViews>
    <sheetView topLeftCell="C1" workbookViewId="0">
      <selection activeCell="N1" sqref="N1:Z2"/>
    </sheetView>
  </sheetViews>
  <sheetFormatPr defaultRowHeight="15" x14ac:dyDescent="0.25"/>
  <cols>
    <col min="1" max="1" width="16.7109375" style="2" customWidth="1"/>
    <col min="2" max="2" width="50.7109375" style="2" customWidth="1"/>
    <col min="3" max="3" width="15.42578125" style="2" customWidth="1"/>
    <col min="4" max="4" width="11" style="2" customWidth="1"/>
    <col min="5" max="5" width="15.42578125" style="2" customWidth="1"/>
    <col min="6" max="7" width="14" style="2" customWidth="1"/>
    <col min="8" max="8" width="15.28515625" style="2" customWidth="1"/>
    <col min="9" max="9" width="14" style="2" customWidth="1"/>
    <col min="10" max="10" width="13.42578125" style="2" customWidth="1"/>
    <col min="11" max="11" width="13.140625" style="2" customWidth="1"/>
    <col min="12" max="12" width="12.85546875" style="2" customWidth="1"/>
    <col min="13" max="14" width="16.28515625" style="2" customWidth="1"/>
    <col min="15" max="15" width="16.28515625" style="2" hidden="1" customWidth="1"/>
    <col min="16" max="16" width="15" style="2" hidden="1" customWidth="1"/>
    <col min="17" max="17" width="50.7109375" style="2" hidden="1" customWidth="1"/>
    <col min="18" max="19" width="5.7109375" style="2" hidden="1" customWidth="1"/>
    <col min="20" max="20" width="6.85546875" style="2" hidden="1" customWidth="1"/>
    <col min="21" max="21" width="5.7109375" style="2" hidden="1" customWidth="1"/>
    <col min="22" max="22" width="6.85546875" style="2" hidden="1" customWidth="1"/>
    <col min="23" max="23" width="5.7109375" style="2" hidden="1" customWidth="1"/>
    <col min="24" max="24" width="6.85546875" style="2" hidden="1" customWidth="1"/>
    <col min="25" max="25" width="16" style="2" customWidth="1"/>
    <col min="26" max="26" width="12.85546875" style="2" customWidth="1"/>
    <col min="27" max="16384" width="9.140625" style="2"/>
  </cols>
  <sheetData>
    <row r="1" spans="1:26" s="1" customFormat="1" ht="33.75" customHeight="1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N1" s="82" t="s">
        <v>354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8.75" customHeight="1" x14ac:dyDescent="0.25">
      <c r="M2" s="80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x14ac:dyDescent="0.25">
      <c r="A3" s="92" t="s">
        <v>311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26" x14ac:dyDescent="0.25">
      <c r="A4" s="92" t="s">
        <v>316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26" x14ac:dyDescent="0.25">
      <c r="A5" s="92" t="s">
        <v>312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26" ht="15.75" thickBot="1" x14ac:dyDescent="0.3"/>
    <row r="7" spans="1:26" s="70" customFormat="1" ht="35.25" customHeight="1" x14ac:dyDescent="0.25">
      <c r="A7" s="99" t="s">
        <v>313</v>
      </c>
      <c r="B7" s="85" t="s">
        <v>314</v>
      </c>
      <c r="C7" s="85" t="s">
        <v>315</v>
      </c>
      <c r="D7" s="85" t="s">
        <v>0</v>
      </c>
      <c r="E7" s="85" t="s">
        <v>317</v>
      </c>
      <c r="F7" s="93"/>
      <c r="G7" s="93"/>
      <c r="H7" s="93"/>
      <c r="I7" s="85" t="s">
        <v>307</v>
      </c>
      <c r="J7" s="93"/>
      <c r="K7" s="93"/>
      <c r="L7" s="93"/>
      <c r="M7" s="85" t="s">
        <v>310</v>
      </c>
      <c r="N7" s="93"/>
      <c r="O7" s="85" t="s">
        <v>1</v>
      </c>
      <c r="P7" s="85" t="s">
        <v>2</v>
      </c>
      <c r="Q7" s="85" t="s">
        <v>3</v>
      </c>
      <c r="R7" s="93"/>
      <c r="S7" s="93"/>
      <c r="T7" s="93"/>
      <c r="U7" s="93"/>
      <c r="V7" s="93"/>
      <c r="W7" s="93"/>
      <c r="X7" s="94"/>
      <c r="Y7" s="86" t="s">
        <v>347</v>
      </c>
      <c r="Z7" s="89" t="s">
        <v>346</v>
      </c>
    </row>
    <row r="8" spans="1:26" s="70" customFormat="1" x14ac:dyDescent="0.25">
      <c r="A8" s="100"/>
      <c r="B8" s="83"/>
      <c r="C8" s="83"/>
      <c r="D8" s="83"/>
      <c r="E8" s="83" t="s">
        <v>4</v>
      </c>
      <c r="F8" s="83" t="s">
        <v>5</v>
      </c>
      <c r="G8" s="95"/>
      <c r="H8" s="83" t="s">
        <v>308</v>
      </c>
      <c r="I8" s="83" t="s">
        <v>4</v>
      </c>
      <c r="J8" s="83" t="s">
        <v>5</v>
      </c>
      <c r="K8" s="95"/>
      <c r="L8" s="83" t="s">
        <v>309</v>
      </c>
      <c r="M8" s="83" t="s">
        <v>6</v>
      </c>
      <c r="N8" s="83" t="s">
        <v>7</v>
      </c>
      <c r="O8" s="83"/>
      <c r="P8" s="83"/>
      <c r="Q8" s="83" t="s">
        <v>8</v>
      </c>
      <c r="R8" s="83" t="s">
        <v>9</v>
      </c>
      <c r="S8" s="83" t="s">
        <v>10</v>
      </c>
      <c r="T8" s="95"/>
      <c r="U8" s="83" t="s">
        <v>11</v>
      </c>
      <c r="V8" s="95"/>
      <c r="W8" s="83" t="s">
        <v>12</v>
      </c>
      <c r="X8" s="96"/>
      <c r="Y8" s="87"/>
      <c r="Z8" s="90"/>
    </row>
    <row r="9" spans="1:26" s="70" customFormat="1" ht="29.25" thickBot="1" x14ac:dyDescent="0.3">
      <c r="A9" s="101"/>
      <c r="B9" s="84"/>
      <c r="C9" s="84"/>
      <c r="D9" s="84"/>
      <c r="E9" s="84"/>
      <c r="F9" s="71" t="s">
        <v>4</v>
      </c>
      <c r="G9" s="71" t="s">
        <v>13</v>
      </c>
      <c r="H9" s="84"/>
      <c r="I9" s="84"/>
      <c r="J9" s="71" t="s">
        <v>4</v>
      </c>
      <c r="K9" s="71" t="s">
        <v>13</v>
      </c>
      <c r="L9" s="84"/>
      <c r="M9" s="84"/>
      <c r="N9" s="84"/>
      <c r="O9" s="84"/>
      <c r="P9" s="84"/>
      <c r="Q9" s="84"/>
      <c r="R9" s="84"/>
      <c r="S9" s="71" t="s">
        <v>14</v>
      </c>
      <c r="T9" s="71" t="s">
        <v>15</v>
      </c>
      <c r="U9" s="71" t="s">
        <v>14</v>
      </c>
      <c r="V9" s="71" t="s">
        <v>15</v>
      </c>
      <c r="W9" s="71" t="s">
        <v>14</v>
      </c>
      <c r="X9" s="72" t="s">
        <v>15</v>
      </c>
      <c r="Y9" s="88"/>
      <c r="Z9" s="91"/>
    </row>
    <row r="10" spans="1:26" ht="15.75" thickBot="1" x14ac:dyDescent="0.3">
      <c r="A10" s="3" t="s">
        <v>16</v>
      </c>
      <c r="B10" s="4" t="s">
        <v>17</v>
      </c>
      <c r="C10" s="5"/>
      <c r="D10" s="5"/>
      <c r="E10" s="6">
        <f t="shared" ref="E10:Z10" si="0">E11+E182</f>
        <v>13369299</v>
      </c>
      <c r="F10" s="6">
        <f t="shared" si="0"/>
        <v>95920</v>
      </c>
      <c r="G10" s="6">
        <f t="shared" si="0"/>
        <v>5750</v>
      </c>
      <c r="H10" s="6">
        <f t="shared" si="0"/>
        <v>13273379</v>
      </c>
      <c r="I10" s="6">
        <f t="shared" si="0"/>
        <v>5520192</v>
      </c>
      <c r="J10" s="6">
        <f t="shared" si="0"/>
        <v>79270</v>
      </c>
      <c r="K10" s="6">
        <f t="shared" si="0"/>
        <v>6940</v>
      </c>
      <c r="L10" s="6">
        <f t="shared" si="0"/>
        <v>5440922</v>
      </c>
      <c r="M10" s="6">
        <f t="shared" si="0"/>
        <v>2054728.3299999998</v>
      </c>
      <c r="N10" s="6">
        <f t="shared" si="0"/>
        <v>7574920.3300000001</v>
      </c>
      <c r="O10" s="6">
        <f t="shared" si="0"/>
        <v>5811570.4200000009</v>
      </c>
      <c r="P10" s="6">
        <f t="shared" si="0"/>
        <v>1763349.9100000001</v>
      </c>
      <c r="Q10" s="6" t="e">
        <f t="shared" si="0"/>
        <v>#VALUE!</v>
      </c>
      <c r="R10" s="6" t="e">
        <f t="shared" si="0"/>
        <v>#VALUE!</v>
      </c>
      <c r="S10" s="6">
        <f t="shared" si="0"/>
        <v>314.75</v>
      </c>
      <c r="T10" s="6">
        <f t="shared" si="0"/>
        <v>0</v>
      </c>
      <c r="U10" s="6">
        <f t="shared" si="0"/>
        <v>327.09999999999997</v>
      </c>
      <c r="V10" s="6">
        <f t="shared" si="0"/>
        <v>0</v>
      </c>
      <c r="W10" s="6">
        <f t="shared" si="0"/>
        <v>346.22</v>
      </c>
      <c r="X10" s="6">
        <f t="shared" si="0"/>
        <v>0</v>
      </c>
      <c r="Y10" s="6">
        <f t="shared" si="0"/>
        <v>10934535</v>
      </c>
      <c r="Z10" s="6">
        <f t="shared" si="0"/>
        <v>8491070</v>
      </c>
    </row>
    <row r="11" spans="1:26" ht="30.75" thickBot="1" x14ac:dyDescent="0.3">
      <c r="A11" s="7" t="s">
        <v>18</v>
      </c>
      <c r="B11" s="8" t="s">
        <v>19</v>
      </c>
      <c r="C11" s="9"/>
      <c r="D11" s="9"/>
      <c r="E11" s="10">
        <f t="shared" ref="E11:Z11" si="1">E12+E13+E14+E71+E83+E146</f>
        <v>11756126</v>
      </c>
      <c r="F11" s="10">
        <f t="shared" si="1"/>
        <v>1300</v>
      </c>
      <c r="G11" s="10">
        <f t="shared" si="1"/>
        <v>0</v>
      </c>
      <c r="H11" s="10">
        <f t="shared" si="1"/>
        <v>11754826</v>
      </c>
      <c r="I11" s="10">
        <f t="shared" si="1"/>
        <v>5109889</v>
      </c>
      <c r="J11" s="10">
        <f t="shared" si="1"/>
        <v>1300</v>
      </c>
      <c r="K11" s="10">
        <f t="shared" si="1"/>
        <v>0</v>
      </c>
      <c r="L11" s="10">
        <f t="shared" si="1"/>
        <v>5108589</v>
      </c>
      <c r="M11" s="10">
        <f t="shared" si="1"/>
        <v>1605895.91</v>
      </c>
      <c r="N11" s="10">
        <f t="shared" si="1"/>
        <v>6715784.9100000001</v>
      </c>
      <c r="O11" s="10">
        <f t="shared" si="1"/>
        <v>5254146.0600000005</v>
      </c>
      <c r="P11" s="10">
        <f t="shared" si="1"/>
        <v>1461638.85</v>
      </c>
      <c r="Q11" s="10" t="e">
        <f t="shared" si="1"/>
        <v>#VALUE!</v>
      </c>
      <c r="R11" s="10" t="e">
        <f t="shared" si="1"/>
        <v>#VALUE!</v>
      </c>
      <c r="S11" s="10">
        <f t="shared" si="1"/>
        <v>299.81</v>
      </c>
      <c r="T11" s="10">
        <f t="shared" si="1"/>
        <v>0</v>
      </c>
      <c r="U11" s="10">
        <f t="shared" si="1"/>
        <v>314.2</v>
      </c>
      <c r="V11" s="10">
        <f t="shared" si="1"/>
        <v>0</v>
      </c>
      <c r="W11" s="10">
        <f t="shared" si="1"/>
        <v>332.62</v>
      </c>
      <c r="X11" s="10">
        <f t="shared" si="1"/>
        <v>0</v>
      </c>
      <c r="Y11" s="10">
        <f t="shared" si="1"/>
        <v>9877159</v>
      </c>
      <c r="Z11" s="10">
        <f t="shared" si="1"/>
        <v>8264587</v>
      </c>
    </row>
    <row r="12" spans="1:26" ht="45" hidden="1" x14ac:dyDescent="0.25">
      <c r="A12" s="14"/>
      <c r="B12" s="15"/>
      <c r="C12" s="16"/>
      <c r="D12" s="16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6" t="s">
        <v>22</v>
      </c>
      <c r="R12" s="18" t="s">
        <v>20</v>
      </c>
      <c r="S12" s="19" t="s">
        <v>23</v>
      </c>
      <c r="T12" s="19" t="s">
        <v>21</v>
      </c>
      <c r="U12" s="19" t="s">
        <v>24</v>
      </c>
      <c r="V12" s="19" t="s">
        <v>21</v>
      </c>
      <c r="W12" s="19" t="s">
        <v>25</v>
      </c>
      <c r="X12" s="74" t="s">
        <v>21</v>
      </c>
      <c r="Y12" s="75"/>
      <c r="Z12" s="75"/>
    </row>
    <row r="13" spans="1:26" ht="45" hidden="1" x14ac:dyDescent="0.25">
      <c r="A13" s="14"/>
      <c r="B13" s="15"/>
      <c r="C13" s="16"/>
      <c r="D13" s="16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6" t="s">
        <v>26</v>
      </c>
      <c r="R13" s="18" t="s">
        <v>27</v>
      </c>
      <c r="S13" s="19" t="s">
        <v>28</v>
      </c>
      <c r="T13" s="19" t="s">
        <v>21</v>
      </c>
      <c r="U13" s="19" t="s">
        <v>29</v>
      </c>
      <c r="V13" s="19" t="s">
        <v>21</v>
      </c>
      <c r="W13" s="19" t="s">
        <v>30</v>
      </c>
      <c r="X13" s="74" t="s">
        <v>21</v>
      </c>
      <c r="Y13" s="75"/>
      <c r="Z13" s="75"/>
    </row>
    <row r="14" spans="1:26" ht="30.75" thickBot="1" x14ac:dyDescent="0.3">
      <c r="A14" s="7" t="s">
        <v>31</v>
      </c>
      <c r="B14" s="8" t="s">
        <v>32</v>
      </c>
      <c r="C14" s="9"/>
      <c r="D14" s="9"/>
      <c r="E14" s="10">
        <f t="shared" ref="E14:Z14" si="2">E15+E50</f>
        <v>3142525</v>
      </c>
      <c r="F14" s="10">
        <f t="shared" si="2"/>
        <v>0</v>
      </c>
      <c r="G14" s="10">
        <f t="shared" si="2"/>
        <v>0</v>
      </c>
      <c r="H14" s="10">
        <f t="shared" si="2"/>
        <v>3142525</v>
      </c>
      <c r="I14" s="10">
        <f t="shared" si="2"/>
        <v>1690104</v>
      </c>
      <c r="J14" s="10">
        <f t="shared" si="2"/>
        <v>0</v>
      </c>
      <c r="K14" s="10">
        <f t="shared" si="2"/>
        <v>0</v>
      </c>
      <c r="L14" s="10">
        <f t="shared" si="2"/>
        <v>1690104</v>
      </c>
      <c r="M14" s="10">
        <f t="shared" si="2"/>
        <v>-13279.380000000041</v>
      </c>
      <c r="N14" s="10">
        <f t="shared" si="2"/>
        <v>1676824.62</v>
      </c>
      <c r="O14" s="10">
        <f t="shared" si="2"/>
        <v>1457700.06</v>
      </c>
      <c r="P14" s="10">
        <f t="shared" si="2"/>
        <v>219124.56</v>
      </c>
      <c r="Q14" s="10">
        <f t="shared" si="2"/>
        <v>0</v>
      </c>
      <c r="R14" s="10">
        <f t="shared" si="2"/>
        <v>0</v>
      </c>
      <c r="S14" s="10">
        <f t="shared" si="2"/>
        <v>0</v>
      </c>
      <c r="T14" s="10">
        <f t="shared" si="2"/>
        <v>0</v>
      </c>
      <c r="U14" s="10">
        <f t="shared" si="2"/>
        <v>0</v>
      </c>
      <c r="V14" s="10">
        <f t="shared" si="2"/>
        <v>0</v>
      </c>
      <c r="W14" s="10">
        <f t="shared" si="2"/>
        <v>0</v>
      </c>
      <c r="X14" s="10">
        <f t="shared" si="2"/>
        <v>0</v>
      </c>
      <c r="Y14" s="10">
        <f t="shared" si="2"/>
        <v>5844397</v>
      </c>
      <c r="Z14" s="10">
        <f t="shared" si="2"/>
        <v>2969900</v>
      </c>
    </row>
    <row r="15" spans="1:26" ht="15.75" thickBot="1" x14ac:dyDescent="0.3">
      <c r="A15" s="20" t="s">
        <v>33</v>
      </c>
      <c r="B15" s="21" t="s">
        <v>34</v>
      </c>
      <c r="C15" s="22"/>
      <c r="D15" s="22"/>
      <c r="E15" s="23">
        <f t="shared" ref="E15:Z15" si="3">E16+E19+E22+E23+E26+E31+E35+E38+E39+E42+E43+E44+E48+E49</f>
        <v>2712541</v>
      </c>
      <c r="F15" s="23">
        <f t="shared" si="3"/>
        <v>0</v>
      </c>
      <c r="G15" s="23">
        <f t="shared" si="3"/>
        <v>0</v>
      </c>
      <c r="H15" s="23">
        <f t="shared" si="3"/>
        <v>2712541</v>
      </c>
      <c r="I15" s="23">
        <f t="shared" si="3"/>
        <v>1420120</v>
      </c>
      <c r="J15" s="23">
        <f t="shared" si="3"/>
        <v>0</v>
      </c>
      <c r="K15" s="23">
        <f t="shared" si="3"/>
        <v>0</v>
      </c>
      <c r="L15" s="23">
        <f t="shared" si="3"/>
        <v>1420120</v>
      </c>
      <c r="M15" s="23">
        <f t="shared" si="3"/>
        <v>-32792.420000000042</v>
      </c>
      <c r="N15" s="23">
        <f t="shared" si="3"/>
        <v>1387327.58</v>
      </c>
      <c r="O15" s="23">
        <f t="shared" si="3"/>
        <v>1174164.9100000001</v>
      </c>
      <c r="P15" s="23">
        <f t="shared" si="3"/>
        <v>213162.67</v>
      </c>
      <c r="Q15" s="23">
        <f t="shared" si="3"/>
        <v>0</v>
      </c>
      <c r="R15" s="23">
        <f t="shared" si="3"/>
        <v>0</v>
      </c>
      <c r="S15" s="23">
        <f t="shared" si="3"/>
        <v>0</v>
      </c>
      <c r="T15" s="23">
        <f t="shared" si="3"/>
        <v>0</v>
      </c>
      <c r="U15" s="23">
        <f t="shared" si="3"/>
        <v>0</v>
      </c>
      <c r="V15" s="23">
        <f t="shared" si="3"/>
        <v>0</v>
      </c>
      <c r="W15" s="23">
        <f t="shared" si="3"/>
        <v>0</v>
      </c>
      <c r="X15" s="23">
        <f t="shared" si="3"/>
        <v>0</v>
      </c>
      <c r="Y15" s="23">
        <f t="shared" si="3"/>
        <v>5709397</v>
      </c>
      <c r="Z15" s="23">
        <f t="shared" si="3"/>
        <v>2738900</v>
      </c>
    </row>
    <row r="16" spans="1:26" ht="45" x14ac:dyDescent="0.25">
      <c r="A16" s="7" t="s">
        <v>35</v>
      </c>
      <c r="B16" s="8" t="s">
        <v>36</v>
      </c>
      <c r="C16" s="41">
        <v>1</v>
      </c>
      <c r="D16" s="9"/>
      <c r="E16" s="10">
        <f t="shared" ref="E16:Z16" si="4">SUM(E17:E18)</f>
        <v>25150</v>
      </c>
      <c r="F16" s="10">
        <f t="shared" si="4"/>
        <v>0</v>
      </c>
      <c r="G16" s="10">
        <f t="shared" si="4"/>
        <v>0</v>
      </c>
      <c r="H16" s="10">
        <f t="shared" si="4"/>
        <v>25150</v>
      </c>
      <c r="I16" s="10">
        <f t="shared" si="4"/>
        <v>25150</v>
      </c>
      <c r="J16" s="10">
        <f t="shared" si="4"/>
        <v>0</v>
      </c>
      <c r="K16" s="10">
        <f t="shared" si="4"/>
        <v>0</v>
      </c>
      <c r="L16" s="10">
        <f t="shared" si="4"/>
        <v>25150</v>
      </c>
      <c r="M16" s="10">
        <f t="shared" si="4"/>
        <v>-1340</v>
      </c>
      <c r="N16" s="10">
        <f t="shared" si="4"/>
        <v>23810</v>
      </c>
      <c r="O16" s="10">
        <f t="shared" si="4"/>
        <v>23808.87</v>
      </c>
      <c r="P16" s="10">
        <f t="shared" si="4"/>
        <v>1.1299999999999999</v>
      </c>
      <c r="Q16" s="10">
        <f t="shared" si="4"/>
        <v>0</v>
      </c>
      <c r="R16" s="10">
        <f t="shared" si="4"/>
        <v>0</v>
      </c>
      <c r="S16" s="10">
        <f t="shared" si="4"/>
        <v>0</v>
      </c>
      <c r="T16" s="10">
        <f t="shared" si="4"/>
        <v>0</v>
      </c>
      <c r="U16" s="10">
        <f t="shared" si="4"/>
        <v>0</v>
      </c>
      <c r="V16" s="10">
        <f t="shared" si="4"/>
        <v>0</v>
      </c>
      <c r="W16" s="10">
        <f t="shared" si="4"/>
        <v>0</v>
      </c>
      <c r="X16" s="10">
        <f t="shared" si="4"/>
        <v>0</v>
      </c>
      <c r="Y16" s="10">
        <f t="shared" si="4"/>
        <v>376938</v>
      </c>
      <c r="Z16" s="10">
        <f t="shared" si="4"/>
        <v>0</v>
      </c>
    </row>
    <row r="17" spans="1:26" x14ac:dyDescent="0.25">
      <c r="A17" s="14"/>
      <c r="B17" s="15"/>
      <c r="C17" s="42"/>
      <c r="D17" s="16" t="s">
        <v>37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6"/>
      <c r="R17" s="18"/>
      <c r="S17" s="19"/>
      <c r="T17" s="19"/>
      <c r="U17" s="19"/>
      <c r="V17" s="19"/>
      <c r="W17" s="19"/>
      <c r="X17" s="74"/>
      <c r="Y17" s="75">
        <v>376938</v>
      </c>
      <c r="Z17" s="75"/>
    </row>
    <row r="18" spans="1:26" ht="15.75" thickBot="1" x14ac:dyDescent="0.3">
      <c r="A18" s="14"/>
      <c r="B18" s="15"/>
      <c r="C18" s="42"/>
      <c r="D18" s="16" t="s">
        <v>38</v>
      </c>
      <c r="E18" s="17">
        <v>25150</v>
      </c>
      <c r="F18" s="17">
        <v>0</v>
      </c>
      <c r="G18" s="17">
        <v>0</v>
      </c>
      <c r="H18" s="17">
        <v>25150</v>
      </c>
      <c r="I18" s="17">
        <v>25150</v>
      </c>
      <c r="J18" s="17">
        <v>0</v>
      </c>
      <c r="K18" s="17">
        <v>0</v>
      </c>
      <c r="L18" s="17">
        <v>25150</v>
      </c>
      <c r="M18" s="17">
        <v>-1340</v>
      </c>
      <c r="N18" s="17">
        <v>23810</v>
      </c>
      <c r="O18" s="17">
        <v>23808.87</v>
      </c>
      <c r="P18" s="17">
        <v>1.1299999999999999</v>
      </c>
      <c r="Q18" s="16"/>
      <c r="R18" s="18"/>
      <c r="S18" s="19"/>
      <c r="T18" s="19"/>
      <c r="U18" s="19"/>
      <c r="V18" s="19"/>
      <c r="W18" s="19"/>
      <c r="X18" s="74"/>
      <c r="Y18" s="75"/>
      <c r="Z18" s="75"/>
    </row>
    <row r="19" spans="1:26" ht="30" x14ac:dyDescent="0.25">
      <c r="A19" s="7" t="s">
        <v>39</v>
      </c>
      <c r="B19" s="8" t="s">
        <v>40</v>
      </c>
      <c r="C19" s="41">
        <v>1</v>
      </c>
      <c r="D19" s="9"/>
      <c r="E19" s="10">
        <f t="shared" ref="E19:Z19" si="5">SUM(E20:E21)</f>
        <v>0</v>
      </c>
      <c r="F19" s="10">
        <f t="shared" si="5"/>
        <v>0</v>
      </c>
      <c r="G19" s="10">
        <f t="shared" si="5"/>
        <v>0</v>
      </c>
      <c r="H19" s="10">
        <f t="shared" si="5"/>
        <v>0</v>
      </c>
      <c r="I19" s="10">
        <f t="shared" si="5"/>
        <v>0</v>
      </c>
      <c r="J19" s="10">
        <f t="shared" si="5"/>
        <v>0</v>
      </c>
      <c r="K19" s="10">
        <f t="shared" si="5"/>
        <v>0</v>
      </c>
      <c r="L19" s="10">
        <f t="shared" si="5"/>
        <v>0</v>
      </c>
      <c r="M19" s="10">
        <f t="shared" si="5"/>
        <v>0</v>
      </c>
      <c r="N19" s="10">
        <f t="shared" si="5"/>
        <v>0</v>
      </c>
      <c r="O19" s="10">
        <f t="shared" si="5"/>
        <v>0</v>
      </c>
      <c r="P19" s="10">
        <f t="shared" si="5"/>
        <v>0</v>
      </c>
      <c r="Q19" s="10">
        <f t="shared" si="5"/>
        <v>0</v>
      </c>
      <c r="R19" s="10">
        <f t="shared" si="5"/>
        <v>0</v>
      </c>
      <c r="S19" s="10">
        <f t="shared" si="5"/>
        <v>0</v>
      </c>
      <c r="T19" s="10">
        <f t="shared" si="5"/>
        <v>0</v>
      </c>
      <c r="U19" s="10">
        <f t="shared" si="5"/>
        <v>0</v>
      </c>
      <c r="V19" s="10">
        <f t="shared" si="5"/>
        <v>0</v>
      </c>
      <c r="W19" s="10">
        <f t="shared" si="5"/>
        <v>0</v>
      </c>
      <c r="X19" s="10">
        <f t="shared" si="5"/>
        <v>0</v>
      </c>
      <c r="Y19" s="10">
        <f t="shared" si="5"/>
        <v>3074100</v>
      </c>
      <c r="Z19" s="10">
        <f t="shared" si="5"/>
        <v>0</v>
      </c>
    </row>
    <row r="20" spans="1:26" x14ac:dyDescent="0.25">
      <c r="A20" s="14"/>
      <c r="B20" s="15"/>
      <c r="C20" s="16"/>
      <c r="D20" s="16" t="s">
        <v>41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6"/>
      <c r="R20" s="18"/>
      <c r="S20" s="19"/>
      <c r="T20" s="19"/>
      <c r="U20" s="19"/>
      <c r="V20" s="19"/>
      <c r="W20" s="19"/>
      <c r="X20" s="74"/>
      <c r="Y20" s="75">
        <v>2612900</v>
      </c>
      <c r="Z20" s="75"/>
    </row>
    <row r="21" spans="1:26" ht="15.75" thickBot="1" x14ac:dyDescent="0.3">
      <c r="A21" s="14"/>
      <c r="B21" s="15"/>
      <c r="C21" s="16"/>
      <c r="D21" s="16" t="s">
        <v>42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6"/>
      <c r="R21" s="18"/>
      <c r="S21" s="19"/>
      <c r="T21" s="19"/>
      <c r="U21" s="19"/>
      <c r="V21" s="19"/>
      <c r="W21" s="19"/>
      <c r="X21" s="74"/>
      <c r="Y21" s="75">
        <v>461200</v>
      </c>
      <c r="Z21" s="75"/>
    </row>
    <row r="22" spans="1:26" ht="45.75" thickBot="1" x14ac:dyDescent="0.3">
      <c r="A22" s="7" t="s">
        <v>43</v>
      </c>
      <c r="B22" s="8" t="s">
        <v>44</v>
      </c>
      <c r="C22" s="41">
        <v>1</v>
      </c>
      <c r="D22" s="9" t="s">
        <v>37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327600</v>
      </c>
      <c r="Z22" s="27">
        <v>1460800</v>
      </c>
    </row>
    <row r="23" spans="1:26" ht="30" x14ac:dyDescent="0.25">
      <c r="A23" s="7" t="s">
        <v>45</v>
      </c>
      <c r="B23" s="8" t="s">
        <v>46</v>
      </c>
      <c r="C23" s="41">
        <v>1</v>
      </c>
      <c r="D23" s="9"/>
      <c r="E23" s="10">
        <f t="shared" ref="E23:Z23" si="6">SUM(E24:E25)</f>
        <v>116400</v>
      </c>
      <c r="F23" s="10">
        <f t="shared" si="6"/>
        <v>0</v>
      </c>
      <c r="G23" s="10">
        <f t="shared" si="6"/>
        <v>0</v>
      </c>
      <c r="H23" s="10">
        <f t="shared" si="6"/>
        <v>116400</v>
      </c>
      <c r="I23" s="10">
        <f t="shared" si="6"/>
        <v>98800</v>
      </c>
      <c r="J23" s="10">
        <f t="shared" si="6"/>
        <v>0</v>
      </c>
      <c r="K23" s="10">
        <f t="shared" si="6"/>
        <v>0</v>
      </c>
      <c r="L23" s="10">
        <f t="shared" si="6"/>
        <v>98800</v>
      </c>
      <c r="M23" s="10">
        <f t="shared" si="6"/>
        <v>6109.24</v>
      </c>
      <c r="N23" s="10">
        <f t="shared" si="6"/>
        <v>104909.24</v>
      </c>
      <c r="O23" s="10">
        <f t="shared" si="6"/>
        <v>104908.55</v>
      </c>
      <c r="P23" s="10">
        <f t="shared" si="6"/>
        <v>0.69</v>
      </c>
      <c r="Q23" s="10">
        <f t="shared" si="6"/>
        <v>0</v>
      </c>
      <c r="R23" s="10">
        <f t="shared" si="6"/>
        <v>0</v>
      </c>
      <c r="S23" s="10">
        <f t="shared" si="6"/>
        <v>0</v>
      </c>
      <c r="T23" s="10">
        <f t="shared" si="6"/>
        <v>0</v>
      </c>
      <c r="U23" s="10">
        <f t="shared" si="6"/>
        <v>0</v>
      </c>
      <c r="V23" s="10">
        <f t="shared" si="6"/>
        <v>0</v>
      </c>
      <c r="W23" s="10">
        <f t="shared" si="6"/>
        <v>0</v>
      </c>
      <c r="X23" s="10">
        <f t="shared" si="6"/>
        <v>0</v>
      </c>
      <c r="Y23" s="10">
        <f t="shared" si="6"/>
        <v>0</v>
      </c>
      <c r="Z23" s="10">
        <f t="shared" si="6"/>
        <v>0</v>
      </c>
    </row>
    <row r="24" spans="1:26" x14ac:dyDescent="0.25">
      <c r="A24" s="14"/>
      <c r="B24" s="15"/>
      <c r="C24" s="16"/>
      <c r="D24" s="16" t="s">
        <v>47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4715.6400000000003</v>
      </c>
      <c r="N24" s="17">
        <v>4715.6400000000003</v>
      </c>
      <c r="O24" s="17">
        <v>4715.6400000000003</v>
      </c>
      <c r="P24" s="17">
        <v>0</v>
      </c>
      <c r="Q24" s="16"/>
      <c r="R24" s="18"/>
      <c r="S24" s="19"/>
      <c r="T24" s="19"/>
      <c r="U24" s="19"/>
      <c r="V24" s="19"/>
      <c r="W24" s="19"/>
      <c r="X24" s="74"/>
      <c r="Y24" s="75"/>
      <c r="Z24" s="75"/>
    </row>
    <row r="25" spans="1:26" ht="15.75" thickBot="1" x14ac:dyDescent="0.3">
      <c r="A25" s="14"/>
      <c r="B25" s="15"/>
      <c r="C25" s="16"/>
      <c r="D25" s="16" t="s">
        <v>38</v>
      </c>
      <c r="E25" s="17">
        <v>116400</v>
      </c>
      <c r="F25" s="17">
        <v>0</v>
      </c>
      <c r="G25" s="17">
        <v>0</v>
      </c>
      <c r="H25" s="17">
        <v>116400</v>
      </c>
      <c r="I25" s="17">
        <v>98800</v>
      </c>
      <c r="J25" s="17">
        <v>0</v>
      </c>
      <c r="K25" s="17">
        <v>0</v>
      </c>
      <c r="L25" s="17">
        <v>98800</v>
      </c>
      <c r="M25" s="17">
        <v>1393.6</v>
      </c>
      <c r="N25" s="17">
        <v>100193.60000000001</v>
      </c>
      <c r="O25" s="17">
        <v>100192.91</v>
      </c>
      <c r="P25" s="17">
        <v>0.69</v>
      </c>
      <c r="Q25" s="16"/>
      <c r="R25" s="18"/>
      <c r="S25" s="19"/>
      <c r="T25" s="19"/>
      <c r="U25" s="19"/>
      <c r="V25" s="19"/>
      <c r="W25" s="19"/>
      <c r="X25" s="74"/>
      <c r="Y25" s="75"/>
      <c r="Z25" s="75"/>
    </row>
    <row r="26" spans="1:26" ht="30" x14ac:dyDescent="0.25">
      <c r="A26" s="7" t="s">
        <v>48</v>
      </c>
      <c r="B26" s="8" t="s">
        <v>49</v>
      </c>
      <c r="C26" s="41">
        <v>1</v>
      </c>
      <c r="D26" s="9"/>
      <c r="E26" s="10">
        <f t="shared" ref="E26:Z26" si="7">SUM(E27:E30)</f>
        <v>1057200</v>
      </c>
      <c r="F26" s="10">
        <f t="shared" si="7"/>
        <v>0</v>
      </c>
      <c r="G26" s="10">
        <f t="shared" si="7"/>
        <v>0</v>
      </c>
      <c r="H26" s="10">
        <f t="shared" si="7"/>
        <v>1057200</v>
      </c>
      <c r="I26" s="10">
        <f t="shared" si="7"/>
        <v>133300</v>
      </c>
      <c r="J26" s="10">
        <f t="shared" si="7"/>
        <v>0</v>
      </c>
      <c r="K26" s="10">
        <f t="shared" si="7"/>
        <v>0</v>
      </c>
      <c r="L26" s="10">
        <f t="shared" si="7"/>
        <v>133300</v>
      </c>
      <c r="M26" s="10">
        <f t="shared" si="7"/>
        <v>135802.54999999999</v>
      </c>
      <c r="N26" s="10">
        <f t="shared" si="7"/>
        <v>269102.55</v>
      </c>
      <c r="O26" s="10">
        <f t="shared" si="7"/>
        <v>202608.23</v>
      </c>
      <c r="P26" s="10">
        <f t="shared" si="7"/>
        <v>66494.320000000007</v>
      </c>
      <c r="Q26" s="10">
        <f t="shared" si="7"/>
        <v>0</v>
      </c>
      <c r="R26" s="10">
        <f t="shared" si="7"/>
        <v>0</v>
      </c>
      <c r="S26" s="10">
        <f t="shared" si="7"/>
        <v>0</v>
      </c>
      <c r="T26" s="10">
        <f t="shared" si="7"/>
        <v>0</v>
      </c>
      <c r="U26" s="10">
        <f t="shared" si="7"/>
        <v>0</v>
      </c>
      <c r="V26" s="10">
        <f t="shared" si="7"/>
        <v>0</v>
      </c>
      <c r="W26" s="10">
        <f t="shared" si="7"/>
        <v>0</v>
      </c>
      <c r="X26" s="10">
        <f t="shared" si="7"/>
        <v>0</v>
      </c>
      <c r="Y26" s="10">
        <f t="shared" si="7"/>
        <v>638100</v>
      </c>
      <c r="Z26" s="10">
        <f t="shared" si="7"/>
        <v>178100</v>
      </c>
    </row>
    <row r="27" spans="1:26" x14ac:dyDescent="0.25">
      <c r="A27" s="14"/>
      <c r="B27" s="15"/>
      <c r="C27" s="16"/>
      <c r="D27" s="16" t="s">
        <v>50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6"/>
      <c r="R27" s="18"/>
      <c r="S27" s="19"/>
      <c r="T27" s="19"/>
      <c r="U27" s="19"/>
      <c r="V27" s="19"/>
      <c r="W27" s="19"/>
      <c r="X27" s="74"/>
      <c r="Y27" s="75">
        <v>603100</v>
      </c>
      <c r="Z27" s="75">
        <v>178100</v>
      </c>
    </row>
    <row r="28" spans="1:26" x14ac:dyDescent="0.25">
      <c r="A28" s="14"/>
      <c r="B28" s="15"/>
      <c r="C28" s="16"/>
      <c r="D28" s="16" t="s">
        <v>41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6"/>
      <c r="R28" s="18"/>
      <c r="S28" s="19"/>
      <c r="T28" s="19"/>
      <c r="U28" s="19"/>
      <c r="V28" s="19"/>
      <c r="W28" s="19"/>
      <c r="X28" s="74"/>
      <c r="Y28" s="75">
        <v>35000</v>
      </c>
      <c r="Z28" s="75"/>
    </row>
    <row r="29" spans="1:26" x14ac:dyDescent="0.25">
      <c r="A29" s="14"/>
      <c r="B29" s="15"/>
      <c r="C29" s="16"/>
      <c r="D29" s="16" t="s">
        <v>38</v>
      </c>
      <c r="E29" s="17">
        <v>657200</v>
      </c>
      <c r="F29" s="17">
        <v>0</v>
      </c>
      <c r="G29" s="17">
        <v>0</v>
      </c>
      <c r="H29" s="17">
        <v>657200</v>
      </c>
      <c r="I29" s="17">
        <v>133300</v>
      </c>
      <c r="J29" s="17">
        <v>0</v>
      </c>
      <c r="K29" s="17">
        <v>0</v>
      </c>
      <c r="L29" s="17">
        <v>133300</v>
      </c>
      <c r="M29" s="17">
        <v>-44197.45</v>
      </c>
      <c r="N29" s="17">
        <v>89102.55</v>
      </c>
      <c r="O29" s="17">
        <v>22608.23</v>
      </c>
      <c r="P29" s="17">
        <v>66494.320000000007</v>
      </c>
      <c r="Q29" s="16"/>
      <c r="R29" s="18"/>
      <c r="S29" s="19"/>
      <c r="T29" s="19"/>
      <c r="U29" s="19"/>
      <c r="V29" s="19"/>
      <c r="W29" s="19"/>
      <c r="X29" s="74"/>
      <c r="Y29" s="75"/>
      <c r="Z29" s="75"/>
    </row>
    <row r="30" spans="1:26" ht="15.75" thickBot="1" x14ac:dyDescent="0.3">
      <c r="A30" s="14"/>
      <c r="B30" s="15"/>
      <c r="C30" s="16"/>
      <c r="D30" s="16" t="s">
        <v>37</v>
      </c>
      <c r="E30" s="17">
        <v>400000</v>
      </c>
      <c r="F30" s="17">
        <v>0</v>
      </c>
      <c r="G30" s="17">
        <v>0</v>
      </c>
      <c r="H30" s="17">
        <v>400000</v>
      </c>
      <c r="I30" s="17">
        <v>0</v>
      </c>
      <c r="J30" s="17">
        <v>0</v>
      </c>
      <c r="K30" s="17">
        <v>0</v>
      </c>
      <c r="L30" s="17">
        <v>0</v>
      </c>
      <c r="M30" s="17">
        <v>180000</v>
      </c>
      <c r="N30" s="17">
        <v>180000</v>
      </c>
      <c r="O30" s="17">
        <v>180000</v>
      </c>
      <c r="P30" s="17">
        <v>0</v>
      </c>
      <c r="Q30" s="16"/>
      <c r="R30" s="18"/>
      <c r="S30" s="19"/>
      <c r="T30" s="19"/>
      <c r="U30" s="19"/>
      <c r="V30" s="19"/>
      <c r="W30" s="19"/>
      <c r="X30" s="74"/>
      <c r="Y30" s="75"/>
      <c r="Z30" s="75"/>
    </row>
    <row r="31" spans="1:26" ht="45" x14ac:dyDescent="0.25">
      <c r="A31" s="7" t="s">
        <v>51</v>
      </c>
      <c r="B31" s="8" t="s">
        <v>52</v>
      </c>
      <c r="C31" s="41">
        <v>1</v>
      </c>
      <c r="D31" s="9"/>
      <c r="E31" s="10">
        <f t="shared" ref="E31:Z31" si="8">SUM(E32:E34)</f>
        <v>402441</v>
      </c>
      <c r="F31" s="10">
        <f t="shared" si="8"/>
        <v>0</v>
      </c>
      <c r="G31" s="10">
        <f t="shared" si="8"/>
        <v>0</v>
      </c>
      <c r="H31" s="10">
        <f t="shared" si="8"/>
        <v>402441</v>
      </c>
      <c r="I31" s="10">
        <f t="shared" si="8"/>
        <v>356520</v>
      </c>
      <c r="J31" s="10">
        <f t="shared" si="8"/>
        <v>0</v>
      </c>
      <c r="K31" s="10">
        <f t="shared" si="8"/>
        <v>0</v>
      </c>
      <c r="L31" s="10">
        <f t="shared" si="8"/>
        <v>356520</v>
      </c>
      <c r="M31" s="10">
        <f t="shared" si="8"/>
        <v>657.88999999998487</v>
      </c>
      <c r="N31" s="10">
        <f t="shared" si="8"/>
        <v>357177.89</v>
      </c>
      <c r="O31" s="10">
        <f t="shared" si="8"/>
        <v>329673.96999999997</v>
      </c>
      <c r="P31" s="10">
        <f t="shared" si="8"/>
        <v>27503.919999999998</v>
      </c>
      <c r="Q31" s="10">
        <f t="shared" si="8"/>
        <v>0</v>
      </c>
      <c r="R31" s="10">
        <f t="shared" si="8"/>
        <v>0</v>
      </c>
      <c r="S31" s="10">
        <f t="shared" si="8"/>
        <v>0</v>
      </c>
      <c r="T31" s="10">
        <f t="shared" si="8"/>
        <v>0</v>
      </c>
      <c r="U31" s="10">
        <f t="shared" si="8"/>
        <v>0</v>
      </c>
      <c r="V31" s="10">
        <f t="shared" si="8"/>
        <v>0</v>
      </c>
      <c r="W31" s="10">
        <f t="shared" si="8"/>
        <v>0</v>
      </c>
      <c r="X31" s="10">
        <f t="shared" si="8"/>
        <v>0</v>
      </c>
      <c r="Y31" s="10">
        <f t="shared" si="8"/>
        <v>0</v>
      </c>
      <c r="Z31" s="10">
        <f t="shared" si="8"/>
        <v>0</v>
      </c>
    </row>
    <row r="32" spans="1:26" x14ac:dyDescent="0.25">
      <c r="A32" s="14"/>
      <c r="B32" s="15"/>
      <c r="C32" s="16"/>
      <c r="D32" s="16" t="s">
        <v>42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175957.3</v>
      </c>
      <c r="N32" s="17">
        <v>175957.3</v>
      </c>
      <c r="O32" s="17">
        <v>175957.3</v>
      </c>
      <c r="P32" s="17">
        <v>0</v>
      </c>
      <c r="Q32" s="16"/>
      <c r="R32" s="18"/>
      <c r="S32" s="19"/>
      <c r="T32" s="19"/>
      <c r="U32" s="19"/>
      <c r="V32" s="19"/>
      <c r="W32" s="19"/>
      <c r="X32" s="74"/>
      <c r="Y32" s="75"/>
      <c r="Z32" s="75"/>
    </row>
    <row r="33" spans="1:26" x14ac:dyDescent="0.25">
      <c r="A33" s="14"/>
      <c r="B33" s="15"/>
      <c r="C33" s="16"/>
      <c r="D33" s="16" t="s">
        <v>38</v>
      </c>
      <c r="E33" s="17">
        <v>224591</v>
      </c>
      <c r="F33" s="17">
        <v>0</v>
      </c>
      <c r="G33" s="17">
        <v>0</v>
      </c>
      <c r="H33" s="17">
        <v>224591</v>
      </c>
      <c r="I33" s="17">
        <v>178670</v>
      </c>
      <c r="J33" s="17">
        <v>0</v>
      </c>
      <c r="K33" s="17">
        <v>0</v>
      </c>
      <c r="L33" s="17">
        <v>178670</v>
      </c>
      <c r="M33" s="17">
        <v>-175299.41</v>
      </c>
      <c r="N33" s="17">
        <v>3370.59</v>
      </c>
      <c r="O33" s="17">
        <v>3370.59</v>
      </c>
      <c r="P33" s="17">
        <v>0</v>
      </c>
      <c r="Q33" s="16"/>
      <c r="R33" s="18"/>
      <c r="S33" s="19"/>
      <c r="T33" s="19"/>
      <c r="U33" s="19"/>
      <c r="V33" s="19"/>
      <c r="W33" s="19"/>
      <c r="X33" s="74"/>
      <c r="Y33" s="75"/>
      <c r="Z33" s="75"/>
    </row>
    <row r="34" spans="1:26" ht="15.75" thickBot="1" x14ac:dyDescent="0.3">
      <c r="A34" s="14"/>
      <c r="B34" s="15"/>
      <c r="C34" s="16"/>
      <c r="D34" s="16" t="s">
        <v>41</v>
      </c>
      <c r="E34" s="17">
        <v>177850</v>
      </c>
      <c r="F34" s="17">
        <v>0</v>
      </c>
      <c r="G34" s="17">
        <v>0</v>
      </c>
      <c r="H34" s="17">
        <v>177850</v>
      </c>
      <c r="I34" s="17">
        <v>177850</v>
      </c>
      <c r="J34" s="17">
        <v>0</v>
      </c>
      <c r="K34" s="17">
        <v>0</v>
      </c>
      <c r="L34" s="17">
        <v>177850</v>
      </c>
      <c r="M34" s="17">
        <v>0</v>
      </c>
      <c r="N34" s="17">
        <v>177850</v>
      </c>
      <c r="O34" s="17">
        <v>150346.07999999999</v>
      </c>
      <c r="P34" s="17">
        <v>27503.919999999998</v>
      </c>
      <c r="Q34" s="16"/>
      <c r="R34" s="18"/>
      <c r="S34" s="19"/>
      <c r="T34" s="19"/>
      <c r="U34" s="19"/>
      <c r="V34" s="19"/>
      <c r="W34" s="19"/>
      <c r="X34" s="74"/>
      <c r="Y34" s="75"/>
      <c r="Z34" s="75"/>
    </row>
    <row r="35" spans="1:26" ht="45" x14ac:dyDescent="0.25">
      <c r="A35" s="7" t="s">
        <v>53</v>
      </c>
      <c r="B35" s="8" t="s">
        <v>54</v>
      </c>
      <c r="C35" s="9"/>
      <c r="D35" s="9"/>
      <c r="E35" s="10">
        <f t="shared" ref="E35:Z35" si="9">SUM(E36:E37)</f>
        <v>400000</v>
      </c>
      <c r="F35" s="10">
        <f t="shared" si="9"/>
        <v>0</v>
      </c>
      <c r="G35" s="10">
        <f t="shared" si="9"/>
        <v>0</v>
      </c>
      <c r="H35" s="10">
        <f t="shared" si="9"/>
        <v>400000</v>
      </c>
      <c r="I35" s="10">
        <f t="shared" si="9"/>
        <v>100000</v>
      </c>
      <c r="J35" s="10">
        <f t="shared" si="9"/>
        <v>0</v>
      </c>
      <c r="K35" s="10">
        <f t="shared" si="9"/>
        <v>0</v>
      </c>
      <c r="L35" s="10">
        <f t="shared" si="9"/>
        <v>100000</v>
      </c>
      <c r="M35" s="10">
        <f t="shared" si="9"/>
        <v>-83822.100000000006</v>
      </c>
      <c r="N35" s="10">
        <f t="shared" si="9"/>
        <v>16177.9</v>
      </c>
      <c r="O35" s="10">
        <f t="shared" si="9"/>
        <v>16177.9</v>
      </c>
      <c r="P35" s="10">
        <f t="shared" si="9"/>
        <v>0</v>
      </c>
      <c r="Q35" s="10">
        <f t="shared" si="9"/>
        <v>0</v>
      </c>
      <c r="R35" s="10">
        <f t="shared" si="9"/>
        <v>0</v>
      </c>
      <c r="S35" s="10">
        <f t="shared" si="9"/>
        <v>0</v>
      </c>
      <c r="T35" s="10">
        <f t="shared" si="9"/>
        <v>0</v>
      </c>
      <c r="U35" s="10">
        <f t="shared" si="9"/>
        <v>0</v>
      </c>
      <c r="V35" s="10">
        <f t="shared" si="9"/>
        <v>0</v>
      </c>
      <c r="W35" s="10">
        <f t="shared" si="9"/>
        <v>0</v>
      </c>
      <c r="X35" s="10">
        <f t="shared" si="9"/>
        <v>0</v>
      </c>
      <c r="Y35" s="10">
        <f t="shared" si="9"/>
        <v>1000000</v>
      </c>
      <c r="Z35" s="10">
        <f t="shared" si="9"/>
        <v>1000000</v>
      </c>
    </row>
    <row r="36" spans="1:26" x14ac:dyDescent="0.25">
      <c r="A36" s="14"/>
      <c r="B36" s="15"/>
      <c r="C36" s="42">
        <v>31</v>
      </c>
      <c r="D36" s="16" t="s">
        <v>38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12177.9</v>
      </c>
      <c r="N36" s="17">
        <v>12177.9</v>
      </c>
      <c r="O36" s="17">
        <v>12177.9</v>
      </c>
      <c r="P36" s="17">
        <v>0</v>
      </c>
      <c r="Q36" s="16"/>
      <c r="R36" s="18"/>
      <c r="S36" s="19"/>
      <c r="T36" s="19"/>
      <c r="U36" s="19"/>
      <c r="V36" s="19"/>
      <c r="W36" s="19"/>
      <c r="X36" s="74"/>
      <c r="Y36" s="75"/>
      <c r="Z36" s="75"/>
    </row>
    <row r="37" spans="1:26" ht="15.75" thickBot="1" x14ac:dyDescent="0.3">
      <c r="A37" s="14"/>
      <c r="B37" s="15"/>
      <c r="C37" s="42">
        <v>1</v>
      </c>
      <c r="D37" s="16" t="s">
        <v>38</v>
      </c>
      <c r="E37" s="17">
        <v>400000</v>
      </c>
      <c r="F37" s="17">
        <v>0</v>
      </c>
      <c r="G37" s="17">
        <v>0</v>
      </c>
      <c r="H37" s="17">
        <v>400000</v>
      </c>
      <c r="I37" s="17">
        <v>100000</v>
      </c>
      <c r="J37" s="17">
        <v>0</v>
      </c>
      <c r="K37" s="17">
        <v>0</v>
      </c>
      <c r="L37" s="17">
        <v>100000</v>
      </c>
      <c r="M37" s="17">
        <v>-96000</v>
      </c>
      <c r="N37" s="17">
        <v>4000</v>
      </c>
      <c r="O37" s="17">
        <v>4000</v>
      </c>
      <c r="P37" s="17">
        <v>0</v>
      </c>
      <c r="Q37" s="16"/>
      <c r="R37" s="18"/>
      <c r="S37" s="19"/>
      <c r="T37" s="19"/>
      <c r="U37" s="19"/>
      <c r="V37" s="19"/>
      <c r="W37" s="19"/>
      <c r="X37" s="74"/>
      <c r="Y37" s="75">
        <v>1000000</v>
      </c>
      <c r="Z37" s="75">
        <v>1000000</v>
      </c>
    </row>
    <row r="38" spans="1:26" ht="30.75" thickBot="1" x14ac:dyDescent="0.3">
      <c r="A38" s="7" t="s">
        <v>55</v>
      </c>
      <c r="B38" s="8" t="s">
        <v>56</v>
      </c>
      <c r="C38" s="9"/>
      <c r="D38" s="9"/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</row>
    <row r="39" spans="1:26" ht="45" x14ac:dyDescent="0.25">
      <c r="A39" s="7" t="s">
        <v>57</v>
      </c>
      <c r="B39" s="8" t="s">
        <v>58</v>
      </c>
      <c r="C39" s="41">
        <v>1</v>
      </c>
      <c r="D39" s="9"/>
      <c r="E39" s="10">
        <f t="shared" ref="E39:Z39" si="10">SUM(E40:E41)</f>
        <v>548000</v>
      </c>
      <c r="F39" s="10">
        <f t="shared" si="10"/>
        <v>0</v>
      </c>
      <c r="G39" s="10">
        <f t="shared" si="10"/>
        <v>0</v>
      </c>
      <c r="H39" s="10">
        <f t="shared" si="10"/>
        <v>548000</v>
      </c>
      <c r="I39" s="10">
        <f t="shared" si="10"/>
        <v>548000</v>
      </c>
      <c r="J39" s="10">
        <f t="shared" si="10"/>
        <v>0</v>
      </c>
      <c r="K39" s="10">
        <f t="shared" si="10"/>
        <v>0</v>
      </c>
      <c r="L39" s="10">
        <f t="shared" si="10"/>
        <v>548000</v>
      </c>
      <c r="M39" s="10">
        <f t="shared" si="10"/>
        <v>-90200</v>
      </c>
      <c r="N39" s="10">
        <f t="shared" si="10"/>
        <v>457800</v>
      </c>
      <c r="O39" s="10">
        <f t="shared" si="10"/>
        <v>453278.33</v>
      </c>
      <c r="P39" s="10">
        <f t="shared" si="10"/>
        <v>4521.67</v>
      </c>
      <c r="Q39" s="10">
        <f t="shared" si="10"/>
        <v>0</v>
      </c>
      <c r="R39" s="10">
        <f t="shared" si="10"/>
        <v>0</v>
      </c>
      <c r="S39" s="10">
        <f t="shared" si="10"/>
        <v>0</v>
      </c>
      <c r="T39" s="10">
        <f t="shared" si="10"/>
        <v>0</v>
      </c>
      <c r="U39" s="10">
        <f t="shared" si="10"/>
        <v>0</v>
      </c>
      <c r="V39" s="10">
        <f t="shared" si="10"/>
        <v>0</v>
      </c>
      <c r="W39" s="10">
        <f t="shared" si="10"/>
        <v>0</v>
      </c>
      <c r="X39" s="10">
        <f t="shared" si="10"/>
        <v>0</v>
      </c>
      <c r="Y39" s="10">
        <f t="shared" si="10"/>
        <v>0</v>
      </c>
      <c r="Z39" s="10">
        <f t="shared" si="10"/>
        <v>0</v>
      </c>
    </row>
    <row r="40" spans="1:26" x14ac:dyDescent="0.25">
      <c r="A40" s="14"/>
      <c r="B40" s="15"/>
      <c r="C40" s="16"/>
      <c r="D40" s="16" t="s">
        <v>37</v>
      </c>
      <c r="E40" s="17">
        <v>538000</v>
      </c>
      <c r="F40" s="17">
        <v>0</v>
      </c>
      <c r="G40" s="17">
        <v>0</v>
      </c>
      <c r="H40" s="17">
        <v>538000</v>
      </c>
      <c r="I40" s="17">
        <v>538000</v>
      </c>
      <c r="J40" s="17">
        <v>0</v>
      </c>
      <c r="K40" s="17">
        <v>0</v>
      </c>
      <c r="L40" s="17">
        <v>538000</v>
      </c>
      <c r="M40" s="17">
        <v>-96000</v>
      </c>
      <c r="N40" s="17">
        <v>442000</v>
      </c>
      <c r="O40" s="17">
        <v>441278.62</v>
      </c>
      <c r="P40" s="17">
        <v>721.38</v>
      </c>
      <c r="Q40" s="16"/>
      <c r="R40" s="18"/>
      <c r="S40" s="19"/>
      <c r="T40" s="19"/>
      <c r="U40" s="19"/>
      <c r="V40" s="19"/>
      <c r="W40" s="19"/>
      <c r="X40" s="74"/>
      <c r="Y40" s="75"/>
      <c r="Z40" s="75"/>
    </row>
    <row r="41" spans="1:26" ht="15.75" thickBot="1" x14ac:dyDescent="0.3">
      <c r="A41" s="14"/>
      <c r="B41" s="15"/>
      <c r="C41" s="16"/>
      <c r="D41" s="16" t="s">
        <v>38</v>
      </c>
      <c r="E41" s="17">
        <v>10000</v>
      </c>
      <c r="F41" s="17">
        <v>0</v>
      </c>
      <c r="G41" s="17">
        <v>0</v>
      </c>
      <c r="H41" s="17">
        <v>10000</v>
      </c>
      <c r="I41" s="17">
        <v>10000</v>
      </c>
      <c r="J41" s="17">
        <v>0</v>
      </c>
      <c r="K41" s="17">
        <v>0</v>
      </c>
      <c r="L41" s="17">
        <v>10000</v>
      </c>
      <c r="M41" s="17">
        <v>5800</v>
      </c>
      <c r="N41" s="17">
        <v>15800</v>
      </c>
      <c r="O41" s="17">
        <v>11999.71</v>
      </c>
      <c r="P41" s="17">
        <v>3800.29</v>
      </c>
      <c r="Q41" s="16"/>
      <c r="R41" s="18"/>
      <c r="S41" s="19"/>
      <c r="T41" s="19"/>
      <c r="U41" s="19"/>
      <c r="V41" s="19"/>
      <c r="W41" s="19"/>
      <c r="X41" s="74"/>
      <c r="Y41" s="75"/>
      <c r="Z41" s="75"/>
    </row>
    <row r="42" spans="1:26" ht="30.75" thickBot="1" x14ac:dyDescent="0.3">
      <c r="A42" s="7" t="s">
        <v>59</v>
      </c>
      <c r="B42" s="8" t="s">
        <v>60</v>
      </c>
      <c r="C42" s="9"/>
      <c r="D42" s="9"/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</row>
    <row r="43" spans="1:26" ht="45.75" thickBot="1" x14ac:dyDescent="0.3">
      <c r="A43" s="7" t="s">
        <v>61</v>
      </c>
      <c r="B43" s="8" t="s">
        <v>62</v>
      </c>
      <c r="C43" s="9"/>
      <c r="D43" s="9"/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</row>
    <row r="44" spans="1:26" ht="30" x14ac:dyDescent="0.25">
      <c r="A44" s="7" t="s">
        <v>63</v>
      </c>
      <c r="B44" s="8" t="s">
        <v>64</v>
      </c>
      <c r="C44" s="41">
        <v>28</v>
      </c>
      <c r="D44" s="9"/>
      <c r="E44" s="10">
        <f t="shared" ref="E44:Z44" si="11">SUM(E45:E47)</f>
        <v>163350</v>
      </c>
      <c r="F44" s="10">
        <f t="shared" si="11"/>
        <v>0</v>
      </c>
      <c r="G44" s="10">
        <f t="shared" si="11"/>
        <v>0</v>
      </c>
      <c r="H44" s="10">
        <f t="shared" si="11"/>
        <v>163350</v>
      </c>
      <c r="I44" s="10">
        <f t="shared" si="11"/>
        <v>158350</v>
      </c>
      <c r="J44" s="10">
        <f t="shared" si="11"/>
        <v>0</v>
      </c>
      <c r="K44" s="10">
        <f t="shared" si="11"/>
        <v>0</v>
      </c>
      <c r="L44" s="10">
        <f t="shared" si="11"/>
        <v>158350</v>
      </c>
      <c r="M44" s="10">
        <f t="shared" si="11"/>
        <v>0</v>
      </c>
      <c r="N44" s="10">
        <f t="shared" si="11"/>
        <v>158350</v>
      </c>
      <c r="O44" s="10">
        <f t="shared" si="11"/>
        <v>43709.06</v>
      </c>
      <c r="P44" s="10">
        <f t="shared" si="11"/>
        <v>114640.94</v>
      </c>
      <c r="Q44" s="10">
        <f t="shared" si="11"/>
        <v>0</v>
      </c>
      <c r="R44" s="10">
        <f t="shared" si="11"/>
        <v>0</v>
      </c>
      <c r="S44" s="10">
        <f t="shared" si="11"/>
        <v>0</v>
      </c>
      <c r="T44" s="10">
        <f t="shared" si="11"/>
        <v>0</v>
      </c>
      <c r="U44" s="10">
        <f t="shared" si="11"/>
        <v>0</v>
      </c>
      <c r="V44" s="10">
        <f t="shared" si="11"/>
        <v>0</v>
      </c>
      <c r="W44" s="10">
        <f t="shared" si="11"/>
        <v>0</v>
      </c>
      <c r="X44" s="10">
        <f t="shared" si="11"/>
        <v>0</v>
      </c>
      <c r="Y44" s="10">
        <f t="shared" si="11"/>
        <v>92659</v>
      </c>
      <c r="Z44" s="10">
        <f t="shared" si="11"/>
        <v>0</v>
      </c>
    </row>
    <row r="45" spans="1:26" x14ac:dyDescent="0.25">
      <c r="A45" s="14"/>
      <c r="B45" s="15"/>
      <c r="C45" s="16"/>
      <c r="D45" s="16" t="s">
        <v>38</v>
      </c>
      <c r="E45" s="17">
        <v>10000</v>
      </c>
      <c r="F45" s="17">
        <v>0</v>
      </c>
      <c r="G45" s="17">
        <v>0</v>
      </c>
      <c r="H45" s="17">
        <v>10000</v>
      </c>
      <c r="I45" s="17">
        <v>5000</v>
      </c>
      <c r="J45" s="17">
        <v>0</v>
      </c>
      <c r="K45" s="17">
        <v>0</v>
      </c>
      <c r="L45" s="17">
        <v>5000</v>
      </c>
      <c r="M45" s="17">
        <v>0</v>
      </c>
      <c r="N45" s="17">
        <v>5000</v>
      </c>
      <c r="O45" s="17">
        <v>5000</v>
      </c>
      <c r="P45" s="17">
        <v>0</v>
      </c>
      <c r="Q45" s="16"/>
      <c r="R45" s="18"/>
      <c r="S45" s="19"/>
      <c r="T45" s="19"/>
      <c r="U45" s="19"/>
      <c r="V45" s="19"/>
      <c r="W45" s="19"/>
      <c r="X45" s="74"/>
      <c r="Y45" s="75"/>
      <c r="Z45" s="75"/>
    </row>
    <row r="46" spans="1:26" x14ac:dyDescent="0.25">
      <c r="A46" s="14"/>
      <c r="B46" s="15"/>
      <c r="C46" s="16"/>
      <c r="D46" s="16" t="s">
        <v>41</v>
      </c>
      <c r="E46" s="17">
        <v>122680</v>
      </c>
      <c r="F46" s="17">
        <v>0</v>
      </c>
      <c r="G46" s="17">
        <v>0</v>
      </c>
      <c r="H46" s="17">
        <v>122680</v>
      </c>
      <c r="I46" s="17">
        <v>122680</v>
      </c>
      <c r="J46" s="17">
        <v>0</v>
      </c>
      <c r="K46" s="17">
        <v>0</v>
      </c>
      <c r="L46" s="17">
        <v>122680</v>
      </c>
      <c r="M46" s="17">
        <v>0</v>
      </c>
      <c r="N46" s="17">
        <v>122680</v>
      </c>
      <c r="O46" s="17">
        <v>38709.06</v>
      </c>
      <c r="P46" s="17">
        <v>83970.94</v>
      </c>
      <c r="Q46" s="16"/>
      <c r="R46" s="18"/>
      <c r="S46" s="19"/>
      <c r="T46" s="19"/>
      <c r="U46" s="19"/>
      <c r="V46" s="19"/>
      <c r="W46" s="19"/>
      <c r="X46" s="74"/>
      <c r="Y46" s="75">
        <v>74083</v>
      </c>
      <c r="Z46" s="75"/>
    </row>
    <row r="47" spans="1:26" ht="45.75" thickBot="1" x14ac:dyDescent="0.3">
      <c r="A47" s="14"/>
      <c r="B47" s="15"/>
      <c r="C47" s="16"/>
      <c r="D47" s="16" t="s">
        <v>65</v>
      </c>
      <c r="E47" s="17">
        <v>30670</v>
      </c>
      <c r="F47" s="17">
        <v>0</v>
      </c>
      <c r="G47" s="17">
        <v>0</v>
      </c>
      <c r="H47" s="17">
        <v>30670</v>
      </c>
      <c r="I47" s="17">
        <v>30670</v>
      </c>
      <c r="J47" s="17">
        <v>0</v>
      </c>
      <c r="K47" s="17">
        <v>0</v>
      </c>
      <c r="L47" s="17">
        <v>30670</v>
      </c>
      <c r="M47" s="17">
        <v>0</v>
      </c>
      <c r="N47" s="17">
        <v>30670</v>
      </c>
      <c r="O47" s="17">
        <v>0</v>
      </c>
      <c r="P47" s="17">
        <v>30670</v>
      </c>
      <c r="Q47" s="16"/>
      <c r="R47" s="18"/>
      <c r="S47" s="19"/>
      <c r="T47" s="19"/>
      <c r="U47" s="19"/>
      <c r="V47" s="19"/>
      <c r="W47" s="19"/>
      <c r="X47" s="74"/>
      <c r="Y47" s="75">
        <v>18576</v>
      </c>
      <c r="Z47" s="75"/>
    </row>
    <row r="48" spans="1:26" ht="30.75" thickBot="1" x14ac:dyDescent="0.3">
      <c r="A48" s="7" t="s">
        <v>66</v>
      </c>
      <c r="B48" s="8" t="s">
        <v>67</v>
      </c>
      <c r="C48" s="41">
        <v>27</v>
      </c>
      <c r="D48" s="9" t="s">
        <v>50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200000</v>
      </c>
      <c r="Z48" s="27">
        <v>100000</v>
      </c>
    </row>
    <row r="49" spans="1:26" ht="15.75" thickBot="1" x14ac:dyDescent="0.3">
      <c r="A49" s="7" t="s">
        <v>68</v>
      </c>
      <c r="B49" s="8" t="s">
        <v>69</v>
      </c>
      <c r="C49" s="9"/>
      <c r="D49" s="9"/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</row>
    <row r="50" spans="1:26" ht="30.75" thickBot="1" x14ac:dyDescent="0.3">
      <c r="A50" s="20" t="s">
        <v>70</v>
      </c>
      <c r="B50" s="21" t="s">
        <v>71</v>
      </c>
      <c r="C50" s="22"/>
      <c r="D50" s="22"/>
      <c r="E50" s="23">
        <f t="shared" ref="E50:Z50" si="12">E51+E52+E55+E56+E59+E60+E61+E62+E63+E66+E69+E70</f>
        <v>429984</v>
      </c>
      <c r="F50" s="23">
        <f t="shared" si="12"/>
        <v>0</v>
      </c>
      <c r="G50" s="23">
        <f t="shared" si="12"/>
        <v>0</v>
      </c>
      <c r="H50" s="23">
        <f t="shared" si="12"/>
        <v>429984</v>
      </c>
      <c r="I50" s="23">
        <f t="shared" si="12"/>
        <v>269984</v>
      </c>
      <c r="J50" s="23">
        <f t="shared" si="12"/>
        <v>0</v>
      </c>
      <c r="K50" s="23">
        <f t="shared" si="12"/>
        <v>0</v>
      </c>
      <c r="L50" s="23">
        <f t="shared" si="12"/>
        <v>269984</v>
      </c>
      <c r="M50" s="23">
        <f t="shared" si="12"/>
        <v>19513.04</v>
      </c>
      <c r="N50" s="23">
        <f t="shared" si="12"/>
        <v>289497.04000000004</v>
      </c>
      <c r="O50" s="23">
        <f t="shared" si="12"/>
        <v>283535.14999999997</v>
      </c>
      <c r="P50" s="23">
        <f t="shared" si="12"/>
        <v>5961.8899999999994</v>
      </c>
      <c r="Q50" s="23">
        <f t="shared" si="12"/>
        <v>0</v>
      </c>
      <c r="R50" s="23">
        <f t="shared" si="12"/>
        <v>0</v>
      </c>
      <c r="S50" s="23">
        <f t="shared" si="12"/>
        <v>0</v>
      </c>
      <c r="T50" s="23">
        <f t="shared" si="12"/>
        <v>0</v>
      </c>
      <c r="U50" s="23">
        <f t="shared" si="12"/>
        <v>0</v>
      </c>
      <c r="V50" s="23">
        <f t="shared" si="12"/>
        <v>0</v>
      </c>
      <c r="W50" s="23">
        <f t="shared" si="12"/>
        <v>0</v>
      </c>
      <c r="X50" s="23">
        <f t="shared" si="12"/>
        <v>0</v>
      </c>
      <c r="Y50" s="23">
        <f t="shared" si="12"/>
        <v>135000</v>
      </c>
      <c r="Z50" s="23">
        <f t="shared" si="12"/>
        <v>231000</v>
      </c>
    </row>
    <row r="51" spans="1:26" ht="30.75" thickBot="1" x14ac:dyDescent="0.3">
      <c r="A51" s="7" t="s">
        <v>72</v>
      </c>
      <c r="B51" s="8" t="s">
        <v>73</v>
      </c>
      <c r="C51" s="9"/>
      <c r="D51" s="9"/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9"/>
      <c r="R51" s="11"/>
      <c r="S51" s="12"/>
      <c r="T51" s="12"/>
      <c r="U51" s="12"/>
      <c r="V51" s="12"/>
      <c r="W51" s="12"/>
      <c r="X51" s="73"/>
      <c r="Y51" s="75"/>
      <c r="Z51" s="75"/>
    </row>
    <row r="52" spans="1:26" ht="30" x14ac:dyDescent="0.25">
      <c r="A52" s="7" t="s">
        <v>74</v>
      </c>
      <c r="B52" s="8" t="s">
        <v>75</v>
      </c>
      <c r="C52" s="41">
        <v>1</v>
      </c>
      <c r="D52" s="9"/>
      <c r="E52" s="10">
        <f t="shared" ref="E52:P52" si="13">SUM(E53:E54)</f>
        <v>158984</v>
      </c>
      <c r="F52" s="10">
        <f t="shared" si="13"/>
        <v>0</v>
      </c>
      <c r="G52" s="10">
        <f t="shared" si="13"/>
        <v>0</v>
      </c>
      <c r="H52" s="10">
        <f t="shared" si="13"/>
        <v>158984</v>
      </c>
      <c r="I52" s="10">
        <f t="shared" si="13"/>
        <v>158984</v>
      </c>
      <c r="J52" s="10">
        <f t="shared" si="13"/>
        <v>0</v>
      </c>
      <c r="K52" s="10">
        <f t="shared" si="13"/>
        <v>0</v>
      </c>
      <c r="L52" s="10">
        <f t="shared" si="13"/>
        <v>158984</v>
      </c>
      <c r="M52" s="10">
        <f t="shared" si="13"/>
        <v>14400</v>
      </c>
      <c r="N52" s="10">
        <f t="shared" si="13"/>
        <v>173384</v>
      </c>
      <c r="O52" s="10">
        <f t="shared" si="13"/>
        <v>173380.55</v>
      </c>
      <c r="P52" s="10">
        <f t="shared" si="13"/>
        <v>3.45</v>
      </c>
      <c r="Q52" s="9"/>
      <c r="R52" s="11"/>
      <c r="S52" s="12"/>
      <c r="T52" s="12"/>
      <c r="U52" s="12"/>
      <c r="V52" s="12"/>
      <c r="W52" s="12"/>
      <c r="X52" s="73"/>
      <c r="Y52" s="75"/>
      <c r="Z52" s="75"/>
    </row>
    <row r="53" spans="1:26" x14ac:dyDescent="0.25">
      <c r="A53" s="14"/>
      <c r="B53" s="15"/>
      <c r="C53" s="42"/>
      <c r="D53" s="16" t="s">
        <v>42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173380.55</v>
      </c>
      <c r="N53" s="17">
        <v>173380.55</v>
      </c>
      <c r="O53" s="17">
        <v>173380.55</v>
      </c>
      <c r="P53" s="17">
        <v>0</v>
      </c>
      <c r="Q53" s="16"/>
      <c r="R53" s="18"/>
      <c r="S53" s="19"/>
      <c r="T53" s="19"/>
      <c r="U53" s="19"/>
      <c r="V53" s="19"/>
      <c r="W53" s="19"/>
      <c r="X53" s="74"/>
      <c r="Y53" s="75"/>
      <c r="Z53" s="75"/>
    </row>
    <row r="54" spans="1:26" x14ac:dyDescent="0.25">
      <c r="A54" s="14"/>
      <c r="B54" s="15"/>
      <c r="C54" s="42"/>
      <c r="D54" s="16" t="s">
        <v>38</v>
      </c>
      <c r="E54" s="17">
        <v>158984</v>
      </c>
      <c r="F54" s="17">
        <v>0</v>
      </c>
      <c r="G54" s="17">
        <v>0</v>
      </c>
      <c r="H54" s="17">
        <v>158984</v>
      </c>
      <c r="I54" s="17">
        <v>158984</v>
      </c>
      <c r="J54" s="17">
        <v>0</v>
      </c>
      <c r="K54" s="17">
        <v>0</v>
      </c>
      <c r="L54" s="17">
        <v>158984</v>
      </c>
      <c r="M54" s="17">
        <v>-158980.54999999999</v>
      </c>
      <c r="N54" s="17">
        <v>3.45</v>
      </c>
      <c r="O54" s="17">
        <v>0</v>
      </c>
      <c r="P54" s="17">
        <v>3.45</v>
      </c>
      <c r="Q54" s="16"/>
      <c r="R54" s="18"/>
      <c r="S54" s="19"/>
      <c r="T54" s="19"/>
      <c r="U54" s="19"/>
      <c r="V54" s="19"/>
      <c r="W54" s="19"/>
      <c r="X54" s="74"/>
      <c r="Y54" s="75"/>
      <c r="Z54" s="75"/>
    </row>
    <row r="55" spans="1:26" x14ac:dyDescent="0.25">
      <c r="A55" s="7" t="s">
        <v>76</v>
      </c>
      <c r="B55" s="8" t="s">
        <v>77</v>
      </c>
      <c r="C55" s="41"/>
      <c r="D55" s="9"/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9"/>
      <c r="R55" s="11"/>
      <c r="S55" s="12"/>
      <c r="T55" s="12"/>
      <c r="U55" s="12"/>
      <c r="V55" s="12"/>
      <c r="W55" s="12"/>
      <c r="X55" s="73"/>
      <c r="Y55" s="75"/>
      <c r="Z55" s="75"/>
    </row>
    <row r="56" spans="1:26" x14ac:dyDescent="0.25">
      <c r="A56" s="7" t="s">
        <v>78</v>
      </c>
      <c r="B56" s="8" t="s">
        <v>79</v>
      </c>
      <c r="C56" s="41">
        <v>1</v>
      </c>
      <c r="D56" s="9"/>
      <c r="E56" s="10">
        <f t="shared" ref="E56:P56" si="14">SUM(E57:E58)</f>
        <v>40090</v>
      </c>
      <c r="F56" s="10">
        <f t="shared" si="14"/>
        <v>0</v>
      </c>
      <c r="G56" s="10">
        <f t="shared" si="14"/>
        <v>0</v>
      </c>
      <c r="H56" s="10">
        <f t="shared" si="14"/>
        <v>40090</v>
      </c>
      <c r="I56" s="10">
        <f t="shared" si="14"/>
        <v>40090</v>
      </c>
      <c r="J56" s="10">
        <f t="shared" si="14"/>
        <v>0</v>
      </c>
      <c r="K56" s="10">
        <f t="shared" si="14"/>
        <v>0</v>
      </c>
      <c r="L56" s="10">
        <f t="shared" si="14"/>
        <v>40090</v>
      </c>
      <c r="M56" s="10">
        <f t="shared" si="14"/>
        <v>5113.04</v>
      </c>
      <c r="N56" s="10">
        <f t="shared" si="14"/>
        <v>45203.040000000001</v>
      </c>
      <c r="O56" s="10">
        <f t="shared" si="14"/>
        <v>44649.96</v>
      </c>
      <c r="P56" s="10">
        <f t="shared" si="14"/>
        <v>553.08000000000004</v>
      </c>
      <c r="Q56" s="9"/>
      <c r="R56" s="11"/>
      <c r="S56" s="12"/>
      <c r="T56" s="12"/>
      <c r="U56" s="12"/>
      <c r="V56" s="12"/>
      <c r="W56" s="12"/>
      <c r="X56" s="73"/>
      <c r="Y56" s="75"/>
      <c r="Z56" s="75"/>
    </row>
    <row r="57" spans="1:26" x14ac:dyDescent="0.25">
      <c r="A57" s="14"/>
      <c r="B57" s="15"/>
      <c r="C57" s="16"/>
      <c r="D57" s="16" t="s">
        <v>47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5407</v>
      </c>
      <c r="N57" s="17">
        <v>5407</v>
      </c>
      <c r="O57" s="17">
        <v>4853.92</v>
      </c>
      <c r="P57" s="17">
        <v>553.08000000000004</v>
      </c>
      <c r="Q57" s="16"/>
      <c r="R57" s="18"/>
      <c r="S57" s="19"/>
      <c r="T57" s="19"/>
      <c r="U57" s="19"/>
      <c r="V57" s="19"/>
      <c r="W57" s="19"/>
      <c r="X57" s="74"/>
      <c r="Y57" s="75"/>
      <c r="Z57" s="75"/>
    </row>
    <row r="58" spans="1:26" x14ac:dyDescent="0.25">
      <c r="A58" s="14"/>
      <c r="B58" s="15"/>
      <c r="C58" s="16"/>
      <c r="D58" s="16" t="s">
        <v>38</v>
      </c>
      <c r="E58" s="17">
        <v>40090</v>
      </c>
      <c r="F58" s="17">
        <v>0</v>
      </c>
      <c r="G58" s="17">
        <v>0</v>
      </c>
      <c r="H58" s="17">
        <v>40090</v>
      </c>
      <c r="I58" s="17">
        <v>40090</v>
      </c>
      <c r="J58" s="17">
        <v>0</v>
      </c>
      <c r="K58" s="17">
        <v>0</v>
      </c>
      <c r="L58" s="17">
        <v>40090</v>
      </c>
      <c r="M58" s="17">
        <v>-293.95999999999998</v>
      </c>
      <c r="N58" s="17">
        <v>39796.04</v>
      </c>
      <c r="O58" s="17">
        <v>39796.04</v>
      </c>
      <c r="P58" s="17">
        <v>0</v>
      </c>
      <c r="Q58" s="16"/>
      <c r="R58" s="18"/>
      <c r="S58" s="19"/>
      <c r="T58" s="19"/>
      <c r="U58" s="19"/>
      <c r="V58" s="19"/>
      <c r="W58" s="19"/>
      <c r="X58" s="74"/>
      <c r="Y58" s="75"/>
      <c r="Z58" s="75"/>
    </row>
    <row r="59" spans="1:26" x14ac:dyDescent="0.25">
      <c r="A59" s="7" t="s">
        <v>80</v>
      </c>
      <c r="B59" s="8" t="s">
        <v>81</v>
      </c>
      <c r="C59" s="41">
        <v>1</v>
      </c>
      <c r="D59" s="9" t="s">
        <v>50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9"/>
      <c r="R59" s="11"/>
      <c r="S59" s="12"/>
      <c r="T59" s="12"/>
      <c r="U59" s="12"/>
      <c r="V59" s="12"/>
      <c r="W59" s="12"/>
      <c r="X59" s="73"/>
      <c r="Y59" s="75">
        <v>45000</v>
      </c>
      <c r="Z59" s="75">
        <v>45000</v>
      </c>
    </row>
    <row r="60" spans="1:26" ht="30" x14ac:dyDescent="0.25">
      <c r="A60" s="7" t="s">
        <v>82</v>
      </c>
      <c r="B60" s="8" t="s">
        <v>83</v>
      </c>
      <c r="C60" s="41">
        <v>1</v>
      </c>
      <c r="D60" s="9" t="s">
        <v>50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9"/>
      <c r="R60" s="11"/>
      <c r="S60" s="12"/>
      <c r="T60" s="12"/>
      <c r="U60" s="12"/>
      <c r="V60" s="12"/>
      <c r="W60" s="12"/>
      <c r="X60" s="73"/>
      <c r="Y60" s="75"/>
      <c r="Z60" s="75">
        <v>6000</v>
      </c>
    </row>
    <row r="61" spans="1:26" ht="30" x14ac:dyDescent="0.25">
      <c r="A61" s="7" t="s">
        <v>84</v>
      </c>
      <c r="B61" s="8" t="s">
        <v>85</v>
      </c>
      <c r="C61" s="41">
        <v>1</v>
      </c>
      <c r="D61" s="9" t="s">
        <v>38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9"/>
      <c r="R61" s="11"/>
      <c r="S61" s="12"/>
      <c r="T61" s="12"/>
      <c r="U61" s="12"/>
      <c r="V61" s="12"/>
      <c r="W61" s="12"/>
      <c r="X61" s="73"/>
      <c r="Y61" s="75">
        <v>45000</v>
      </c>
      <c r="Z61" s="75"/>
    </row>
    <row r="62" spans="1:26" ht="15.75" thickBot="1" x14ac:dyDescent="0.3">
      <c r="A62" s="7" t="s">
        <v>86</v>
      </c>
      <c r="B62" s="8" t="s">
        <v>87</v>
      </c>
      <c r="C62" s="9"/>
      <c r="D62" s="9"/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9"/>
      <c r="R62" s="11"/>
      <c r="S62" s="12"/>
      <c r="T62" s="12"/>
      <c r="U62" s="12"/>
      <c r="V62" s="12"/>
      <c r="W62" s="12"/>
      <c r="X62" s="73"/>
      <c r="Y62" s="75"/>
      <c r="Z62" s="75"/>
    </row>
    <row r="63" spans="1:26" x14ac:dyDescent="0.25">
      <c r="A63" s="7" t="s">
        <v>88</v>
      </c>
      <c r="B63" s="8" t="s">
        <v>89</v>
      </c>
      <c r="C63" s="9"/>
      <c r="D63" s="9"/>
      <c r="E63" s="10">
        <f t="shared" ref="E63:Z63" si="15">SUM(E64:E65)</f>
        <v>150000</v>
      </c>
      <c r="F63" s="10">
        <f t="shared" si="15"/>
        <v>0</v>
      </c>
      <c r="G63" s="10">
        <f t="shared" si="15"/>
        <v>0</v>
      </c>
      <c r="H63" s="10">
        <f t="shared" si="15"/>
        <v>150000</v>
      </c>
      <c r="I63" s="10">
        <f t="shared" si="15"/>
        <v>0</v>
      </c>
      <c r="J63" s="10">
        <f t="shared" si="15"/>
        <v>0</v>
      </c>
      <c r="K63" s="10">
        <f t="shared" si="15"/>
        <v>0</v>
      </c>
      <c r="L63" s="10">
        <f t="shared" si="15"/>
        <v>0</v>
      </c>
      <c r="M63" s="10">
        <f t="shared" si="15"/>
        <v>0</v>
      </c>
      <c r="N63" s="10">
        <f t="shared" si="15"/>
        <v>0</v>
      </c>
      <c r="O63" s="10">
        <f t="shared" si="15"/>
        <v>0</v>
      </c>
      <c r="P63" s="10">
        <f t="shared" si="15"/>
        <v>0</v>
      </c>
      <c r="Q63" s="10">
        <f t="shared" si="15"/>
        <v>0</v>
      </c>
      <c r="R63" s="10">
        <f t="shared" si="15"/>
        <v>0</v>
      </c>
      <c r="S63" s="10">
        <f t="shared" si="15"/>
        <v>0</v>
      </c>
      <c r="T63" s="10">
        <f t="shared" si="15"/>
        <v>0</v>
      </c>
      <c r="U63" s="10">
        <f t="shared" si="15"/>
        <v>0</v>
      </c>
      <c r="V63" s="10">
        <f t="shared" si="15"/>
        <v>0</v>
      </c>
      <c r="W63" s="10">
        <f t="shared" si="15"/>
        <v>0</v>
      </c>
      <c r="X63" s="10">
        <f t="shared" si="15"/>
        <v>0</v>
      </c>
      <c r="Y63" s="10">
        <f t="shared" si="15"/>
        <v>45000</v>
      </c>
      <c r="Z63" s="10">
        <f t="shared" si="15"/>
        <v>30000</v>
      </c>
    </row>
    <row r="64" spans="1:26" x14ac:dyDescent="0.25">
      <c r="A64" s="14"/>
      <c r="B64" s="15"/>
      <c r="C64" s="42">
        <v>7</v>
      </c>
      <c r="D64" s="16" t="s">
        <v>50</v>
      </c>
      <c r="E64" s="17">
        <v>150000</v>
      </c>
      <c r="F64" s="17">
        <v>0</v>
      </c>
      <c r="G64" s="17">
        <v>0</v>
      </c>
      <c r="H64" s="17">
        <v>150000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6"/>
      <c r="R64" s="18"/>
      <c r="S64" s="19"/>
      <c r="T64" s="19"/>
      <c r="U64" s="19"/>
      <c r="V64" s="19"/>
      <c r="W64" s="19"/>
      <c r="X64" s="74"/>
      <c r="Y64" s="75"/>
      <c r="Z64" s="75"/>
    </row>
    <row r="65" spans="1:26" ht="15.75" thickBot="1" x14ac:dyDescent="0.3">
      <c r="A65" s="14"/>
      <c r="B65" s="15"/>
      <c r="C65" s="42">
        <v>1</v>
      </c>
      <c r="D65" s="16" t="s">
        <v>50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6"/>
      <c r="R65" s="18"/>
      <c r="S65" s="19"/>
      <c r="T65" s="19"/>
      <c r="U65" s="19"/>
      <c r="V65" s="19"/>
      <c r="W65" s="19"/>
      <c r="X65" s="74"/>
      <c r="Y65" s="75">
        <v>45000</v>
      </c>
      <c r="Z65" s="75">
        <v>30000</v>
      </c>
    </row>
    <row r="66" spans="1:26" x14ac:dyDescent="0.25">
      <c r="A66" s="7" t="s">
        <v>90</v>
      </c>
      <c r="B66" s="8" t="s">
        <v>91</v>
      </c>
      <c r="C66" s="9"/>
      <c r="D66" s="9"/>
      <c r="E66" s="10">
        <f t="shared" ref="E66:Z66" si="16">SUM(E67:E68)</f>
        <v>80910</v>
      </c>
      <c r="F66" s="10">
        <f t="shared" si="16"/>
        <v>0</v>
      </c>
      <c r="G66" s="10">
        <f t="shared" si="16"/>
        <v>0</v>
      </c>
      <c r="H66" s="10">
        <f t="shared" si="16"/>
        <v>80910</v>
      </c>
      <c r="I66" s="10">
        <f t="shared" si="16"/>
        <v>70910</v>
      </c>
      <c r="J66" s="10">
        <f t="shared" si="16"/>
        <v>0</v>
      </c>
      <c r="K66" s="10">
        <f t="shared" si="16"/>
        <v>0</v>
      </c>
      <c r="L66" s="10">
        <f t="shared" si="16"/>
        <v>70910</v>
      </c>
      <c r="M66" s="10">
        <f t="shared" si="16"/>
        <v>0</v>
      </c>
      <c r="N66" s="10">
        <f t="shared" si="16"/>
        <v>70910</v>
      </c>
      <c r="O66" s="10">
        <f t="shared" si="16"/>
        <v>65504.639999999999</v>
      </c>
      <c r="P66" s="10">
        <f t="shared" si="16"/>
        <v>5405.36</v>
      </c>
      <c r="Q66" s="10">
        <f t="shared" si="16"/>
        <v>0</v>
      </c>
      <c r="R66" s="10">
        <f t="shared" si="16"/>
        <v>0</v>
      </c>
      <c r="S66" s="10">
        <f t="shared" si="16"/>
        <v>0</v>
      </c>
      <c r="T66" s="10">
        <f t="shared" si="16"/>
        <v>0</v>
      </c>
      <c r="U66" s="10">
        <f t="shared" si="16"/>
        <v>0</v>
      </c>
      <c r="V66" s="10">
        <f t="shared" si="16"/>
        <v>0</v>
      </c>
      <c r="W66" s="10">
        <f t="shared" si="16"/>
        <v>0</v>
      </c>
      <c r="X66" s="10">
        <f t="shared" si="16"/>
        <v>0</v>
      </c>
      <c r="Y66" s="10">
        <f t="shared" si="16"/>
        <v>0</v>
      </c>
      <c r="Z66" s="10">
        <f t="shared" si="16"/>
        <v>0</v>
      </c>
    </row>
    <row r="67" spans="1:26" x14ac:dyDescent="0.25">
      <c r="A67" s="14"/>
      <c r="B67" s="15"/>
      <c r="C67" s="42">
        <v>7</v>
      </c>
      <c r="D67" s="16" t="s">
        <v>50</v>
      </c>
      <c r="E67" s="17">
        <v>10000</v>
      </c>
      <c r="F67" s="17">
        <v>0</v>
      </c>
      <c r="G67" s="17">
        <v>0</v>
      </c>
      <c r="H67" s="17">
        <v>10000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6"/>
      <c r="R67" s="18"/>
      <c r="S67" s="19"/>
      <c r="T67" s="19"/>
      <c r="U67" s="19"/>
      <c r="V67" s="19"/>
      <c r="W67" s="19"/>
      <c r="X67" s="74"/>
      <c r="Y67" s="75"/>
      <c r="Z67" s="75"/>
    </row>
    <row r="68" spans="1:26" x14ac:dyDescent="0.25">
      <c r="A68" s="14"/>
      <c r="B68" s="15"/>
      <c r="C68" s="42">
        <v>1</v>
      </c>
      <c r="D68" s="16" t="s">
        <v>38</v>
      </c>
      <c r="E68" s="17">
        <v>70910</v>
      </c>
      <c r="F68" s="17">
        <v>0</v>
      </c>
      <c r="G68" s="17">
        <v>0</v>
      </c>
      <c r="H68" s="17">
        <v>70910</v>
      </c>
      <c r="I68" s="17">
        <v>70910</v>
      </c>
      <c r="J68" s="17">
        <v>0</v>
      </c>
      <c r="K68" s="17">
        <v>0</v>
      </c>
      <c r="L68" s="17">
        <v>70910</v>
      </c>
      <c r="M68" s="17">
        <v>0</v>
      </c>
      <c r="N68" s="17">
        <v>70910</v>
      </c>
      <c r="O68" s="17">
        <v>65504.639999999999</v>
      </c>
      <c r="P68" s="17">
        <v>5405.36</v>
      </c>
      <c r="Q68" s="16"/>
      <c r="R68" s="18"/>
      <c r="S68" s="19"/>
      <c r="T68" s="19"/>
      <c r="U68" s="19"/>
      <c r="V68" s="19"/>
      <c r="W68" s="19"/>
      <c r="X68" s="74"/>
      <c r="Y68" s="75"/>
      <c r="Z68" s="75"/>
    </row>
    <row r="69" spans="1:26" x14ac:dyDescent="0.25">
      <c r="A69" s="7" t="s">
        <v>92</v>
      </c>
      <c r="B69" s="8" t="s">
        <v>93</v>
      </c>
      <c r="C69" s="41">
        <v>1</v>
      </c>
      <c r="D69" s="9" t="s">
        <v>50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9"/>
      <c r="R69" s="11"/>
      <c r="S69" s="12"/>
      <c r="T69" s="12"/>
      <c r="U69" s="12"/>
      <c r="V69" s="12"/>
      <c r="W69" s="12"/>
      <c r="X69" s="73"/>
      <c r="Y69" s="75"/>
      <c r="Z69" s="75">
        <v>150000</v>
      </c>
    </row>
    <row r="70" spans="1:26" ht="30.75" thickBot="1" x14ac:dyDescent="0.3">
      <c r="A70" s="7" t="s">
        <v>94</v>
      </c>
      <c r="B70" s="8" t="s">
        <v>95</v>
      </c>
      <c r="C70" s="41">
        <v>1</v>
      </c>
      <c r="D70" s="9" t="s">
        <v>38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9"/>
      <c r="R70" s="11"/>
      <c r="S70" s="12"/>
      <c r="T70" s="12"/>
      <c r="U70" s="12"/>
      <c r="V70" s="12"/>
      <c r="W70" s="12"/>
      <c r="X70" s="73"/>
      <c r="Y70" s="75"/>
      <c r="Z70" s="75"/>
    </row>
    <row r="71" spans="1:26" ht="15.75" thickBot="1" x14ac:dyDescent="0.3">
      <c r="A71" s="7" t="s">
        <v>96</v>
      </c>
      <c r="B71" s="8" t="s">
        <v>97</v>
      </c>
      <c r="C71" s="9"/>
      <c r="D71" s="9"/>
      <c r="E71" s="10">
        <f t="shared" ref="E71:Z71" si="17">SUM(E72:E72)</f>
        <v>205946</v>
      </c>
      <c r="F71" s="10">
        <f t="shared" si="17"/>
        <v>1300</v>
      </c>
      <c r="G71" s="10">
        <f t="shared" si="17"/>
        <v>0</v>
      </c>
      <c r="H71" s="10">
        <f t="shared" si="17"/>
        <v>204646</v>
      </c>
      <c r="I71" s="10">
        <f t="shared" si="17"/>
        <v>205946</v>
      </c>
      <c r="J71" s="10">
        <f t="shared" si="17"/>
        <v>1300</v>
      </c>
      <c r="K71" s="10">
        <f t="shared" si="17"/>
        <v>0</v>
      </c>
      <c r="L71" s="10">
        <f t="shared" si="17"/>
        <v>204646</v>
      </c>
      <c r="M71" s="10">
        <f t="shared" si="17"/>
        <v>62244.34</v>
      </c>
      <c r="N71" s="10">
        <f t="shared" si="17"/>
        <v>268190.33999999997</v>
      </c>
      <c r="O71" s="10">
        <f t="shared" si="17"/>
        <v>219488.31</v>
      </c>
      <c r="P71" s="10">
        <f t="shared" si="17"/>
        <v>48702.03</v>
      </c>
      <c r="Q71" s="10">
        <f t="shared" si="17"/>
        <v>0</v>
      </c>
      <c r="R71" s="10">
        <f t="shared" si="17"/>
        <v>0</v>
      </c>
      <c r="S71" s="10">
        <f t="shared" si="17"/>
        <v>0</v>
      </c>
      <c r="T71" s="10">
        <f t="shared" si="17"/>
        <v>0</v>
      </c>
      <c r="U71" s="10">
        <f t="shared" si="17"/>
        <v>0</v>
      </c>
      <c r="V71" s="10">
        <f t="shared" si="17"/>
        <v>0</v>
      </c>
      <c r="W71" s="10">
        <f t="shared" si="17"/>
        <v>0</v>
      </c>
      <c r="X71" s="10">
        <f t="shared" si="17"/>
        <v>0</v>
      </c>
      <c r="Y71" s="10">
        <f t="shared" si="17"/>
        <v>196238</v>
      </c>
      <c r="Z71" s="10">
        <f t="shared" si="17"/>
        <v>15000</v>
      </c>
    </row>
    <row r="72" spans="1:26" ht="15.75" thickBot="1" x14ac:dyDescent="0.3">
      <c r="A72" s="20" t="s">
        <v>98</v>
      </c>
      <c r="B72" s="21" t="s">
        <v>99</v>
      </c>
      <c r="C72" s="22"/>
      <c r="D72" s="22"/>
      <c r="E72" s="23">
        <f t="shared" ref="E72:Z72" si="18">E73+E78+E82</f>
        <v>205946</v>
      </c>
      <c r="F72" s="23">
        <f t="shared" si="18"/>
        <v>1300</v>
      </c>
      <c r="G72" s="23">
        <f t="shared" si="18"/>
        <v>0</v>
      </c>
      <c r="H72" s="23">
        <f t="shared" si="18"/>
        <v>204646</v>
      </c>
      <c r="I72" s="23">
        <f t="shared" si="18"/>
        <v>205946</v>
      </c>
      <c r="J72" s="23">
        <f t="shared" si="18"/>
        <v>1300</v>
      </c>
      <c r="K72" s="23">
        <f t="shared" si="18"/>
        <v>0</v>
      </c>
      <c r="L72" s="23">
        <f t="shared" si="18"/>
        <v>204646</v>
      </c>
      <c r="M72" s="23">
        <f t="shared" si="18"/>
        <v>62244.34</v>
      </c>
      <c r="N72" s="23">
        <f t="shared" si="18"/>
        <v>268190.33999999997</v>
      </c>
      <c r="O72" s="23">
        <f t="shared" si="18"/>
        <v>219488.31</v>
      </c>
      <c r="P72" s="23">
        <f t="shared" si="18"/>
        <v>48702.03</v>
      </c>
      <c r="Q72" s="23">
        <f t="shared" si="18"/>
        <v>0</v>
      </c>
      <c r="R72" s="23">
        <f t="shared" si="18"/>
        <v>0</v>
      </c>
      <c r="S72" s="23">
        <f t="shared" si="18"/>
        <v>0</v>
      </c>
      <c r="T72" s="23">
        <f t="shared" si="18"/>
        <v>0</v>
      </c>
      <c r="U72" s="23">
        <f t="shared" si="18"/>
        <v>0</v>
      </c>
      <c r="V72" s="23">
        <f t="shared" si="18"/>
        <v>0</v>
      </c>
      <c r="W72" s="23">
        <f t="shared" si="18"/>
        <v>0</v>
      </c>
      <c r="X72" s="23">
        <f t="shared" si="18"/>
        <v>0</v>
      </c>
      <c r="Y72" s="23">
        <f t="shared" si="18"/>
        <v>196238</v>
      </c>
      <c r="Z72" s="23">
        <f t="shared" si="18"/>
        <v>15000</v>
      </c>
    </row>
    <row r="73" spans="1:26" ht="30" x14ac:dyDescent="0.25">
      <c r="A73" s="7" t="s">
        <v>100</v>
      </c>
      <c r="B73" s="8" t="s">
        <v>101</v>
      </c>
      <c r="C73" s="41">
        <v>1</v>
      </c>
      <c r="D73" s="9"/>
      <c r="E73" s="10">
        <f t="shared" ref="E73:Z73" si="19">SUM(E74:E77)</f>
        <v>73946</v>
      </c>
      <c r="F73" s="10">
        <f t="shared" si="19"/>
        <v>1300</v>
      </c>
      <c r="G73" s="10">
        <f t="shared" si="19"/>
        <v>0</v>
      </c>
      <c r="H73" s="10">
        <f t="shared" si="19"/>
        <v>72646</v>
      </c>
      <c r="I73" s="10">
        <f t="shared" si="19"/>
        <v>73946</v>
      </c>
      <c r="J73" s="10">
        <f t="shared" si="19"/>
        <v>1300</v>
      </c>
      <c r="K73" s="10">
        <f t="shared" si="19"/>
        <v>0</v>
      </c>
      <c r="L73" s="10">
        <f t="shared" si="19"/>
        <v>72646</v>
      </c>
      <c r="M73" s="10">
        <f t="shared" si="19"/>
        <v>-1755.66</v>
      </c>
      <c r="N73" s="10">
        <f t="shared" si="19"/>
        <v>72190.34</v>
      </c>
      <c r="O73" s="10">
        <f t="shared" si="19"/>
        <v>68815.06</v>
      </c>
      <c r="P73" s="10">
        <f t="shared" si="19"/>
        <v>3375.2799999999997</v>
      </c>
      <c r="Q73" s="10">
        <f t="shared" si="19"/>
        <v>0</v>
      </c>
      <c r="R73" s="10">
        <f t="shared" si="19"/>
        <v>0</v>
      </c>
      <c r="S73" s="10">
        <f t="shared" si="19"/>
        <v>0</v>
      </c>
      <c r="T73" s="10">
        <f t="shared" si="19"/>
        <v>0</v>
      </c>
      <c r="U73" s="10">
        <f t="shared" si="19"/>
        <v>0</v>
      </c>
      <c r="V73" s="10">
        <f t="shared" si="19"/>
        <v>0</v>
      </c>
      <c r="W73" s="10">
        <f t="shared" si="19"/>
        <v>0</v>
      </c>
      <c r="X73" s="10">
        <f t="shared" si="19"/>
        <v>0</v>
      </c>
      <c r="Y73" s="10">
        <f t="shared" si="19"/>
        <v>46238</v>
      </c>
      <c r="Z73" s="10">
        <f t="shared" si="19"/>
        <v>0</v>
      </c>
    </row>
    <row r="74" spans="1:26" x14ac:dyDescent="0.25">
      <c r="A74" s="14"/>
      <c r="B74" s="15"/>
      <c r="C74" s="16"/>
      <c r="D74" s="16" t="s">
        <v>50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3800</v>
      </c>
      <c r="N74" s="17">
        <v>3800</v>
      </c>
      <c r="O74" s="17">
        <v>2699.99</v>
      </c>
      <c r="P74" s="17">
        <v>1100.01</v>
      </c>
      <c r="Q74" s="16"/>
      <c r="R74" s="18"/>
      <c r="S74" s="19"/>
      <c r="T74" s="19"/>
      <c r="U74" s="19"/>
      <c r="V74" s="19"/>
      <c r="W74" s="19"/>
      <c r="X74" s="74"/>
      <c r="Y74" s="75"/>
      <c r="Z74" s="75"/>
    </row>
    <row r="75" spans="1:26" x14ac:dyDescent="0.25">
      <c r="A75" s="14"/>
      <c r="B75" s="15"/>
      <c r="C75" s="16"/>
      <c r="D75" s="16" t="s">
        <v>41</v>
      </c>
      <c r="E75" s="17">
        <v>60450</v>
      </c>
      <c r="F75" s="17">
        <v>0</v>
      </c>
      <c r="G75" s="17">
        <v>0</v>
      </c>
      <c r="H75" s="17">
        <v>60450</v>
      </c>
      <c r="I75" s="17">
        <v>60450</v>
      </c>
      <c r="J75" s="17">
        <v>0</v>
      </c>
      <c r="K75" s="17">
        <v>0</v>
      </c>
      <c r="L75" s="17">
        <v>60450</v>
      </c>
      <c r="M75" s="17">
        <v>-5500</v>
      </c>
      <c r="N75" s="17">
        <v>54950</v>
      </c>
      <c r="O75" s="17">
        <v>54393.83</v>
      </c>
      <c r="P75" s="17">
        <v>556.16999999999996</v>
      </c>
      <c r="Q75" s="16"/>
      <c r="R75" s="18"/>
      <c r="S75" s="19"/>
      <c r="T75" s="19"/>
      <c r="U75" s="19"/>
      <c r="V75" s="19"/>
      <c r="W75" s="19"/>
      <c r="X75" s="74"/>
      <c r="Y75" s="75">
        <v>37100</v>
      </c>
      <c r="Z75" s="75"/>
    </row>
    <row r="76" spans="1:26" x14ac:dyDescent="0.25">
      <c r="A76" s="14"/>
      <c r="B76" s="15"/>
      <c r="C76" s="16"/>
      <c r="D76" s="16" t="s">
        <v>38</v>
      </c>
      <c r="E76" s="17">
        <v>1300</v>
      </c>
      <c r="F76" s="17">
        <v>1300</v>
      </c>
      <c r="G76" s="17">
        <v>0</v>
      </c>
      <c r="H76" s="17">
        <v>0</v>
      </c>
      <c r="I76" s="17">
        <v>1300</v>
      </c>
      <c r="J76" s="17">
        <v>1300</v>
      </c>
      <c r="K76" s="17">
        <v>0</v>
      </c>
      <c r="L76" s="17">
        <v>0</v>
      </c>
      <c r="M76" s="17">
        <v>-55.66</v>
      </c>
      <c r="N76" s="17">
        <v>1244.3399999999999</v>
      </c>
      <c r="O76" s="17">
        <v>304.24</v>
      </c>
      <c r="P76" s="17">
        <v>940.1</v>
      </c>
      <c r="Q76" s="16"/>
      <c r="R76" s="18"/>
      <c r="S76" s="19"/>
      <c r="T76" s="19"/>
      <c r="U76" s="19"/>
      <c r="V76" s="19"/>
      <c r="W76" s="19"/>
      <c r="X76" s="74"/>
      <c r="Y76" s="75"/>
      <c r="Z76" s="75"/>
    </row>
    <row r="77" spans="1:26" ht="45.75" thickBot="1" x14ac:dyDescent="0.3">
      <c r="A77" s="14"/>
      <c r="B77" s="15"/>
      <c r="C77" s="16"/>
      <c r="D77" s="16" t="s">
        <v>65</v>
      </c>
      <c r="E77" s="17">
        <v>12196</v>
      </c>
      <c r="F77" s="17">
        <v>0</v>
      </c>
      <c r="G77" s="17">
        <v>0</v>
      </c>
      <c r="H77" s="17">
        <v>12196</v>
      </c>
      <c r="I77" s="17">
        <v>12196</v>
      </c>
      <c r="J77" s="17">
        <v>0</v>
      </c>
      <c r="K77" s="17">
        <v>0</v>
      </c>
      <c r="L77" s="17">
        <v>12196</v>
      </c>
      <c r="M77" s="17">
        <v>0</v>
      </c>
      <c r="N77" s="17">
        <v>12196</v>
      </c>
      <c r="O77" s="17">
        <v>11417</v>
      </c>
      <c r="P77" s="17">
        <v>779</v>
      </c>
      <c r="Q77" s="16"/>
      <c r="R77" s="18"/>
      <c r="S77" s="19"/>
      <c r="T77" s="19"/>
      <c r="U77" s="19"/>
      <c r="V77" s="19"/>
      <c r="W77" s="19"/>
      <c r="X77" s="74"/>
      <c r="Y77" s="75">
        <v>9138</v>
      </c>
      <c r="Z77" s="75"/>
    </row>
    <row r="78" spans="1:26" ht="45" x14ac:dyDescent="0.25">
      <c r="A78" s="7" t="s">
        <v>102</v>
      </c>
      <c r="B78" s="8" t="s">
        <v>103</v>
      </c>
      <c r="C78" s="9"/>
      <c r="D78" s="9"/>
      <c r="E78" s="10">
        <f t="shared" ref="E78:Z78" si="20">SUM(E79:E81)</f>
        <v>132000</v>
      </c>
      <c r="F78" s="10">
        <f t="shared" si="20"/>
        <v>0</v>
      </c>
      <c r="G78" s="10">
        <f t="shared" si="20"/>
        <v>0</v>
      </c>
      <c r="H78" s="10">
        <f t="shared" si="20"/>
        <v>132000</v>
      </c>
      <c r="I78" s="10">
        <f t="shared" si="20"/>
        <v>132000</v>
      </c>
      <c r="J78" s="10">
        <f t="shared" si="20"/>
        <v>0</v>
      </c>
      <c r="K78" s="10">
        <f t="shared" si="20"/>
        <v>0</v>
      </c>
      <c r="L78" s="10">
        <f t="shared" si="20"/>
        <v>132000</v>
      </c>
      <c r="M78" s="10">
        <f t="shared" si="20"/>
        <v>64000</v>
      </c>
      <c r="N78" s="10">
        <f t="shared" si="20"/>
        <v>196000</v>
      </c>
      <c r="O78" s="10">
        <f t="shared" si="20"/>
        <v>150673.25</v>
      </c>
      <c r="P78" s="10">
        <f t="shared" si="20"/>
        <v>45326.75</v>
      </c>
      <c r="Q78" s="10">
        <f t="shared" si="20"/>
        <v>0</v>
      </c>
      <c r="R78" s="10">
        <f t="shared" si="20"/>
        <v>0</v>
      </c>
      <c r="S78" s="10">
        <f t="shared" si="20"/>
        <v>0</v>
      </c>
      <c r="T78" s="10">
        <f t="shared" si="20"/>
        <v>0</v>
      </c>
      <c r="U78" s="10">
        <f t="shared" si="20"/>
        <v>0</v>
      </c>
      <c r="V78" s="10">
        <f t="shared" si="20"/>
        <v>0</v>
      </c>
      <c r="W78" s="10">
        <f t="shared" si="20"/>
        <v>0</v>
      </c>
      <c r="X78" s="10">
        <f t="shared" si="20"/>
        <v>0</v>
      </c>
      <c r="Y78" s="10">
        <f t="shared" si="20"/>
        <v>150000</v>
      </c>
      <c r="Z78" s="10">
        <f t="shared" si="20"/>
        <v>15000</v>
      </c>
    </row>
    <row r="79" spans="1:26" x14ac:dyDescent="0.25">
      <c r="A79" s="14"/>
      <c r="B79" s="15"/>
      <c r="C79" s="42">
        <v>1</v>
      </c>
      <c r="D79" s="16" t="s">
        <v>50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59990</v>
      </c>
      <c r="N79" s="17">
        <v>59990</v>
      </c>
      <c r="O79" s="17">
        <v>14670.1</v>
      </c>
      <c r="P79" s="17">
        <v>45319.9</v>
      </c>
      <c r="Q79" s="16"/>
      <c r="R79" s="18"/>
      <c r="S79" s="19"/>
      <c r="T79" s="19"/>
      <c r="U79" s="19"/>
      <c r="V79" s="19"/>
      <c r="W79" s="19"/>
      <c r="X79" s="74"/>
      <c r="Y79" s="75"/>
      <c r="Z79" s="75"/>
    </row>
    <row r="80" spans="1:26" x14ac:dyDescent="0.25">
      <c r="A80" s="14"/>
      <c r="B80" s="15"/>
      <c r="C80" s="42">
        <v>5</v>
      </c>
      <c r="D80" s="16" t="s">
        <v>50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4010</v>
      </c>
      <c r="N80" s="17">
        <v>4010</v>
      </c>
      <c r="O80" s="17">
        <v>4003.15</v>
      </c>
      <c r="P80" s="17">
        <v>6.85</v>
      </c>
      <c r="Q80" s="16"/>
      <c r="R80" s="18"/>
      <c r="S80" s="19"/>
      <c r="T80" s="19"/>
      <c r="U80" s="19"/>
      <c r="V80" s="19"/>
      <c r="W80" s="19"/>
      <c r="X80" s="74"/>
      <c r="Y80" s="75"/>
      <c r="Z80" s="75"/>
    </row>
    <row r="81" spans="1:26" x14ac:dyDescent="0.25">
      <c r="A81" s="14"/>
      <c r="B81" s="15"/>
      <c r="C81" s="42">
        <v>1</v>
      </c>
      <c r="D81" s="16" t="s">
        <v>38</v>
      </c>
      <c r="E81" s="17">
        <v>132000</v>
      </c>
      <c r="F81" s="17">
        <v>0</v>
      </c>
      <c r="G81" s="17">
        <v>0</v>
      </c>
      <c r="H81" s="17">
        <v>132000</v>
      </c>
      <c r="I81" s="17">
        <v>132000</v>
      </c>
      <c r="J81" s="17">
        <v>0</v>
      </c>
      <c r="K81" s="17">
        <v>0</v>
      </c>
      <c r="L81" s="17">
        <v>132000</v>
      </c>
      <c r="M81" s="17">
        <v>0</v>
      </c>
      <c r="N81" s="17">
        <v>132000</v>
      </c>
      <c r="O81" s="17">
        <v>132000</v>
      </c>
      <c r="P81" s="17">
        <v>0</v>
      </c>
      <c r="Q81" s="16"/>
      <c r="R81" s="18"/>
      <c r="S81" s="19"/>
      <c r="T81" s="19"/>
      <c r="U81" s="19"/>
      <c r="V81" s="19"/>
      <c r="W81" s="19"/>
      <c r="X81" s="74"/>
      <c r="Y81" s="75">
        <v>150000</v>
      </c>
      <c r="Z81" s="75">
        <v>15000</v>
      </c>
    </row>
    <row r="82" spans="1:26" ht="45.75" thickBot="1" x14ac:dyDescent="0.3">
      <c r="A82" s="7" t="s">
        <v>104</v>
      </c>
      <c r="B82" s="8" t="s">
        <v>105</v>
      </c>
      <c r="C82" s="9"/>
      <c r="D82" s="9"/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9"/>
      <c r="R82" s="11"/>
      <c r="S82" s="12"/>
      <c r="T82" s="12"/>
      <c r="U82" s="12"/>
      <c r="V82" s="12"/>
      <c r="W82" s="12"/>
      <c r="X82" s="73"/>
      <c r="Y82" s="75"/>
      <c r="Z82" s="75"/>
    </row>
    <row r="83" spans="1:26" ht="30.75" thickBot="1" x14ac:dyDescent="0.3">
      <c r="A83" s="7" t="s">
        <v>106</v>
      </c>
      <c r="B83" s="8" t="s">
        <v>107</v>
      </c>
      <c r="C83" s="9"/>
      <c r="D83" s="9"/>
      <c r="E83" s="10">
        <f t="shared" ref="E83:Z83" si="21">E84+E85+E127</f>
        <v>3960605</v>
      </c>
      <c r="F83" s="10">
        <f t="shared" si="21"/>
        <v>0</v>
      </c>
      <c r="G83" s="10">
        <f t="shared" si="21"/>
        <v>0</v>
      </c>
      <c r="H83" s="10">
        <f t="shared" si="21"/>
        <v>3960605</v>
      </c>
      <c r="I83" s="10">
        <f t="shared" si="21"/>
        <v>1745339</v>
      </c>
      <c r="J83" s="10">
        <f t="shared" si="21"/>
        <v>0</v>
      </c>
      <c r="K83" s="10">
        <f t="shared" si="21"/>
        <v>0</v>
      </c>
      <c r="L83" s="10">
        <f t="shared" si="21"/>
        <v>1745339</v>
      </c>
      <c r="M83" s="10">
        <f t="shared" si="21"/>
        <v>-708792.73000000021</v>
      </c>
      <c r="N83" s="10">
        <f t="shared" si="21"/>
        <v>1036546.2699999998</v>
      </c>
      <c r="O83" s="10">
        <f t="shared" si="21"/>
        <v>643454.29</v>
      </c>
      <c r="P83" s="10">
        <f t="shared" si="21"/>
        <v>393091.98</v>
      </c>
      <c r="Q83" s="10" t="e">
        <f t="shared" si="21"/>
        <v>#VALUE!</v>
      </c>
      <c r="R83" s="10" t="e">
        <f t="shared" si="21"/>
        <v>#VALUE!</v>
      </c>
      <c r="S83" s="10">
        <f t="shared" si="21"/>
        <v>64.709999999999994</v>
      </c>
      <c r="T83" s="10">
        <f t="shared" si="21"/>
        <v>0</v>
      </c>
      <c r="U83" s="10">
        <f t="shared" si="21"/>
        <v>66</v>
      </c>
      <c r="V83" s="10">
        <f t="shared" si="21"/>
        <v>0</v>
      </c>
      <c r="W83" s="10">
        <f t="shared" si="21"/>
        <v>67.319999999999993</v>
      </c>
      <c r="X83" s="10">
        <f t="shared" si="21"/>
        <v>0</v>
      </c>
      <c r="Y83" s="10">
        <f t="shared" si="21"/>
        <v>823599</v>
      </c>
      <c r="Z83" s="10">
        <f t="shared" si="21"/>
        <v>3531040</v>
      </c>
    </row>
    <row r="84" spans="1:26" ht="30" hidden="1" x14ac:dyDescent="0.25">
      <c r="A84" s="14"/>
      <c r="B84" s="15"/>
      <c r="C84" s="16"/>
      <c r="D84" s="16"/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6" t="s">
        <v>108</v>
      </c>
      <c r="R84" s="18" t="s">
        <v>27</v>
      </c>
      <c r="S84" s="19" t="s">
        <v>109</v>
      </c>
      <c r="T84" s="19" t="s">
        <v>21</v>
      </c>
      <c r="U84" s="19" t="s">
        <v>110</v>
      </c>
      <c r="V84" s="19" t="s">
        <v>21</v>
      </c>
      <c r="W84" s="19" t="s">
        <v>111</v>
      </c>
      <c r="X84" s="74" t="s">
        <v>21</v>
      </c>
      <c r="Y84" s="75"/>
      <c r="Z84" s="75"/>
    </row>
    <row r="85" spans="1:26" ht="30.75" thickBot="1" x14ac:dyDescent="0.3">
      <c r="A85" s="20" t="s">
        <v>112</v>
      </c>
      <c r="B85" s="21" t="s">
        <v>113</v>
      </c>
      <c r="C85" s="22"/>
      <c r="D85" s="22"/>
      <c r="E85" s="23">
        <f t="shared" ref="E85:Z85" si="22">E86+E92+E96+E101+E107+E108+E109+E110+E114+E118+E123+E124</f>
        <v>3613145</v>
      </c>
      <c r="F85" s="23">
        <f t="shared" si="22"/>
        <v>0</v>
      </c>
      <c r="G85" s="23">
        <f t="shared" si="22"/>
        <v>0</v>
      </c>
      <c r="H85" s="23">
        <f t="shared" si="22"/>
        <v>3613145</v>
      </c>
      <c r="I85" s="23">
        <f t="shared" si="22"/>
        <v>1439479</v>
      </c>
      <c r="J85" s="23">
        <f t="shared" si="22"/>
        <v>0</v>
      </c>
      <c r="K85" s="23">
        <f t="shared" si="22"/>
        <v>0</v>
      </c>
      <c r="L85" s="23">
        <f t="shared" si="22"/>
        <v>1439479</v>
      </c>
      <c r="M85" s="23">
        <f t="shared" si="22"/>
        <v>-582739.91000000015</v>
      </c>
      <c r="N85" s="23">
        <f t="shared" si="22"/>
        <v>856739.08999999985</v>
      </c>
      <c r="O85" s="23">
        <f t="shared" si="22"/>
        <v>481045.58000000007</v>
      </c>
      <c r="P85" s="23">
        <f t="shared" si="22"/>
        <v>375693.51</v>
      </c>
      <c r="Q85" s="23">
        <f t="shared" si="22"/>
        <v>0</v>
      </c>
      <c r="R85" s="23">
        <f t="shared" si="22"/>
        <v>0</v>
      </c>
      <c r="S85" s="23">
        <f t="shared" si="22"/>
        <v>0</v>
      </c>
      <c r="T85" s="23">
        <f t="shared" si="22"/>
        <v>0</v>
      </c>
      <c r="U85" s="23">
        <f t="shared" si="22"/>
        <v>0</v>
      </c>
      <c r="V85" s="23">
        <f t="shared" si="22"/>
        <v>0</v>
      </c>
      <c r="W85" s="23">
        <f t="shared" si="22"/>
        <v>0</v>
      </c>
      <c r="X85" s="23">
        <f t="shared" si="22"/>
        <v>0</v>
      </c>
      <c r="Y85" s="23">
        <f t="shared" si="22"/>
        <v>801371</v>
      </c>
      <c r="Z85" s="23">
        <f t="shared" si="22"/>
        <v>160347</v>
      </c>
    </row>
    <row r="86" spans="1:26" ht="45" x14ac:dyDescent="0.25">
      <c r="A86" s="7" t="s">
        <v>114</v>
      </c>
      <c r="B86" s="8" t="s">
        <v>115</v>
      </c>
      <c r="C86" s="41">
        <v>1</v>
      </c>
      <c r="D86" s="9"/>
      <c r="E86" s="10">
        <f t="shared" ref="E86:Z86" si="23">SUM(E87:E91)</f>
        <v>944680</v>
      </c>
      <c r="F86" s="10">
        <f t="shared" si="23"/>
        <v>0</v>
      </c>
      <c r="G86" s="10">
        <f t="shared" si="23"/>
        <v>0</v>
      </c>
      <c r="H86" s="10">
        <f t="shared" si="23"/>
        <v>944680</v>
      </c>
      <c r="I86" s="10">
        <f t="shared" si="23"/>
        <v>885779</v>
      </c>
      <c r="J86" s="10">
        <f t="shared" si="23"/>
        <v>0</v>
      </c>
      <c r="K86" s="10">
        <f t="shared" si="23"/>
        <v>0</v>
      </c>
      <c r="L86" s="10">
        <f t="shared" si="23"/>
        <v>885779</v>
      </c>
      <c r="M86" s="10">
        <f t="shared" si="23"/>
        <v>-642456.09</v>
      </c>
      <c r="N86" s="10">
        <f t="shared" si="23"/>
        <v>243322.91</v>
      </c>
      <c r="O86" s="10">
        <f t="shared" si="23"/>
        <v>9158.61</v>
      </c>
      <c r="P86" s="10">
        <f t="shared" si="23"/>
        <v>234164.3</v>
      </c>
      <c r="Q86" s="10">
        <f t="shared" si="23"/>
        <v>0</v>
      </c>
      <c r="R86" s="10">
        <f t="shared" si="23"/>
        <v>0</v>
      </c>
      <c r="S86" s="10">
        <f t="shared" si="23"/>
        <v>0</v>
      </c>
      <c r="T86" s="10">
        <f t="shared" si="23"/>
        <v>0</v>
      </c>
      <c r="U86" s="10">
        <f t="shared" si="23"/>
        <v>0</v>
      </c>
      <c r="V86" s="10">
        <f t="shared" si="23"/>
        <v>0</v>
      </c>
      <c r="W86" s="10">
        <f t="shared" si="23"/>
        <v>0</v>
      </c>
      <c r="X86" s="10">
        <f t="shared" si="23"/>
        <v>0</v>
      </c>
      <c r="Y86" s="10">
        <f t="shared" si="23"/>
        <v>0</v>
      </c>
      <c r="Z86" s="10">
        <f t="shared" si="23"/>
        <v>0</v>
      </c>
    </row>
    <row r="87" spans="1:26" x14ac:dyDescent="0.25">
      <c r="A87" s="14"/>
      <c r="B87" s="15"/>
      <c r="C87" s="16"/>
      <c r="D87" s="16" t="s">
        <v>42</v>
      </c>
      <c r="E87" s="17">
        <v>100000</v>
      </c>
      <c r="F87" s="17">
        <v>0</v>
      </c>
      <c r="G87" s="17">
        <v>0</v>
      </c>
      <c r="H87" s="17">
        <v>100000</v>
      </c>
      <c r="I87" s="17">
        <v>100000</v>
      </c>
      <c r="J87" s="17">
        <v>0</v>
      </c>
      <c r="K87" s="17">
        <v>0</v>
      </c>
      <c r="L87" s="17">
        <v>100000</v>
      </c>
      <c r="M87" s="17">
        <v>-100000</v>
      </c>
      <c r="N87" s="17">
        <v>0</v>
      </c>
      <c r="O87" s="17">
        <v>0</v>
      </c>
      <c r="P87" s="17">
        <v>0</v>
      </c>
      <c r="Q87" s="16"/>
      <c r="R87" s="18"/>
      <c r="S87" s="19"/>
      <c r="T87" s="19"/>
      <c r="U87" s="19"/>
      <c r="V87" s="19"/>
      <c r="W87" s="19"/>
      <c r="X87" s="74"/>
      <c r="Y87" s="75"/>
      <c r="Z87" s="75"/>
    </row>
    <row r="88" spans="1:26" x14ac:dyDescent="0.25">
      <c r="A88" s="14"/>
      <c r="B88" s="15"/>
      <c r="C88" s="16"/>
      <c r="D88" s="16" t="s">
        <v>38</v>
      </c>
      <c r="E88" s="17">
        <v>260016</v>
      </c>
      <c r="F88" s="17">
        <v>0</v>
      </c>
      <c r="G88" s="17">
        <v>0</v>
      </c>
      <c r="H88" s="17">
        <v>260016</v>
      </c>
      <c r="I88" s="17">
        <v>201115</v>
      </c>
      <c r="J88" s="17">
        <v>0</v>
      </c>
      <c r="K88" s="17">
        <v>0</v>
      </c>
      <c r="L88" s="17">
        <v>201115</v>
      </c>
      <c r="M88" s="17">
        <v>-187467</v>
      </c>
      <c r="N88" s="17">
        <v>13648</v>
      </c>
      <c r="O88" s="17">
        <v>1790</v>
      </c>
      <c r="P88" s="17">
        <v>11858</v>
      </c>
      <c r="Q88" s="16"/>
      <c r="R88" s="18"/>
      <c r="S88" s="19"/>
      <c r="T88" s="19"/>
      <c r="U88" s="19"/>
      <c r="V88" s="19"/>
      <c r="W88" s="19"/>
      <c r="X88" s="74"/>
      <c r="Y88" s="75"/>
      <c r="Z88" s="75"/>
    </row>
    <row r="89" spans="1:26" x14ac:dyDescent="0.25">
      <c r="A89" s="14"/>
      <c r="B89" s="15"/>
      <c r="C89" s="16"/>
      <c r="D89" s="16" t="s">
        <v>41</v>
      </c>
      <c r="E89" s="17">
        <v>303060</v>
      </c>
      <c r="F89" s="17">
        <v>0</v>
      </c>
      <c r="G89" s="17">
        <v>0</v>
      </c>
      <c r="H89" s="17">
        <v>303060</v>
      </c>
      <c r="I89" s="17">
        <v>303060</v>
      </c>
      <c r="J89" s="17">
        <v>0</v>
      </c>
      <c r="K89" s="17">
        <v>0</v>
      </c>
      <c r="L89" s="17">
        <v>303060</v>
      </c>
      <c r="M89" s="17">
        <v>-300039</v>
      </c>
      <c r="N89" s="17">
        <v>3021</v>
      </c>
      <c r="O89" s="17">
        <v>2063.4899999999998</v>
      </c>
      <c r="P89" s="17">
        <v>957.51</v>
      </c>
      <c r="Q89" s="16"/>
      <c r="R89" s="18"/>
      <c r="S89" s="19"/>
      <c r="T89" s="19"/>
      <c r="U89" s="19"/>
      <c r="V89" s="19"/>
      <c r="W89" s="19"/>
      <c r="X89" s="74"/>
      <c r="Y89" s="75"/>
      <c r="Z89" s="75"/>
    </row>
    <row r="90" spans="1:26" x14ac:dyDescent="0.25">
      <c r="A90" s="14"/>
      <c r="B90" s="15"/>
      <c r="C90" s="16"/>
      <c r="D90" s="16" t="s">
        <v>116</v>
      </c>
      <c r="E90" s="17">
        <v>26740</v>
      </c>
      <c r="F90" s="17">
        <v>0</v>
      </c>
      <c r="G90" s="17">
        <v>0</v>
      </c>
      <c r="H90" s="17">
        <v>26740</v>
      </c>
      <c r="I90" s="17">
        <v>26740</v>
      </c>
      <c r="J90" s="17">
        <v>0</v>
      </c>
      <c r="K90" s="17">
        <v>0</v>
      </c>
      <c r="L90" s="17">
        <v>26740</v>
      </c>
      <c r="M90" s="17">
        <v>-22200</v>
      </c>
      <c r="N90" s="17">
        <v>4540</v>
      </c>
      <c r="O90" s="17">
        <v>182.08</v>
      </c>
      <c r="P90" s="17">
        <v>4357.92</v>
      </c>
      <c r="Q90" s="16"/>
      <c r="R90" s="18"/>
      <c r="S90" s="19"/>
      <c r="T90" s="19"/>
      <c r="U90" s="19"/>
      <c r="V90" s="19"/>
      <c r="W90" s="19"/>
      <c r="X90" s="74"/>
      <c r="Y90" s="75"/>
      <c r="Z90" s="75"/>
    </row>
    <row r="91" spans="1:26" ht="45.75" thickBot="1" x14ac:dyDescent="0.3">
      <c r="A91" s="14"/>
      <c r="B91" s="15"/>
      <c r="C91" s="16"/>
      <c r="D91" s="16" t="s">
        <v>65</v>
      </c>
      <c r="E91" s="17">
        <v>254864</v>
      </c>
      <c r="F91" s="17">
        <v>0</v>
      </c>
      <c r="G91" s="17">
        <v>0</v>
      </c>
      <c r="H91" s="17">
        <v>254864</v>
      </c>
      <c r="I91" s="17">
        <v>254864</v>
      </c>
      <c r="J91" s="17">
        <v>0</v>
      </c>
      <c r="K91" s="17">
        <v>0</v>
      </c>
      <c r="L91" s="17">
        <v>254864</v>
      </c>
      <c r="M91" s="17">
        <v>-32750.09</v>
      </c>
      <c r="N91" s="17">
        <v>222113.91</v>
      </c>
      <c r="O91" s="17">
        <v>5123.04</v>
      </c>
      <c r="P91" s="17">
        <v>216990.87</v>
      </c>
      <c r="Q91" s="16"/>
      <c r="R91" s="18"/>
      <c r="S91" s="19"/>
      <c r="T91" s="19"/>
      <c r="U91" s="19"/>
      <c r="V91" s="19"/>
      <c r="W91" s="19"/>
      <c r="X91" s="74"/>
      <c r="Y91" s="75"/>
      <c r="Z91" s="75"/>
    </row>
    <row r="92" spans="1:26" ht="30" x14ac:dyDescent="0.25">
      <c r="A92" s="7" t="s">
        <v>117</v>
      </c>
      <c r="B92" s="8" t="s">
        <v>118</v>
      </c>
      <c r="C92" s="41">
        <v>31</v>
      </c>
      <c r="D92" s="9"/>
      <c r="E92" s="10">
        <f t="shared" ref="E92:Z92" si="24">SUM(E93:E95)</f>
        <v>344400</v>
      </c>
      <c r="F92" s="10">
        <f t="shared" si="24"/>
        <v>0</v>
      </c>
      <c r="G92" s="10">
        <f t="shared" si="24"/>
        <v>0</v>
      </c>
      <c r="H92" s="10">
        <f t="shared" si="24"/>
        <v>344400</v>
      </c>
      <c r="I92" s="10">
        <f t="shared" si="24"/>
        <v>195000</v>
      </c>
      <c r="J92" s="10">
        <f t="shared" si="24"/>
        <v>0</v>
      </c>
      <c r="K92" s="10">
        <f t="shared" si="24"/>
        <v>0</v>
      </c>
      <c r="L92" s="10">
        <f t="shared" si="24"/>
        <v>195000</v>
      </c>
      <c r="M92" s="10">
        <f t="shared" si="24"/>
        <v>399.58</v>
      </c>
      <c r="N92" s="10">
        <f t="shared" si="24"/>
        <v>195399.58</v>
      </c>
      <c r="O92" s="10">
        <f t="shared" si="24"/>
        <v>195399.58</v>
      </c>
      <c r="P92" s="10">
        <f t="shared" si="24"/>
        <v>0</v>
      </c>
      <c r="Q92" s="10">
        <f t="shared" si="24"/>
        <v>0</v>
      </c>
      <c r="R92" s="10">
        <f t="shared" si="24"/>
        <v>0</v>
      </c>
      <c r="S92" s="10">
        <f t="shared" si="24"/>
        <v>0</v>
      </c>
      <c r="T92" s="10">
        <f t="shared" si="24"/>
        <v>0</v>
      </c>
      <c r="U92" s="10">
        <f t="shared" si="24"/>
        <v>0</v>
      </c>
      <c r="V92" s="10">
        <f t="shared" si="24"/>
        <v>0</v>
      </c>
      <c r="W92" s="10">
        <f t="shared" si="24"/>
        <v>0</v>
      </c>
      <c r="X92" s="10">
        <f t="shared" si="24"/>
        <v>0</v>
      </c>
      <c r="Y92" s="10">
        <f t="shared" si="24"/>
        <v>149400</v>
      </c>
      <c r="Z92" s="10">
        <f t="shared" si="24"/>
        <v>0</v>
      </c>
    </row>
    <row r="93" spans="1:26" x14ac:dyDescent="0.25">
      <c r="A93" s="14"/>
      <c r="B93" s="15"/>
      <c r="C93" s="16"/>
      <c r="D93" s="16" t="s">
        <v>38</v>
      </c>
      <c r="E93" s="17">
        <v>344400</v>
      </c>
      <c r="F93" s="17">
        <v>0</v>
      </c>
      <c r="G93" s="17">
        <v>0</v>
      </c>
      <c r="H93" s="17">
        <v>344400</v>
      </c>
      <c r="I93" s="17">
        <v>195000</v>
      </c>
      <c r="J93" s="17">
        <v>0</v>
      </c>
      <c r="K93" s="17">
        <v>0</v>
      </c>
      <c r="L93" s="17">
        <v>195000</v>
      </c>
      <c r="M93" s="17">
        <v>-172801.55</v>
      </c>
      <c r="N93" s="17">
        <v>22198.45</v>
      </c>
      <c r="O93" s="17">
        <v>22198.45</v>
      </c>
      <c r="P93" s="17">
        <v>0</v>
      </c>
      <c r="Q93" s="16"/>
      <c r="R93" s="18"/>
      <c r="S93" s="19"/>
      <c r="T93" s="19"/>
      <c r="U93" s="19"/>
      <c r="V93" s="19"/>
      <c r="W93" s="19"/>
      <c r="X93" s="74"/>
      <c r="Y93" s="75">
        <v>149400</v>
      </c>
      <c r="Z93" s="75"/>
    </row>
    <row r="94" spans="1:26" x14ac:dyDescent="0.25">
      <c r="A94" s="14"/>
      <c r="B94" s="15"/>
      <c r="C94" s="16"/>
      <c r="D94" s="16" t="s">
        <v>42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172801.55</v>
      </c>
      <c r="N94" s="17">
        <v>172801.55</v>
      </c>
      <c r="O94" s="17">
        <v>172801.55</v>
      </c>
      <c r="P94" s="17">
        <v>0</v>
      </c>
      <c r="Q94" s="16"/>
      <c r="R94" s="18"/>
      <c r="S94" s="19"/>
      <c r="T94" s="19"/>
      <c r="U94" s="19"/>
      <c r="V94" s="19"/>
      <c r="W94" s="19"/>
      <c r="X94" s="74"/>
      <c r="Y94" s="75"/>
      <c r="Z94" s="75"/>
    </row>
    <row r="95" spans="1:26" ht="15.75" thickBot="1" x14ac:dyDescent="0.3">
      <c r="A95" s="14"/>
      <c r="B95" s="15"/>
      <c r="C95" s="16"/>
      <c r="D95" s="16" t="s">
        <v>50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399.58</v>
      </c>
      <c r="N95" s="17">
        <v>399.58</v>
      </c>
      <c r="O95" s="17">
        <v>399.58</v>
      </c>
      <c r="P95" s="17">
        <v>0</v>
      </c>
      <c r="Q95" s="16"/>
      <c r="R95" s="18"/>
      <c r="S95" s="19"/>
      <c r="T95" s="19"/>
      <c r="U95" s="19"/>
      <c r="V95" s="19"/>
      <c r="W95" s="19"/>
      <c r="X95" s="74"/>
      <c r="Y95" s="75"/>
      <c r="Z95" s="75"/>
    </row>
    <row r="96" spans="1:26" ht="30" x14ac:dyDescent="0.25">
      <c r="A96" s="7" t="s">
        <v>119</v>
      </c>
      <c r="B96" s="8" t="s">
        <v>120</v>
      </c>
      <c r="C96" s="41">
        <v>1</v>
      </c>
      <c r="D96" s="9"/>
      <c r="E96" s="10">
        <f t="shared" ref="E96:Z96" si="25">SUM(E97:E100)</f>
        <v>306300</v>
      </c>
      <c r="F96" s="10">
        <f t="shared" si="25"/>
        <v>0</v>
      </c>
      <c r="G96" s="10">
        <f t="shared" si="25"/>
        <v>0</v>
      </c>
      <c r="H96" s="10">
        <f t="shared" si="25"/>
        <v>306300</v>
      </c>
      <c r="I96" s="10">
        <f t="shared" si="25"/>
        <v>0</v>
      </c>
      <c r="J96" s="10">
        <f t="shared" si="25"/>
        <v>0</v>
      </c>
      <c r="K96" s="10">
        <f t="shared" si="25"/>
        <v>0</v>
      </c>
      <c r="L96" s="10">
        <f t="shared" si="25"/>
        <v>0</v>
      </c>
      <c r="M96" s="10">
        <f t="shared" si="25"/>
        <v>30117.94</v>
      </c>
      <c r="N96" s="10">
        <f t="shared" si="25"/>
        <v>30117.94</v>
      </c>
      <c r="O96" s="10">
        <f t="shared" si="25"/>
        <v>15057.85</v>
      </c>
      <c r="P96" s="10">
        <f t="shared" si="25"/>
        <v>15060.09</v>
      </c>
      <c r="Q96" s="10">
        <f t="shared" si="25"/>
        <v>0</v>
      </c>
      <c r="R96" s="10">
        <f t="shared" si="25"/>
        <v>0</v>
      </c>
      <c r="S96" s="10">
        <f t="shared" si="25"/>
        <v>0</v>
      </c>
      <c r="T96" s="10">
        <f t="shared" si="25"/>
        <v>0</v>
      </c>
      <c r="U96" s="10">
        <f t="shared" si="25"/>
        <v>0</v>
      </c>
      <c r="V96" s="10">
        <f t="shared" si="25"/>
        <v>0</v>
      </c>
      <c r="W96" s="10">
        <f t="shared" si="25"/>
        <v>0</v>
      </c>
      <c r="X96" s="10">
        <f t="shared" si="25"/>
        <v>0</v>
      </c>
      <c r="Y96" s="10">
        <f t="shared" si="25"/>
        <v>153387</v>
      </c>
      <c r="Z96" s="10">
        <f t="shared" si="25"/>
        <v>153387</v>
      </c>
    </row>
    <row r="97" spans="1:26" x14ac:dyDescent="0.25">
      <c r="A97" s="14"/>
      <c r="B97" s="15"/>
      <c r="C97" s="16"/>
      <c r="D97" s="16" t="s">
        <v>116</v>
      </c>
      <c r="E97" s="17">
        <v>23000</v>
      </c>
      <c r="F97" s="17">
        <v>0</v>
      </c>
      <c r="G97" s="17">
        <v>0</v>
      </c>
      <c r="H97" s="17">
        <v>23000</v>
      </c>
      <c r="I97" s="17">
        <v>0</v>
      </c>
      <c r="J97" s="17">
        <v>0</v>
      </c>
      <c r="K97" s="17">
        <v>0</v>
      </c>
      <c r="L97" s="17">
        <v>0</v>
      </c>
      <c r="M97" s="17">
        <v>1100</v>
      </c>
      <c r="N97" s="17">
        <v>1100</v>
      </c>
      <c r="O97" s="17">
        <v>1037.94</v>
      </c>
      <c r="P97" s="17">
        <v>62.06</v>
      </c>
      <c r="Q97" s="16"/>
      <c r="R97" s="18"/>
      <c r="S97" s="19"/>
      <c r="T97" s="19"/>
      <c r="U97" s="19"/>
      <c r="V97" s="19"/>
      <c r="W97" s="19"/>
      <c r="X97" s="74"/>
      <c r="Y97" s="75">
        <v>11504</v>
      </c>
      <c r="Z97" s="75">
        <v>11504</v>
      </c>
    </row>
    <row r="98" spans="1:26" x14ac:dyDescent="0.25">
      <c r="A98" s="14"/>
      <c r="B98" s="15"/>
      <c r="C98" s="16"/>
      <c r="D98" s="16" t="s">
        <v>38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15880</v>
      </c>
      <c r="N98" s="17">
        <v>15880</v>
      </c>
      <c r="O98" s="17">
        <v>1218.6400000000001</v>
      </c>
      <c r="P98" s="17">
        <v>14661.36</v>
      </c>
      <c r="Q98" s="16"/>
      <c r="R98" s="18"/>
      <c r="S98" s="19"/>
      <c r="T98" s="19"/>
      <c r="U98" s="19"/>
      <c r="V98" s="19"/>
      <c r="W98" s="19"/>
      <c r="X98" s="74"/>
      <c r="Y98" s="75"/>
      <c r="Z98" s="75"/>
    </row>
    <row r="99" spans="1:26" x14ac:dyDescent="0.25">
      <c r="A99" s="14"/>
      <c r="B99" s="15"/>
      <c r="C99" s="16"/>
      <c r="D99" s="16" t="s">
        <v>41</v>
      </c>
      <c r="E99" s="17">
        <v>260550</v>
      </c>
      <c r="F99" s="17">
        <v>0</v>
      </c>
      <c r="G99" s="17">
        <v>0</v>
      </c>
      <c r="H99" s="17">
        <v>260550</v>
      </c>
      <c r="I99" s="17">
        <v>0</v>
      </c>
      <c r="J99" s="17">
        <v>0</v>
      </c>
      <c r="K99" s="17">
        <v>0</v>
      </c>
      <c r="L99" s="17">
        <v>0</v>
      </c>
      <c r="M99" s="17">
        <v>12100</v>
      </c>
      <c r="N99" s="17">
        <v>12100</v>
      </c>
      <c r="O99" s="17">
        <v>11763.33</v>
      </c>
      <c r="P99" s="17">
        <v>336.67</v>
      </c>
      <c r="Q99" s="16"/>
      <c r="R99" s="18"/>
      <c r="S99" s="19"/>
      <c r="T99" s="19"/>
      <c r="U99" s="19"/>
      <c r="V99" s="19"/>
      <c r="W99" s="19"/>
      <c r="X99" s="74"/>
      <c r="Y99" s="75">
        <v>130379</v>
      </c>
      <c r="Z99" s="75">
        <v>130379</v>
      </c>
    </row>
    <row r="100" spans="1:26" ht="45.75" thickBot="1" x14ac:dyDescent="0.3">
      <c r="A100" s="14"/>
      <c r="B100" s="15"/>
      <c r="C100" s="16"/>
      <c r="D100" s="16" t="s">
        <v>65</v>
      </c>
      <c r="E100" s="17">
        <v>22750</v>
      </c>
      <c r="F100" s="17">
        <v>0</v>
      </c>
      <c r="G100" s="17">
        <v>0</v>
      </c>
      <c r="H100" s="17">
        <v>22750</v>
      </c>
      <c r="I100" s="17">
        <v>0</v>
      </c>
      <c r="J100" s="17">
        <v>0</v>
      </c>
      <c r="K100" s="17">
        <v>0</v>
      </c>
      <c r="L100" s="17">
        <v>0</v>
      </c>
      <c r="M100" s="17">
        <v>1037.94</v>
      </c>
      <c r="N100" s="17">
        <v>1037.94</v>
      </c>
      <c r="O100" s="17">
        <v>1037.94</v>
      </c>
      <c r="P100" s="17">
        <v>0</v>
      </c>
      <c r="Q100" s="16"/>
      <c r="R100" s="18"/>
      <c r="S100" s="19"/>
      <c r="T100" s="19"/>
      <c r="U100" s="19"/>
      <c r="V100" s="19"/>
      <c r="W100" s="19"/>
      <c r="X100" s="74"/>
      <c r="Y100" s="75">
        <v>11504</v>
      </c>
      <c r="Z100" s="75">
        <v>11504</v>
      </c>
    </row>
    <row r="101" spans="1:26" ht="30" x14ac:dyDescent="0.25">
      <c r="A101" s="7" t="s">
        <v>121</v>
      </c>
      <c r="B101" s="8" t="s">
        <v>122</v>
      </c>
      <c r="C101" s="41">
        <v>1</v>
      </c>
      <c r="D101" s="9"/>
      <c r="E101" s="10">
        <f t="shared" ref="E101:Z101" si="26">SUM(E102:E106)</f>
        <v>1180200</v>
      </c>
      <c r="F101" s="10">
        <f t="shared" si="26"/>
        <v>0</v>
      </c>
      <c r="G101" s="10">
        <f t="shared" si="26"/>
        <v>0</v>
      </c>
      <c r="H101" s="10">
        <f t="shared" si="26"/>
        <v>1180200</v>
      </c>
      <c r="I101" s="10">
        <f t="shared" si="26"/>
        <v>0</v>
      </c>
      <c r="J101" s="10">
        <f t="shared" si="26"/>
        <v>0</v>
      </c>
      <c r="K101" s="10">
        <f t="shared" si="26"/>
        <v>0</v>
      </c>
      <c r="L101" s="10">
        <f t="shared" si="26"/>
        <v>0</v>
      </c>
      <c r="M101" s="10">
        <f t="shared" si="26"/>
        <v>23959.13</v>
      </c>
      <c r="N101" s="10">
        <f t="shared" si="26"/>
        <v>23959.13</v>
      </c>
      <c r="O101" s="10">
        <f t="shared" si="26"/>
        <v>23659.13</v>
      </c>
      <c r="P101" s="10">
        <f t="shared" si="26"/>
        <v>300</v>
      </c>
      <c r="Q101" s="10">
        <f t="shared" si="26"/>
        <v>0</v>
      </c>
      <c r="R101" s="10">
        <f t="shared" si="26"/>
        <v>0</v>
      </c>
      <c r="S101" s="10">
        <f t="shared" si="26"/>
        <v>0</v>
      </c>
      <c r="T101" s="10">
        <f t="shared" si="26"/>
        <v>0</v>
      </c>
      <c r="U101" s="10">
        <f t="shared" si="26"/>
        <v>0</v>
      </c>
      <c r="V101" s="10">
        <f t="shared" si="26"/>
        <v>0</v>
      </c>
      <c r="W101" s="10">
        <f t="shared" si="26"/>
        <v>0</v>
      </c>
      <c r="X101" s="10">
        <f t="shared" si="26"/>
        <v>0</v>
      </c>
      <c r="Y101" s="10">
        <f t="shared" si="26"/>
        <v>6960</v>
      </c>
      <c r="Z101" s="10">
        <f t="shared" si="26"/>
        <v>6960</v>
      </c>
    </row>
    <row r="102" spans="1:26" x14ac:dyDescent="0.25">
      <c r="A102" s="14"/>
      <c r="B102" s="15"/>
      <c r="C102" s="16"/>
      <c r="D102" s="16" t="s">
        <v>116</v>
      </c>
      <c r="E102" s="17">
        <v>75600</v>
      </c>
      <c r="F102" s="17">
        <v>0</v>
      </c>
      <c r="G102" s="17">
        <v>0</v>
      </c>
      <c r="H102" s="17">
        <v>75600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/>
      <c r="R102" s="18"/>
      <c r="S102" s="19"/>
      <c r="T102" s="19"/>
      <c r="U102" s="19"/>
      <c r="V102" s="19"/>
      <c r="W102" s="19"/>
      <c r="X102" s="74"/>
      <c r="Y102" s="75">
        <v>522</v>
      </c>
      <c r="Z102" s="75">
        <v>522</v>
      </c>
    </row>
    <row r="103" spans="1:26" x14ac:dyDescent="0.25">
      <c r="A103" s="14"/>
      <c r="B103" s="15"/>
      <c r="C103" s="16"/>
      <c r="D103" s="16" t="s">
        <v>38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300</v>
      </c>
      <c r="N103" s="17">
        <v>300</v>
      </c>
      <c r="O103" s="17">
        <v>0</v>
      </c>
      <c r="P103" s="17">
        <v>300</v>
      </c>
      <c r="Q103" s="16"/>
      <c r="R103" s="18"/>
      <c r="S103" s="19"/>
      <c r="T103" s="19"/>
      <c r="U103" s="19"/>
      <c r="V103" s="19"/>
      <c r="W103" s="19"/>
      <c r="X103" s="74"/>
      <c r="Y103" s="75"/>
      <c r="Z103" s="75"/>
    </row>
    <row r="104" spans="1:26" x14ac:dyDescent="0.25">
      <c r="A104" s="14"/>
      <c r="B104" s="15"/>
      <c r="C104" s="16"/>
      <c r="D104" s="16" t="s">
        <v>42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23659.13</v>
      </c>
      <c r="N104" s="17">
        <v>23659.13</v>
      </c>
      <c r="O104" s="17">
        <v>23659.13</v>
      </c>
      <c r="P104" s="17">
        <v>0</v>
      </c>
      <c r="Q104" s="16"/>
      <c r="R104" s="18"/>
      <c r="S104" s="19"/>
      <c r="T104" s="19"/>
      <c r="U104" s="19"/>
      <c r="V104" s="19"/>
      <c r="W104" s="19"/>
      <c r="X104" s="74"/>
      <c r="Y104" s="75"/>
      <c r="Z104" s="75"/>
    </row>
    <row r="105" spans="1:26" x14ac:dyDescent="0.25">
      <c r="A105" s="14"/>
      <c r="B105" s="15"/>
      <c r="C105" s="16"/>
      <c r="D105" s="16" t="s">
        <v>41</v>
      </c>
      <c r="E105" s="17">
        <v>1015000</v>
      </c>
      <c r="F105" s="17">
        <v>0</v>
      </c>
      <c r="G105" s="17">
        <v>0</v>
      </c>
      <c r="H105" s="17">
        <v>1015000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6"/>
      <c r="R105" s="18"/>
      <c r="S105" s="19"/>
      <c r="T105" s="19"/>
      <c r="U105" s="19"/>
      <c r="V105" s="19"/>
      <c r="W105" s="19"/>
      <c r="X105" s="74"/>
      <c r="Y105" s="75">
        <v>5916</v>
      </c>
      <c r="Z105" s="75">
        <v>5916</v>
      </c>
    </row>
    <row r="106" spans="1:26" ht="45" x14ac:dyDescent="0.25">
      <c r="A106" s="14"/>
      <c r="B106" s="15"/>
      <c r="C106" s="16"/>
      <c r="D106" s="16" t="s">
        <v>65</v>
      </c>
      <c r="E106" s="17">
        <v>89600</v>
      </c>
      <c r="F106" s="17">
        <v>0</v>
      </c>
      <c r="G106" s="17">
        <v>0</v>
      </c>
      <c r="H106" s="17">
        <v>89600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6"/>
      <c r="R106" s="18"/>
      <c r="S106" s="19"/>
      <c r="T106" s="19"/>
      <c r="U106" s="19"/>
      <c r="V106" s="19"/>
      <c r="W106" s="19"/>
      <c r="X106" s="74"/>
      <c r="Y106" s="75">
        <v>522</v>
      </c>
      <c r="Z106" s="75">
        <v>522</v>
      </c>
    </row>
    <row r="107" spans="1:26" ht="45" x14ac:dyDescent="0.25">
      <c r="A107" s="7" t="s">
        <v>123</v>
      </c>
      <c r="B107" s="8" t="s">
        <v>124</v>
      </c>
      <c r="C107" s="9"/>
      <c r="D107" s="9"/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9"/>
      <c r="R107" s="11"/>
      <c r="S107" s="12"/>
      <c r="T107" s="12"/>
      <c r="U107" s="12"/>
      <c r="V107" s="12"/>
      <c r="W107" s="12"/>
      <c r="X107" s="73"/>
      <c r="Y107" s="75"/>
      <c r="Z107" s="75"/>
    </row>
    <row r="108" spans="1:26" ht="30" x14ac:dyDescent="0.25">
      <c r="A108" s="7" t="s">
        <v>125</v>
      </c>
      <c r="B108" s="8" t="s">
        <v>126</v>
      </c>
      <c r="C108" s="9"/>
      <c r="D108" s="9"/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9"/>
      <c r="R108" s="11"/>
      <c r="S108" s="12"/>
      <c r="T108" s="12"/>
      <c r="U108" s="12"/>
      <c r="V108" s="12"/>
      <c r="W108" s="12"/>
      <c r="X108" s="73"/>
      <c r="Y108" s="75"/>
      <c r="Z108" s="75"/>
    </row>
    <row r="109" spans="1:26" ht="30.75" thickBot="1" x14ac:dyDescent="0.3">
      <c r="A109" s="7" t="s">
        <v>127</v>
      </c>
      <c r="B109" s="8" t="s">
        <v>128</v>
      </c>
      <c r="C109" s="9"/>
      <c r="D109" s="9"/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9"/>
      <c r="R109" s="11"/>
      <c r="S109" s="12"/>
      <c r="T109" s="12"/>
      <c r="U109" s="12"/>
      <c r="V109" s="12"/>
      <c r="W109" s="12"/>
      <c r="X109" s="73"/>
      <c r="Y109" s="75"/>
      <c r="Z109" s="75"/>
    </row>
    <row r="110" spans="1:26" ht="30" x14ac:dyDescent="0.25">
      <c r="A110" s="7" t="s">
        <v>129</v>
      </c>
      <c r="B110" s="8" t="s">
        <v>130</v>
      </c>
      <c r="C110" s="41">
        <v>1</v>
      </c>
      <c r="D110" s="9"/>
      <c r="E110" s="10">
        <f t="shared" ref="E110:Z110" si="27">SUM(E111:E113)</f>
        <v>149686</v>
      </c>
      <c r="F110" s="10">
        <f t="shared" si="27"/>
        <v>0</v>
      </c>
      <c r="G110" s="10">
        <f t="shared" si="27"/>
        <v>0</v>
      </c>
      <c r="H110" s="10">
        <f t="shared" si="27"/>
        <v>149686</v>
      </c>
      <c r="I110" s="10">
        <f t="shared" si="27"/>
        <v>0</v>
      </c>
      <c r="J110" s="10">
        <f t="shared" si="27"/>
        <v>0</v>
      </c>
      <c r="K110" s="10">
        <f t="shared" si="27"/>
        <v>0</v>
      </c>
      <c r="L110" s="10">
        <f t="shared" si="27"/>
        <v>0</v>
      </c>
      <c r="M110" s="10">
        <f t="shared" si="27"/>
        <v>25970.1</v>
      </c>
      <c r="N110" s="10">
        <f t="shared" si="27"/>
        <v>25970.1</v>
      </c>
      <c r="O110" s="10">
        <f t="shared" si="27"/>
        <v>12636.619999999999</v>
      </c>
      <c r="P110" s="10">
        <f t="shared" si="27"/>
        <v>13333.48</v>
      </c>
      <c r="Q110" s="10">
        <f t="shared" si="27"/>
        <v>0</v>
      </c>
      <c r="R110" s="10">
        <f t="shared" si="27"/>
        <v>0</v>
      </c>
      <c r="S110" s="10">
        <f t="shared" si="27"/>
        <v>0</v>
      </c>
      <c r="T110" s="10">
        <f t="shared" si="27"/>
        <v>0</v>
      </c>
      <c r="U110" s="10">
        <f t="shared" si="27"/>
        <v>0</v>
      </c>
      <c r="V110" s="10">
        <f t="shared" si="27"/>
        <v>0</v>
      </c>
      <c r="W110" s="10">
        <f t="shared" si="27"/>
        <v>0</v>
      </c>
      <c r="X110" s="10">
        <f t="shared" si="27"/>
        <v>0</v>
      </c>
      <c r="Y110" s="10">
        <f t="shared" si="27"/>
        <v>92124</v>
      </c>
      <c r="Z110" s="10">
        <f t="shared" si="27"/>
        <v>0</v>
      </c>
    </row>
    <row r="111" spans="1:26" x14ac:dyDescent="0.25">
      <c r="A111" s="14"/>
      <c r="B111" s="15"/>
      <c r="C111" s="16"/>
      <c r="D111" s="16" t="s">
        <v>38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586.23</v>
      </c>
      <c r="N111" s="17">
        <v>586.23</v>
      </c>
      <c r="O111" s="17">
        <v>586.23</v>
      </c>
      <c r="P111" s="17">
        <v>0</v>
      </c>
      <c r="Q111" s="16"/>
      <c r="R111" s="18"/>
      <c r="S111" s="19"/>
      <c r="T111" s="19"/>
      <c r="U111" s="19"/>
      <c r="V111" s="19"/>
      <c r="W111" s="19"/>
      <c r="X111" s="74"/>
      <c r="Y111" s="75"/>
      <c r="Z111" s="75"/>
    </row>
    <row r="112" spans="1:26" x14ac:dyDescent="0.25">
      <c r="A112" s="14"/>
      <c r="B112" s="15"/>
      <c r="C112" s="16"/>
      <c r="D112" s="16" t="s">
        <v>41</v>
      </c>
      <c r="E112" s="17">
        <v>119749</v>
      </c>
      <c r="F112" s="17">
        <v>0</v>
      </c>
      <c r="G112" s="17">
        <v>0</v>
      </c>
      <c r="H112" s="17">
        <v>119749</v>
      </c>
      <c r="I112" s="17">
        <v>0</v>
      </c>
      <c r="J112" s="17">
        <v>0</v>
      </c>
      <c r="K112" s="17">
        <v>0</v>
      </c>
      <c r="L112" s="17">
        <v>0</v>
      </c>
      <c r="M112" s="17">
        <v>25383.87</v>
      </c>
      <c r="N112" s="17">
        <v>25383.87</v>
      </c>
      <c r="O112" s="17">
        <v>12050.39</v>
      </c>
      <c r="P112" s="17">
        <v>13333.48</v>
      </c>
      <c r="Q112" s="16"/>
      <c r="R112" s="18"/>
      <c r="S112" s="19"/>
      <c r="T112" s="19"/>
      <c r="U112" s="19"/>
      <c r="V112" s="19"/>
      <c r="W112" s="19"/>
      <c r="X112" s="74"/>
      <c r="Y112" s="75">
        <v>73699</v>
      </c>
      <c r="Z112" s="75"/>
    </row>
    <row r="113" spans="1:26" ht="45.75" thickBot="1" x14ac:dyDescent="0.3">
      <c r="A113" s="14"/>
      <c r="B113" s="15"/>
      <c r="C113" s="16"/>
      <c r="D113" s="16" t="s">
        <v>65</v>
      </c>
      <c r="E113" s="17">
        <v>29937</v>
      </c>
      <c r="F113" s="17">
        <v>0</v>
      </c>
      <c r="G113" s="17">
        <v>0</v>
      </c>
      <c r="H113" s="17">
        <v>29937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6"/>
      <c r="R113" s="18"/>
      <c r="S113" s="19"/>
      <c r="T113" s="19"/>
      <c r="U113" s="19"/>
      <c r="V113" s="19"/>
      <c r="W113" s="19"/>
      <c r="X113" s="74"/>
      <c r="Y113" s="75">
        <v>18425</v>
      </c>
      <c r="Z113" s="75"/>
    </row>
    <row r="114" spans="1:26" ht="30" x14ac:dyDescent="0.25">
      <c r="A114" s="7" t="s">
        <v>131</v>
      </c>
      <c r="B114" s="8" t="s">
        <v>132</v>
      </c>
      <c r="C114" s="41">
        <v>21</v>
      </c>
      <c r="D114" s="9"/>
      <c r="E114" s="10">
        <f t="shared" ref="E114:Z114" si="28">SUM(E115:E117)</f>
        <v>65350</v>
      </c>
      <c r="F114" s="10">
        <f t="shared" si="28"/>
        <v>0</v>
      </c>
      <c r="G114" s="10">
        <f t="shared" si="28"/>
        <v>0</v>
      </c>
      <c r="H114" s="10">
        <f t="shared" si="28"/>
        <v>65350</v>
      </c>
      <c r="I114" s="10">
        <f t="shared" si="28"/>
        <v>65350</v>
      </c>
      <c r="J114" s="10">
        <f t="shared" si="28"/>
        <v>0</v>
      </c>
      <c r="K114" s="10">
        <f t="shared" si="28"/>
        <v>0</v>
      </c>
      <c r="L114" s="10">
        <f t="shared" si="28"/>
        <v>65350</v>
      </c>
      <c r="M114" s="10">
        <f t="shared" si="28"/>
        <v>41926.99</v>
      </c>
      <c r="N114" s="10">
        <f t="shared" si="28"/>
        <v>107276.98999999999</v>
      </c>
      <c r="O114" s="10">
        <f t="shared" si="28"/>
        <v>65712.25</v>
      </c>
      <c r="P114" s="10">
        <f t="shared" si="28"/>
        <v>41564.74</v>
      </c>
      <c r="Q114" s="10">
        <f t="shared" si="28"/>
        <v>0</v>
      </c>
      <c r="R114" s="10">
        <f t="shared" si="28"/>
        <v>0</v>
      </c>
      <c r="S114" s="10">
        <f t="shared" si="28"/>
        <v>0</v>
      </c>
      <c r="T114" s="10">
        <f t="shared" si="28"/>
        <v>0</v>
      </c>
      <c r="U114" s="10">
        <f t="shared" si="28"/>
        <v>0</v>
      </c>
      <c r="V114" s="10">
        <f t="shared" si="28"/>
        <v>0</v>
      </c>
      <c r="W114" s="10">
        <f t="shared" si="28"/>
        <v>0</v>
      </c>
      <c r="X114" s="10">
        <f t="shared" si="28"/>
        <v>0</v>
      </c>
      <c r="Y114" s="10">
        <f t="shared" si="28"/>
        <v>59650</v>
      </c>
      <c r="Z114" s="10">
        <f t="shared" si="28"/>
        <v>0</v>
      </c>
    </row>
    <row r="115" spans="1:26" x14ac:dyDescent="0.25">
      <c r="A115" s="14"/>
      <c r="B115" s="15"/>
      <c r="C115" s="16"/>
      <c r="D115" s="16" t="s">
        <v>38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41926.99</v>
      </c>
      <c r="N115" s="17">
        <v>41926.99</v>
      </c>
      <c r="O115" s="17">
        <v>41921.370000000003</v>
      </c>
      <c r="P115" s="17">
        <v>5.62</v>
      </c>
      <c r="Q115" s="16"/>
      <c r="R115" s="18"/>
      <c r="S115" s="19"/>
      <c r="T115" s="19"/>
      <c r="U115" s="19"/>
      <c r="V115" s="19"/>
      <c r="W115" s="19"/>
      <c r="X115" s="74"/>
      <c r="Y115" s="75"/>
      <c r="Z115" s="75"/>
    </row>
    <row r="116" spans="1:26" x14ac:dyDescent="0.25">
      <c r="A116" s="14"/>
      <c r="B116" s="15"/>
      <c r="C116" s="16"/>
      <c r="D116" s="16" t="s">
        <v>41</v>
      </c>
      <c r="E116" s="17">
        <v>50812</v>
      </c>
      <c r="F116" s="17">
        <v>0</v>
      </c>
      <c r="G116" s="17">
        <v>0</v>
      </c>
      <c r="H116" s="17">
        <v>50812</v>
      </c>
      <c r="I116" s="17">
        <v>50812</v>
      </c>
      <c r="J116" s="17">
        <v>0</v>
      </c>
      <c r="K116" s="17">
        <v>0</v>
      </c>
      <c r="L116" s="17">
        <v>50812</v>
      </c>
      <c r="M116" s="17">
        <v>0</v>
      </c>
      <c r="N116" s="17">
        <v>50812</v>
      </c>
      <c r="O116" s="17">
        <v>23790.880000000001</v>
      </c>
      <c r="P116" s="17">
        <v>27021.119999999999</v>
      </c>
      <c r="Q116" s="16"/>
      <c r="R116" s="18"/>
      <c r="S116" s="19"/>
      <c r="T116" s="19"/>
      <c r="U116" s="19"/>
      <c r="V116" s="19"/>
      <c r="W116" s="19"/>
      <c r="X116" s="74"/>
      <c r="Y116" s="75">
        <v>46380</v>
      </c>
      <c r="Z116" s="75"/>
    </row>
    <row r="117" spans="1:26" ht="45.75" thickBot="1" x14ac:dyDescent="0.3">
      <c r="A117" s="14"/>
      <c r="B117" s="15"/>
      <c r="C117" s="16"/>
      <c r="D117" s="16" t="s">
        <v>65</v>
      </c>
      <c r="E117" s="17">
        <v>14538</v>
      </c>
      <c r="F117" s="17">
        <v>0</v>
      </c>
      <c r="G117" s="17">
        <v>0</v>
      </c>
      <c r="H117" s="17">
        <v>14538</v>
      </c>
      <c r="I117" s="17">
        <v>14538</v>
      </c>
      <c r="J117" s="17">
        <v>0</v>
      </c>
      <c r="K117" s="17">
        <v>0</v>
      </c>
      <c r="L117" s="17">
        <v>14538</v>
      </c>
      <c r="M117" s="17">
        <v>0</v>
      </c>
      <c r="N117" s="17">
        <v>14538</v>
      </c>
      <c r="O117" s="17">
        <v>0</v>
      </c>
      <c r="P117" s="17">
        <v>14538</v>
      </c>
      <c r="Q117" s="16"/>
      <c r="R117" s="18"/>
      <c r="S117" s="19"/>
      <c r="T117" s="19"/>
      <c r="U117" s="19"/>
      <c r="V117" s="19"/>
      <c r="W117" s="19"/>
      <c r="X117" s="74"/>
      <c r="Y117" s="75">
        <v>13270</v>
      </c>
      <c r="Z117" s="75"/>
    </row>
    <row r="118" spans="1:26" ht="30" x14ac:dyDescent="0.25">
      <c r="A118" s="7" t="s">
        <v>133</v>
      </c>
      <c r="B118" s="8" t="s">
        <v>134</v>
      </c>
      <c r="C118" s="41">
        <v>17</v>
      </c>
      <c r="D118" s="9"/>
      <c r="E118" s="10">
        <f t="shared" ref="E118:Z118" si="29">SUM(E119:E122)</f>
        <v>65350</v>
      </c>
      <c r="F118" s="10">
        <f t="shared" si="29"/>
        <v>0</v>
      </c>
      <c r="G118" s="10">
        <f t="shared" si="29"/>
        <v>0</v>
      </c>
      <c r="H118" s="10">
        <f t="shared" si="29"/>
        <v>65350</v>
      </c>
      <c r="I118" s="10">
        <f t="shared" si="29"/>
        <v>65350</v>
      </c>
      <c r="J118" s="10">
        <f t="shared" si="29"/>
        <v>0</v>
      </c>
      <c r="K118" s="10">
        <f t="shared" si="29"/>
        <v>0</v>
      </c>
      <c r="L118" s="10">
        <f t="shared" si="29"/>
        <v>65350</v>
      </c>
      <c r="M118" s="10">
        <f t="shared" si="29"/>
        <v>620.86</v>
      </c>
      <c r="N118" s="10">
        <f t="shared" si="29"/>
        <v>65970.86</v>
      </c>
      <c r="O118" s="10">
        <f t="shared" si="29"/>
        <v>3400.03</v>
      </c>
      <c r="P118" s="10">
        <f t="shared" si="29"/>
        <v>62570.83</v>
      </c>
      <c r="Q118" s="10">
        <f t="shared" si="29"/>
        <v>0</v>
      </c>
      <c r="R118" s="10">
        <f t="shared" si="29"/>
        <v>0</v>
      </c>
      <c r="S118" s="10">
        <f t="shared" si="29"/>
        <v>0</v>
      </c>
      <c r="T118" s="10">
        <f t="shared" si="29"/>
        <v>0</v>
      </c>
      <c r="U118" s="10">
        <f t="shared" si="29"/>
        <v>0</v>
      </c>
      <c r="V118" s="10">
        <f t="shared" si="29"/>
        <v>0</v>
      </c>
      <c r="W118" s="10">
        <f t="shared" si="29"/>
        <v>0</v>
      </c>
      <c r="X118" s="10">
        <f t="shared" si="29"/>
        <v>0</v>
      </c>
      <c r="Y118" s="10">
        <f>SUM(Y119:Y122)</f>
        <v>59650</v>
      </c>
      <c r="Z118" s="10">
        <f t="shared" si="29"/>
        <v>0</v>
      </c>
    </row>
    <row r="119" spans="1:26" x14ac:dyDescent="0.25">
      <c r="A119" s="14"/>
      <c r="B119" s="15"/>
      <c r="C119" s="16"/>
      <c r="D119" s="16" t="s">
        <v>38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6"/>
      <c r="R119" s="18"/>
      <c r="S119" s="19"/>
      <c r="T119" s="19"/>
      <c r="U119" s="19"/>
      <c r="V119" s="19"/>
      <c r="W119" s="19"/>
      <c r="X119" s="74"/>
      <c r="Y119" s="75"/>
      <c r="Z119" s="75"/>
    </row>
    <row r="120" spans="1:26" x14ac:dyDescent="0.25">
      <c r="A120" s="14"/>
      <c r="B120" s="15"/>
      <c r="C120" s="16"/>
      <c r="D120" s="16" t="s">
        <v>41</v>
      </c>
      <c r="E120" s="17">
        <v>50812</v>
      </c>
      <c r="F120" s="17">
        <v>0</v>
      </c>
      <c r="G120" s="17">
        <v>0</v>
      </c>
      <c r="H120" s="17">
        <v>50812</v>
      </c>
      <c r="I120" s="17">
        <v>50812</v>
      </c>
      <c r="J120" s="17">
        <v>0</v>
      </c>
      <c r="K120" s="17">
        <v>0</v>
      </c>
      <c r="L120" s="17">
        <v>50812</v>
      </c>
      <c r="M120" s="17">
        <v>0</v>
      </c>
      <c r="N120" s="17">
        <v>50812</v>
      </c>
      <c r="O120" s="17">
        <v>2779.17</v>
      </c>
      <c r="P120" s="17">
        <v>48032.83</v>
      </c>
      <c r="Q120" s="16"/>
      <c r="R120" s="18"/>
      <c r="S120" s="19"/>
      <c r="T120" s="19"/>
      <c r="U120" s="19"/>
      <c r="V120" s="19"/>
      <c r="W120" s="19"/>
      <c r="X120" s="74"/>
      <c r="Y120" s="75">
        <v>46380</v>
      </c>
      <c r="Z120" s="75"/>
    </row>
    <row r="121" spans="1:26" x14ac:dyDescent="0.25">
      <c r="A121" s="14"/>
      <c r="B121" s="15"/>
      <c r="C121" s="16"/>
      <c r="D121" s="16" t="s">
        <v>50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620.86</v>
      </c>
      <c r="N121" s="17">
        <v>620.86</v>
      </c>
      <c r="O121" s="17">
        <v>620.86</v>
      </c>
      <c r="P121" s="17">
        <v>0</v>
      </c>
      <c r="Q121" s="16"/>
      <c r="R121" s="18"/>
      <c r="S121" s="19"/>
      <c r="T121" s="19"/>
      <c r="U121" s="19"/>
      <c r="V121" s="19"/>
      <c r="W121" s="19"/>
      <c r="X121" s="74"/>
      <c r="Z121" s="75"/>
    </row>
    <row r="122" spans="1:26" ht="45.75" thickBot="1" x14ac:dyDescent="0.3">
      <c r="A122" s="14"/>
      <c r="B122" s="15"/>
      <c r="C122" s="16"/>
      <c r="D122" s="16" t="s">
        <v>65</v>
      </c>
      <c r="E122" s="17">
        <v>14538</v>
      </c>
      <c r="F122" s="17">
        <v>0</v>
      </c>
      <c r="G122" s="17">
        <v>0</v>
      </c>
      <c r="H122" s="17">
        <v>14538</v>
      </c>
      <c r="I122" s="17">
        <v>14538</v>
      </c>
      <c r="J122" s="17">
        <v>0</v>
      </c>
      <c r="K122" s="17">
        <v>0</v>
      </c>
      <c r="L122" s="17">
        <v>14538</v>
      </c>
      <c r="M122" s="17">
        <v>0</v>
      </c>
      <c r="N122" s="17">
        <v>14538</v>
      </c>
      <c r="O122" s="17">
        <v>0</v>
      </c>
      <c r="P122" s="17">
        <v>14538</v>
      </c>
      <c r="Q122" s="16"/>
      <c r="R122" s="18"/>
      <c r="S122" s="19"/>
      <c r="T122" s="19"/>
      <c r="U122" s="19"/>
      <c r="V122" s="19"/>
      <c r="W122" s="19"/>
      <c r="X122" s="74"/>
      <c r="Y122" s="75">
        <v>13270</v>
      </c>
      <c r="Z122" s="75"/>
    </row>
    <row r="123" spans="1:26" ht="30.75" thickBot="1" x14ac:dyDescent="0.3">
      <c r="A123" s="7" t="s">
        <v>135</v>
      </c>
      <c r="B123" s="8" t="s">
        <v>136</v>
      </c>
      <c r="C123" s="41">
        <v>1</v>
      </c>
      <c r="D123" s="9" t="s">
        <v>38</v>
      </c>
      <c r="E123" s="27">
        <v>210000</v>
      </c>
      <c r="F123" s="27">
        <v>0</v>
      </c>
      <c r="G123" s="27">
        <v>0</v>
      </c>
      <c r="H123" s="27">
        <v>210000</v>
      </c>
      <c r="I123" s="27">
        <v>210000</v>
      </c>
      <c r="J123" s="27">
        <v>0</v>
      </c>
      <c r="K123" s="27">
        <v>0</v>
      </c>
      <c r="L123" s="27">
        <v>210000</v>
      </c>
      <c r="M123" s="27">
        <v>-200765</v>
      </c>
      <c r="N123" s="27">
        <v>9235</v>
      </c>
      <c r="O123" s="27">
        <v>9235</v>
      </c>
      <c r="P123" s="27">
        <v>0</v>
      </c>
      <c r="Q123" s="9"/>
      <c r="R123" s="11"/>
      <c r="S123" s="12"/>
      <c r="T123" s="12"/>
      <c r="U123" s="12"/>
      <c r="V123" s="12"/>
      <c r="W123" s="12"/>
      <c r="X123" s="73"/>
      <c r="Y123" s="75">
        <v>280200</v>
      </c>
      <c r="Z123" s="75"/>
    </row>
    <row r="124" spans="1:26" ht="30" x14ac:dyDescent="0.25">
      <c r="A124" s="7" t="s">
        <v>137</v>
      </c>
      <c r="B124" s="8" t="s">
        <v>138</v>
      </c>
      <c r="C124" s="41">
        <v>1</v>
      </c>
      <c r="D124" s="9"/>
      <c r="E124" s="10">
        <f t="shared" ref="E124:Z124" si="30">SUM(E125:E126)</f>
        <v>347179</v>
      </c>
      <c r="F124" s="10">
        <f t="shared" si="30"/>
        <v>0</v>
      </c>
      <c r="G124" s="10">
        <f t="shared" si="30"/>
        <v>0</v>
      </c>
      <c r="H124" s="10">
        <f t="shared" si="30"/>
        <v>347179</v>
      </c>
      <c r="I124" s="10">
        <f t="shared" si="30"/>
        <v>18000</v>
      </c>
      <c r="J124" s="10">
        <f t="shared" si="30"/>
        <v>0</v>
      </c>
      <c r="K124" s="10">
        <f t="shared" si="30"/>
        <v>0</v>
      </c>
      <c r="L124" s="10">
        <f t="shared" si="30"/>
        <v>18000</v>
      </c>
      <c r="M124" s="10">
        <f t="shared" si="30"/>
        <v>137486.57999999999</v>
      </c>
      <c r="N124" s="10">
        <f t="shared" si="30"/>
        <v>155486.57999999999</v>
      </c>
      <c r="O124" s="10">
        <f t="shared" si="30"/>
        <v>146786.50999999998</v>
      </c>
      <c r="P124" s="10">
        <f t="shared" si="30"/>
        <v>8700.07</v>
      </c>
      <c r="Q124" s="10">
        <f t="shared" si="30"/>
        <v>0</v>
      </c>
      <c r="R124" s="10">
        <f t="shared" si="30"/>
        <v>0</v>
      </c>
      <c r="S124" s="10">
        <f t="shared" si="30"/>
        <v>0</v>
      </c>
      <c r="T124" s="10">
        <f t="shared" si="30"/>
        <v>0</v>
      </c>
      <c r="U124" s="10">
        <f t="shared" si="30"/>
        <v>0</v>
      </c>
      <c r="V124" s="10">
        <f t="shared" si="30"/>
        <v>0</v>
      </c>
      <c r="W124" s="10">
        <f t="shared" si="30"/>
        <v>0</v>
      </c>
      <c r="X124" s="10">
        <f t="shared" si="30"/>
        <v>0</v>
      </c>
      <c r="Y124" s="10">
        <f t="shared" si="30"/>
        <v>0</v>
      </c>
      <c r="Z124" s="10">
        <f t="shared" si="30"/>
        <v>0</v>
      </c>
    </row>
    <row r="125" spans="1:26" x14ac:dyDescent="0.25">
      <c r="A125" s="14"/>
      <c r="B125" s="15"/>
      <c r="C125" s="42"/>
      <c r="D125" s="16" t="s">
        <v>41</v>
      </c>
      <c r="E125" s="17">
        <v>329179</v>
      </c>
      <c r="F125" s="17">
        <v>0</v>
      </c>
      <c r="G125" s="17">
        <v>0</v>
      </c>
      <c r="H125" s="17">
        <v>329179</v>
      </c>
      <c r="I125" s="17">
        <v>0</v>
      </c>
      <c r="J125" s="17">
        <v>0</v>
      </c>
      <c r="K125" s="17">
        <v>0</v>
      </c>
      <c r="L125" s="17">
        <v>0</v>
      </c>
      <c r="M125" s="17">
        <v>137486.57999999999</v>
      </c>
      <c r="N125" s="17">
        <v>137486.57999999999</v>
      </c>
      <c r="O125" s="17">
        <v>137486.57999999999</v>
      </c>
      <c r="P125" s="17">
        <v>0</v>
      </c>
      <c r="Q125" s="16"/>
      <c r="R125" s="18"/>
      <c r="S125" s="19"/>
      <c r="T125" s="19"/>
      <c r="U125" s="19"/>
      <c r="V125" s="19"/>
      <c r="W125" s="19"/>
      <c r="X125" s="74"/>
      <c r="Y125" s="75"/>
      <c r="Z125" s="75"/>
    </row>
    <row r="126" spans="1:26" ht="15.75" thickBot="1" x14ac:dyDescent="0.3">
      <c r="A126" s="14"/>
      <c r="B126" s="15"/>
      <c r="C126" s="16"/>
      <c r="D126" s="16" t="s">
        <v>139</v>
      </c>
      <c r="E126" s="17">
        <v>18000</v>
      </c>
      <c r="F126" s="17">
        <v>0</v>
      </c>
      <c r="G126" s="17">
        <v>0</v>
      </c>
      <c r="H126" s="17">
        <v>18000</v>
      </c>
      <c r="I126" s="17">
        <v>18000</v>
      </c>
      <c r="J126" s="17">
        <v>0</v>
      </c>
      <c r="K126" s="17">
        <v>0</v>
      </c>
      <c r="L126" s="17">
        <v>18000</v>
      </c>
      <c r="M126" s="17">
        <v>0</v>
      </c>
      <c r="N126" s="17">
        <v>18000</v>
      </c>
      <c r="O126" s="17">
        <v>9299.93</v>
      </c>
      <c r="P126" s="17">
        <v>8700.07</v>
      </c>
      <c r="Q126" s="16"/>
      <c r="R126" s="18"/>
      <c r="S126" s="19"/>
      <c r="T126" s="19"/>
      <c r="U126" s="19"/>
      <c r="V126" s="19"/>
      <c r="W126" s="19"/>
      <c r="X126" s="74"/>
      <c r="Y126" s="75"/>
      <c r="Z126" s="75"/>
    </row>
    <row r="127" spans="1:26" ht="15.75" thickBot="1" x14ac:dyDescent="0.3">
      <c r="A127" s="20" t="s">
        <v>140</v>
      </c>
      <c r="B127" s="21" t="s">
        <v>141</v>
      </c>
      <c r="C127" s="22"/>
      <c r="D127" s="22"/>
      <c r="E127" s="23">
        <f t="shared" ref="E127:Z127" si="31">E128+E129+E130+E133+E136+E139+E140+E143</f>
        <v>347460</v>
      </c>
      <c r="F127" s="23">
        <f t="shared" si="31"/>
        <v>0</v>
      </c>
      <c r="G127" s="23">
        <f t="shared" si="31"/>
        <v>0</v>
      </c>
      <c r="H127" s="23">
        <f t="shared" si="31"/>
        <v>347460</v>
      </c>
      <c r="I127" s="23">
        <f t="shared" si="31"/>
        <v>305860</v>
      </c>
      <c r="J127" s="23">
        <f t="shared" si="31"/>
        <v>0</v>
      </c>
      <c r="K127" s="23">
        <f t="shared" si="31"/>
        <v>0</v>
      </c>
      <c r="L127" s="23">
        <f t="shared" si="31"/>
        <v>305860</v>
      </c>
      <c r="M127" s="23">
        <f t="shared" si="31"/>
        <v>-126052.82</v>
      </c>
      <c r="N127" s="23">
        <f t="shared" si="31"/>
        <v>179807.18</v>
      </c>
      <c r="O127" s="23">
        <f t="shared" si="31"/>
        <v>162408.71000000002</v>
      </c>
      <c r="P127" s="23">
        <f t="shared" si="31"/>
        <v>17398.47</v>
      </c>
      <c r="Q127" s="23">
        <f t="shared" si="31"/>
        <v>0</v>
      </c>
      <c r="R127" s="23">
        <f t="shared" si="31"/>
        <v>0</v>
      </c>
      <c r="S127" s="23">
        <f t="shared" si="31"/>
        <v>0</v>
      </c>
      <c r="T127" s="23">
        <f t="shared" si="31"/>
        <v>0</v>
      </c>
      <c r="U127" s="23">
        <f t="shared" si="31"/>
        <v>0</v>
      </c>
      <c r="V127" s="23">
        <f t="shared" si="31"/>
        <v>0</v>
      </c>
      <c r="W127" s="23">
        <f t="shared" si="31"/>
        <v>0</v>
      </c>
      <c r="X127" s="23">
        <f t="shared" si="31"/>
        <v>0</v>
      </c>
      <c r="Y127" s="23">
        <f t="shared" si="31"/>
        <v>22228</v>
      </c>
      <c r="Z127" s="23">
        <f t="shared" si="31"/>
        <v>3370693</v>
      </c>
    </row>
    <row r="128" spans="1:26" ht="30.75" thickBot="1" x14ac:dyDescent="0.3">
      <c r="A128" s="7" t="s">
        <v>142</v>
      </c>
      <c r="B128" s="8" t="s">
        <v>143</v>
      </c>
      <c r="C128" s="9"/>
      <c r="D128" s="9"/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9"/>
      <c r="R128" s="11"/>
      <c r="S128" s="12"/>
      <c r="T128" s="12"/>
      <c r="U128" s="12"/>
      <c r="V128" s="12"/>
      <c r="W128" s="12"/>
      <c r="X128" s="73"/>
      <c r="Y128" s="75"/>
      <c r="Z128" s="75"/>
    </row>
    <row r="129" spans="1:26" ht="30.75" thickBot="1" x14ac:dyDescent="0.3">
      <c r="A129" s="7" t="s">
        <v>144</v>
      </c>
      <c r="B129" s="8" t="s">
        <v>145</v>
      </c>
      <c r="C129" s="9"/>
      <c r="D129" s="9"/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9"/>
      <c r="R129" s="11"/>
      <c r="S129" s="12"/>
      <c r="T129" s="12"/>
      <c r="U129" s="12"/>
      <c r="V129" s="12"/>
      <c r="W129" s="12"/>
      <c r="X129" s="73"/>
      <c r="Y129" s="75"/>
      <c r="Z129" s="75"/>
    </row>
    <row r="130" spans="1:26" ht="30" x14ac:dyDescent="0.25">
      <c r="A130" s="7" t="s">
        <v>146</v>
      </c>
      <c r="B130" s="8" t="s">
        <v>147</v>
      </c>
      <c r="C130" s="41">
        <v>1</v>
      </c>
      <c r="D130" s="9"/>
      <c r="E130" s="10">
        <f t="shared" ref="E130:Z130" si="32">SUM(E131:E132)</f>
        <v>0</v>
      </c>
      <c r="F130" s="10">
        <f t="shared" si="32"/>
        <v>0</v>
      </c>
      <c r="G130" s="10">
        <f t="shared" si="32"/>
        <v>0</v>
      </c>
      <c r="H130" s="10">
        <f t="shared" si="32"/>
        <v>0</v>
      </c>
      <c r="I130" s="10">
        <f t="shared" si="32"/>
        <v>0</v>
      </c>
      <c r="J130" s="10">
        <f t="shared" si="32"/>
        <v>0</v>
      </c>
      <c r="K130" s="10">
        <f t="shared" si="32"/>
        <v>0</v>
      </c>
      <c r="L130" s="10">
        <f t="shared" si="32"/>
        <v>0</v>
      </c>
      <c r="M130" s="10">
        <f t="shared" si="32"/>
        <v>0</v>
      </c>
      <c r="N130" s="10">
        <f t="shared" si="32"/>
        <v>0</v>
      </c>
      <c r="O130" s="10">
        <f t="shared" si="32"/>
        <v>0</v>
      </c>
      <c r="P130" s="10">
        <f t="shared" si="32"/>
        <v>0</v>
      </c>
      <c r="Q130" s="10">
        <f t="shared" si="32"/>
        <v>0</v>
      </c>
      <c r="R130" s="10">
        <f t="shared" si="32"/>
        <v>0</v>
      </c>
      <c r="S130" s="10">
        <f t="shared" si="32"/>
        <v>0</v>
      </c>
      <c r="T130" s="10">
        <f t="shared" si="32"/>
        <v>0</v>
      </c>
      <c r="U130" s="10">
        <f t="shared" si="32"/>
        <v>0</v>
      </c>
      <c r="V130" s="10">
        <f t="shared" si="32"/>
        <v>0</v>
      </c>
      <c r="W130" s="10">
        <f t="shared" si="32"/>
        <v>0</v>
      </c>
      <c r="X130" s="10">
        <f t="shared" si="32"/>
        <v>0</v>
      </c>
      <c r="Y130" s="10">
        <f t="shared" si="32"/>
        <v>0</v>
      </c>
      <c r="Z130" s="10">
        <f t="shared" si="32"/>
        <v>3345200</v>
      </c>
    </row>
    <row r="131" spans="1:26" x14ac:dyDescent="0.25">
      <c r="A131" s="14"/>
      <c r="B131" s="15"/>
      <c r="C131" s="16"/>
      <c r="D131" s="16" t="s">
        <v>38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6"/>
      <c r="R131" s="18"/>
      <c r="S131" s="19"/>
      <c r="T131" s="19"/>
      <c r="U131" s="19"/>
      <c r="V131" s="19"/>
      <c r="W131" s="19"/>
      <c r="X131" s="74"/>
      <c r="Y131" s="75"/>
      <c r="Z131" s="75">
        <v>51000</v>
      </c>
    </row>
    <row r="132" spans="1:26" ht="15.75" thickBot="1" x14ac:dyDescent="0.3">
      <c r="A132" s="14"/>
      <c r="B132" s="15"/>
      <c r="C132" s="16"/>
      <c r="D132" s="16" t="s">
        <v>41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6"/>
      <c r="R132" s="18"/>
      <c r="S132" s="19"/>
      <c r="T132" s="19"/>
      <c r="U132" s="19"/>
      <c r="V132" s="19"/>
      <c r="W132" s="19"/>
      <c r="X132" s="74"/>
      <c r="Y132" s="75"/>
      <c r="Z132" s="75">
        <v>3294200</v>
      </c>
    </row>
    <row r="133" spans="1:26" ht="45" x14ac:dyDescent="0.25">
      <c r="A133" s="7" t="s">
        <v>148</v>
      </c>
      <c r="B133" s="8" t="s">
        <v>149</v>
      </c>
      <c r="C133" s="41">
        <v>27</v>
      </c>
      <c r="D133" s="9"/>
      <c r="E133" s="10">
        <f t="shared" ref="E133:Z133" si="33">SUM(E134:E135)</f>
        <v>0</v>
      </c>
      <c r="F133" s="10">
        <f t="shared" si="33"/>
        <v>0</v>
      </c>
      <c r="G133" s="10">
        <f t="shared" si="33"/>
        <v>0</v>
      </c>
      <c r="H133" s="10">
        <f t="shared" si="33"/>
        <v>0</v>
      </c>
      <c r="I133" s="10">
        <f t="shared" si="33"/>
        <v>0</v>
      </c>
      <c r="J133" s="10">
        <f t="shared" si="33"/>
        <v>0</v>
      </c>
      <c r="K133" s="10">
        <f t="shared" si="33"/>
        <v>0</v>
      </c>
      <c r="L133" s="10">
        <f t="shared" si="33"/>
        <v>0</v>
      </c>
      <c r="M133" s="10">
        <f t="shared" si="33"/>
        <v>165</v>
      </c>
      <c r="N133" s="10">
        <f t="shared" si="33"/>
        <v>165</v>
      </c>
      <c r="O133" s="10">
        <f t="shared" si="33"/>
        <v>165</v>
      </c>
      <c r="P133" s="10">
        <f t="shared" si="33"/>
        <v>0</v>
      </c>
      <c r="Q133" s="10">
        <f t="shared" si="33"/>
        <v>0</v>
      </c>
      <c r="R133" s="10">
        <f t="shared" si="33"/>
        <v>0</v>
      </c>
      <c r="S133" s="10">
        <f t="shared" si="33"/>
        <v>0</v>
      </c>
      <c r="T133" s="10">
        <f t="shared" si="33"/>
        <v>0</v>
      </c>
      <c r="U133" s="10">
        <f t="shared" si="33"/>
        <v>0</v>
      </c>
      <c r="V133" s="10">
        <f t="shared" si="33"/>
        <v>0</v>
      </c>
      <c r="W133" s="10">
        <f t="shared" si="33"/>
        <v>0</v>
      </c>
      <c r="X133" s="10">
        <f t="shared" si="33"/>
        <v>0</v>
      </c>
      <c r="Y133" s="10">
        <f t="shared" si="33"/>
        <v>20000</v>
      </c>
      <c r="Z133" s="10">
        <f t="shared" si="33"/>
        <v>25000</v>
      </c>
    </row>
    <row r="134" spans="1:26" x14ac:dyDescent="0.25">
      <c r="A134" s="14"/>
      <c r="B134" s="15"/>
      <c r="C134" s="16"/>
      <c r="D134" s="16" t="s">
        <v>38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6"/>
      <c r="R134" s="18"/>
      <c r="S134" s="19"/>
      <c r="T134" s="19"/>
      <c r="U134" s="19"/>
      <c r="V134" s="19"/>
      <c r="W134" s="19"/>
      <c r="X134" s="74"/>
      <c r="Y134" s="75"/>
      <c r="Z134" s="75"/>
    </row>
    <row r="135" spans="1:26" x14ac:dyDescent="0.25">
      <c r="A135" s="14"/>
      <c r="B135" s="15"/>
      <c r="C135" s="16"/>
      <c r="D135" s="16" t="s">
        <v>50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165</v>
      </c>
      <c r="N135" s="17">
        <v>165</v>
      </c>
      <c r="O135" s="17">
        <v>165</v>
      </c>
      <c r="P135" s="17">
        <v>0</v>
      </c>
      <c r="Q135" s="16"/>
      <c r="R135" s="18"/>
      <c r="S135" s="19"/>
      <c r="T135" s="19"/>
      <c r="U135" s="19"/>
      <c r="V135" s="19"/>
      <c r="W135" s="19"/>
      <c r="X135" s="74"/>
      <c r="Y135" s="75">
        <v>20000</v>
      </c>
      <c r="Z135" s="75">
        <v>25000</v>
      </c>
    </row>
    <row r="136" spans="1:26" ht="30" x14ac:dyDescent="0.25">
      <c r="A136" s="7" t="s">
        <v>150</v>
      </c>
      <c r="B136" s="8" t="s">
        <v>151</v>
      </c>
      <c r="C136" s="41">
        <v>1</v>
      </c>
      <c r="D136" s="9"/>
      <c r="E136" s="10">
        <f t="shared" ref="E136:P136" si="34">SUM(E137:E138)</f>
        <v>49000</v>
      </c>
      <c r="F136" s="10">
        <f t="shared" si="34"/>
        <v>0</v>
      </c>
      <c r="G136" s="10">
        <f t="shared" si="34"/>
        <v>0</v>
      </c>
      <c r="H136" s="10">
        <f t="shared" si="34"/>
        <v>49000</v>
      </c>
      <c r="I136" s="10">
        <f t="shared" si="34"/>
        <v>7400</v>
      </c>
      <c r="J136" s="10">
        <f t="shared" si="34"/>
        <v>0</v>
      </c>
      <c r="K136" s="10">
        <f t="shared" si="34"/>
        <v>0</v>
      </c>
      <c r="L136" s="10">
        <f t="shared" si="34"/>
        <v>7400</v>
      </c>
      <c r="M136" s="10">
        <f t="shared" si="34"/>
        <v>-7400</v>
      </c>
      <c r="N136" s="10">
        <f t="shared" si="34"/>
        <v>0</v>
      </c>
      <c r="O136" s="10">
        <f t="shared" si="34"/>
        <v>0</v>
      </c>
      <c r="P136" s="10">
        <f t="shared" si="34"/>
        <v>0</v>
      </c>
      <c r="Q136" s="9"/>
      <c r="R136" s="11"/>
      <c r="S136" s="12"/>
      <c r="T136" s="12"/>
      <c r="U136" s="12"/>
      <c r="V136" s="12"/>
      <c r="W136" s="12"/>
      <c r="X136" s="73"/>
      <c r="Y136" s="75"/>
      <c r="Z136" s="75"/>
    </row>
    <row r="137" spans="1:26" x14ac:dyDescent="0.25">
      <c r="A137" s="14"/>
      <c r="B137" s="15"/>
      <c r="C137" s="16"/>
      <c r="D137" s="16" t="s">
        <v>38</v>
      </c>
      <c r="E137" s="17">
        <v>7400</v>
      </c>
      <c r="F137" s="17">
        <v>0</v>
      </c>
      <c r="G137" s="17">
        <v>0</v>
      </c>
      <c r="H137" s="17">
        <v>7400</v>
      </c>
      <c r="I137" s="17">
        <v>7400</v>
      </c>
      <c r="J137" s="17">
        <v>0</v>
      </c>
      <c r="K137" s="17">
        <v>0</v>
      </c>
      <c r="L137" s="17">
        <v>7400</v>
      </c>
      <c r="M137" s="17">
        <v>-7400</v>
      </c>
      <c r="N137" s="17">
        <v>0</v>
      </c>
      <c r="O137" s="17">
        <v>0</v>
      </c>
      <c r="P137" s="17">
        <v>0</v>
      </c>
      <c r="Q137" s="16"/>
      <c r="R137" s="18"/>
      <c r="S137" s="19"/>
      <c r="T137" s="19"/>
      <c r="U137" s="19"/>
      <c r="V137" s="19"/>
      <c r="W137" s="19"/>
      <c r="X137" s="74"/>
      <c r="Y137" s="75"/>
      <c r="Z137" s="75"/>
    </row>
    <row r="138" spans="1:26" x14ac:dyDescent="0.25">
      <c r="A138" s="14"/>
      <c r="B138" s="15"/>
      <c r="C138" s="16"/>
      <c r="D138" s="16" t="s">
        <v>41</v>
      </c>
      <c r="E138" s="17">
        <v>41600</v>
      </c>
      <c r="F138" s="17">
        <v>0</v>
      </c>
      <c r="G138" s="17">
        <v>0</v>
      </c>
      <c r="H138" s="17">
        <v>41600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6"/>
      <c r="R138" s="18"/>
      <c r="S138" s="19"/>
      <c r="T138" s="19"/>
      <c r="U138" s="19"/>
      <c r="V138" s="19"/>
      <c r="W138" s="19"/>
      <c r="X138" s="74"/>
      <c r="Y138" s="75"/>
      <c r="Z138" s="75"/>
    </row>
    <row r="139" spans="1:26" ht="30" x14ac:dyDescent="0.25">
      <c r="A139" s="7" t="s">
        <v>152</v>
      </c>
      <c r="B139" s="8" t="s">
        <v>153</v>
      </c>
      <c r="C139" s="9"/>
      <c r="D139" s="9"/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9"/>
      <c r="R139" s="11"/>
      <c r="S139" s="12"/>
      <c r="T139" s="12"/>
      <c r="U139" s="12"/>
      <c r="V139" s="12"/>
      <c r="W139" s="12"/>
      <c r="X139" s="73"/>
      <c r="Y139" s="75"/>
      <c r="Z139" s="75"/>
    </row>
    <row r="140" spans="1:26" x14ac:dyDescent="0.25">
      <c r="A140" s="7" t="s">
        <v>154</v>
      </c>
      <c r="B140" s="8" t="s">
        <v>155</v>
      </c>
      <c r="C140" s="41">
        <v>1</v>
      </c>
      <c r="D140" s="9"/>
      <c r="E140" s="10">
        <f t="shared" ref="E140:P140" si="35">SUM(E141:E142)</f>
        <v>262412</v>
      </c>
      <c r="F140" s="10">
        <f t="shared" si="35"/>
        <v>0</v>
      </c>
      <c r="G140" s="10">
        <f t="shared" si="35"/>
        <v>0</v>
      </c>
      <c r="H140" s="10">
        <f t="shared" si="35"/>
        <v>262412</v>
      </c>
      <c r="I140" s="10">
        <f t="shared" si="35"/>
        <v>262412</v>
      </c>
      <c r="J140" s="10">
        <f t="shared" si="35"/>
        <v>0</v>
      </c>
      <c r="K140" s="10">
        <f t="shared" si="35"/>
        <v>0</v>
      </c>
      <c r="L140" s="10">
        <f t="shared" si="35"/>
        <v>262412</v>
      </c>
      <c r="M140" s="10">
        <f t="shared" si="35"/>
        <v>-110745.02</v>
      </c>
      <c r="N140" s="10">
        <f t="shared" si="35"/>
        <v>151666.97999999998</v>
      </c>
      <c r="O140" s="10">
        <f t="shared" si="35"/>
        <v>134268.51</v>
      </c>
      <c r="P140" s="10">
        <f t="shared" si="35"/>
        <v>17398.47</v>
      </c>
      <c r="Q140" s="9"/>
      <c r="R140" s="11"/>
      <c r="S140" s="12"/>
      <c r="T140" s="12"/>
      <c r="U140" s="12"/>
      <c r="V140" s="12"/>
      <c r="W140" s="12"/>
      <c r="X140" s="73"/>
      <c r="Y140" s="75"/>
      <c r="Z140" s="75"/>
    </row>
    <row r="141" spans="1:26" x14ac:dyDescent="0.25">
      <c r="A141" s="14"/>
      <c r="B141" s="15"/>
      <c r="C141" s="16"/>
      <c r="D141" s="16" t="s">
        <v>41</v>
      </c>
      <c r="E141" s="17">
        <v>223050</v>
      </c>
      <c r="F141" s="17">
        <v>0</v>
      </c>
      <c r="G141" s="17">
        <v>0</v>
      </c>
      <c r="H141" s="17">
        <v>223050</v>
      </c>
      <c r="I141" s="17">
        <v>223050</v>
      </c>
      <c r="J141" s="17">
        <v>0</v>
      </c>
      <c r="K141" s="17">
        <v>0</v>
      </c>
      <c r="L141" s="17">
        <v>223050</v>
      </c>
      <c r="M141" s="17">
        <v>-110745.02</v>
      </c>
      <c r="N141" s="17">
        <v>112304.98</v>
      </c>
      <c r="O141" s="17">
        <v>112086.98</v>
      </c>
      <c r="P141" s="17">
        <v>218</v>
      </c>
      <c r="Q141" s="16"/>
      <c r="R141" s="18"/>
      <c r="S141" s="19"/>
      <c r="T141" s="19"/>
      <c r="U141" s="19"/>
      <c r="V141" s="19"/>
      <c r="W141" s="19"/>
      <c r="X141" s="74"/>
      <c r="Y141" s="75"/>
      <c r="Z141" s="75"/>
    </row>
    <row r="142" spans="1:26" ht="45.75" thickBot="1" x14ac:dyDescent="0.3">
      <c r="A142" s="14"/>
      <c r="B142" s="15"/>
      <c r="C142" s="16"/>
      <c r="D142" s="16" t="s">
        <v>65</v>
      </c>
      <c r="E142" s="17">
        <v>39362</v>
      </c>
      <c r="F142" s="17">
        <v>0</v>
      </c>
      <c r="G142" s="17">
        <v>0</v>
      </c>
      <c r="H142" s="17">
        <v>39362</v>
      </c>
      <c r="I142" s="17">
        <v>39362</v>
      </c>
      <c r="J142" s="17">
        <v>0</v>
      </c>
      <c r="K142" s="17">
        <v>0</v>
      </c>
      <c r="L142" s="17">
        <v>39362</v>
      </c>
      <c r="M142" s="17">
        <v>0</v>
      </c>
      <c r="N142" s="17">
        <v>39362</v>
      </c>
      <c r="O142" s="17">
        <v>22181.53</v>
      </c>
      <c r="P142" s="17">
        <v>17180.47</v>
      </c>
      <c r="Q142" s="16"/>
      <c r="R142" s="18"/>
      <c r="S142" s="19"/>
      <c r="T142" s="19"/>
      <c r="U142" s="19"/>
      <c r="V142" s="19"/>
      <c r="W142" s="19"/>
      <c r="X142" s="74"/>
      <c r="Y142" s="75"/>
      <c r="Z142" s="75"/>
    </row>
    <row r="143" spans="1:26" x14ac:dyDescent="0.25">
      <c r="A143" s="7" t="s">
        <v>156</v>
      </c>
      <c r="B143" s="8" t="s">
        <v>157</v>
      </c>
      <c r="C143" s="41">
        <v>1</v>
      </c>
      <c r="D143" s="9"/>
      <c r="E143" s="10">
        <f t="shared" ref="E143:Z143" si="36">SUM(E144:E145)</f>
        <v>36048</v>
      </c>
      <c r="F143" s="10">
        <f t="shared" si="36"/>
        <v>0</v>
      </c>
      <c r="G143" s="10">
        <f t="shared" si="36"/>
        <v>0</v>
      </c>
      <c r="H143" s="10">
        <f t="shared" si="36"/>
        <v>36048</v>
      </c>
      <c r="I143" s="10">
        <f t="shared" si="36"/>
        <v>36048</v>
      </c>
      <c r="J143" s="10">
        <f t="shared" si="36"/>
        <v>0</v>
      </c>
      <c r="K143" s="10">
        <f t="shared" si="36"/>
        <v>0</v>
      </c>
      <c r="L143" s="10">
        <f t="shared" si="36"/>
        <v>36048</v>
      </c>
      <c r="M143" s="10">
        <f t="shared" si="36"/>
        <v>-8072.8</v>
      </c>
      <c r="N143" s="10">
        <f t="shared" si="36"/>
        <v>27975.200000000001</v>
      </c>
      <c r="O143" s="10">
        <f t="shared" si="36"/>
        <v>27975.200000000001</v>
      </c>
      <c r="P143" s="10">
        <f t="shared" si="36"/>
        <v>0</v>
      </c>
      <c r="Q143" s="10">
        <f t="shared" si="36"/>
        <v>0</v>
      </c>
      <c r="R143" s="10">
        <f t="shared" si="36"/>
        <v>0</v>
      </c>
      <c r="S143" s="10">
        <f t="shared" si="36"/>
        <v>0</v>
      </c>
      <c r="T143" s="10">
        <f t="shared" si="36"/>
        <v>0</v>
      </c>
      <c r="U143" s="10">
        <f t="shared" si="36"/>
        <v>0</v>
      </c>
      <c r="V143" s="10">
        <f t="shared" si="36"/>
        <v>0</v>
      </c>
      <c r="W143" s="10">
        <f t="shared" si="36"/>
        <v>0</v>
      </c>
      <c r="X143" s="10">
        <f t="shared" si="36"/>
        <v>0</v>
      </c>
      <c r="Y143" s="10">
        <f t="shared" si="36"/>
        <v>2228</v>
      </c>
      <c r="Z143" s="10">
        <f t="shared" si="36"/>
        <v>493</v>
      </c>
    </row>
    <row r="144" spans="1:26" x14ac:dyDescent="0.25">
      <c r="A144" s="14"/>
      <c r="B144" s="15"/>
      <c r="C144" s="16"/>
      <c r="D144" s="16" t="s">
        <v>38</v>
      </c>
      <c r="E144" s="17">
        <v>36048</v>
      </c>
      <c r="F144" s="17">
        <v>0</v>
      </c>
      <c r="G144" s="17">
        <v>0</v>
      </c>
      <c r="H144" s="17">
        <v>36048</v>
      </c>
      <c r="I144" s="17">
        <v>36048</v>
      </c>
      <c r="J144" s="17">
        <v>0</v>
      </c>
      <c r="K144" s="17">
        <v>0</v>
      </c>
      <c r="L144" s="17">
        <v>36048</v>
      </c>
      <c r="M144" s="17">
        <v>-8072.8</v>
      </c>
      <c r="N144" s="17">
        <v>27975.200000000001</v>
      </c>
      <c r="O144" s="17">
        <v>27975.200000000001</v>
      </c>
      <c r="P144" s="17">
        <v>0</v>
      </c>
      <c r="Q144" s="16"/>
      <c r="R144" s="18"/>
      <c r="S144" s="19"/>
      <c r="T144" s="19"/>
      <c r="U144" s="19"/>
      <c r="V144" s="19"/>
      <c r="W144" s="19"/>
      <c r="X144" s="74"/>
      <c r="Y144" s="75">
        <v>334</v>
      </c>
      <c r="Z144" s="75">
        <v>74</v>
      </c>
    </row>
    <row r="145" spans="1:26" ht="15.75" thickBot="1" x14ac:dyDescent="0.3">
      <c r="A145" s="14"/>
      <c r="B145" s="15"/>
      <c r="C145" s="16"/>
      <c r="D145" s="16" t="s">
        <v>41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/>
      <c r="R145" s="18"/>
      <c r="S145" s="19"/>
      <c r="T145" s="19"/>
      <c r="U145" s="19"/>
      <c r="V145" s="19"/>
      <c r="W145" s="19"/>
      <c r="X145" s="74"/>
      <c r="Y145" s="75">
        <v>1894</v>
      </c>
      <c r="Z145" s="75">
        <v>419</v>
      </c>
    </row>
    <row r="146" spans="1:26" ht="30.75" thickBot="1" x14ac:dyDescent="0.3">
      <c r="A146" s="7" t="s">
        <v>158</v>
      </c>
      <c r="B146" s="8" t="s">
        <v>159</v>
      </c>
      <c r="C146" s="9"/>
      <c r="D146" s="9"/>
      <c r="E146" s="10">
        <f t="shared" ref="E146:Z146" si="37">E147+E155</f>
        <v>4447050</v>
      </c>
      <c r="F146" s="10">
        <f t="shared" si="37"/>
        <v>0</v>
      </c>
      <c r="G146" s="10">
        <f t="shared" si="37"/>
        <v>0</v>
      </c>
      <c r="H146" s="10">
        <f t="shared" si="37"/>
        <v>4447050</v>
      </c>
      <c r="I146" s="10">
        <f t="shared" si="37"/>
        <v>1468500</v>
      </c>
      <c r="J146" s="10">
        <f t="shared" si="37"/>
        <v>0</v>
      </c>
      <c r="K146" s="10">
        <f t="shared" si="37"/>
        <v>0</v>
      </c>
      <c r="L146" s="10">
        <f t="shared" si="37"/>
        <v>1468500</v>
      </c>
      <c r="M146" s="10">
        <f t="shared" si="37"/>
        <v>2265723.6800000002</v>
      </c>
      <c r="N146" s="10">
        <f t="shared" si="37"/>
        <v>3734223.68</v>
      </c>
      <c r="O146" s="10">
        <f t="shared" si="37"/>
        <v>2933503.4000000004</v>
      </c>
      <c r="P146" s="10">
        <f t="shared" si="37"/>
        <v>800720.28</v>
      </c>
      <c r="Q146" s="10">
        <f t="shared" si="37"/>
        <v>0</v>
      </c>
      <c r="R146" s="10">
        <f t="shared" si="37"/>
        <v>0</v>
      </c>
      <c r="S146" s="10">
        <f t="shared" si="37"/>
        <v>0</v>
      </c>
      <c r="T146" s="10">
        <f t="shared" si="37"/>
        <v>0</v>
      </c>
      <c r="U146" s="10">
        <f t="shared" si="37"/>
        <v>0</v>
      </c>
      <c r="V146" s="10">
        <f t="shared" si="37"/>
        <v>0</v>
      </c>
      <c r="W146" s="10">
        <f t="shared" si="37"/>
        <v>0</v>
      </c>
      <c r="X146" s="10">
        <f t="shared" si="37"/>
        <v>0</v>
      </c>
      <c r="Y146" s="10">
        <f t="shared" si="37"/>
        <v>3012925</v>
      </c>
      <c r="Z146" s="10">
        <f t="shared" si="37"/>
        <v>1748647</v>
      </c>
    </row>
    <row r="147" spans="1:26" ht="30.75" thickBot="1" x14ac:dyDescent="0.3">
      <c r="A147" s="20" t="s">
        <v>160</v>
      </c>
      <c r="B147" s="21" t="s">
        <v>161</v>
      </c>
      <c r="C147" s="22"/>
      <c r="D147" s="22"/>
      <c r="E147" s="23">
        <f t="shared" ref="E147:Z147" si="38">E148+E153+E154</f>
        <v>1426090</v>
      </c>
      <c r="F147" s="23">
        <f t="shared" si="38"/>
        <v>0</v>
      </c>
      <c r="G147" s="23">
        <f t="shared" si="38"/>
        <v>0</v>
      </c>
      <c r="H147" s="23">
        <f t="shared" si="38"/>
        <v>1426090</v>
      </c>
      <c r="I147" s="23">
        <f t="shared" si="38"/>
        <v>733800</v>
      </c>
      <c r="J147" s="23">
        <f t="shared" si="38"/>
        <v>0</v>
      </c>
      <c r="K147" s="23">
        <f t="shared" si="38"/>
        <v>0</v>
      </c>
      <c r="L147" s="23">
        <f t="shared" si="38"/>
        <v>733800</v>
      </c>
      <c r="M147" s="23">
        <f t="shared" si="38"/>
        <v>-99500</v>
      </c>
      <c r="N147" s="23">
        <f t="shared" si="38"/>
        <v>634300</v>
      </c>
      <c r="O147" s="23">
        <f t="shared" si="38"/>
        <v>155852.99</v>
      </c>
      <c r="P147" s="23">
        <f t="shared" si="38"/>
        <v>478447.01</v>
      </c>
      <c r="Q147" s="23">
        <f t="shared" si="38"/>
        <v>0</v>
      </c>
      <c r="R147" s="23">
        <f t="shared" si="38"/>
        <v>0</v>
      </c>
      <c r="S147" s="23">
        <f t="shared" si="38"/>
        <v>0</v>
      </c>
      <c r="T147" s="23">
        <f t="shared" si="38"/>
        <v>0</v>
      </c>
      <c r="U147" s="23">
        <f t="shared" si="38"/>
        <v>0</v>
      </c>
      <c r="V147" s="23">
        <f t="shared" si="38"/>
        <v>0</v>
      </c>
      <c r="W147" s="23">
        <f t="shared" si="38"/>
        <v>0</v>
      </c>
      <c r="X147" s="23">
        <f t="shared" si="38"/>
        <v>0</v>
      </c>
      <c r="Y147" s="23">
        <f t="shared" si="38"/>
        <v>726928</v>
      </c>
      <c r="Z147" s="23">
        <f t="shared" si="38"/>
        <v>0</v>
      </c>
    </row>
    <row r="148" spans="1:26" ht="30" x14ac:dyDescent="0.25">
      <c r="A148" s="7" t="s">
        <v>162</v>
      </c>
      <c r="B148" s="8" t="s">
        <v>163</v>
      </c>
      <c r="C148" s="41">
        <v>1</v>
      </c>
      <c r="D148" s="9"/>
      <c r="E148" s="10">
        <f t="shared" ref="E148:Z148" si="39">SUM(E149:E152)</f>
        <v>1426090</v>
      </c>
      <c r="F148" s="10">
        <f t="shared" si="39"/>
        <v>0</v>
      </c>
      <c r="G148" s="10">
        <f t="shared" si="39"/>
        <v>0</v>
      </c>
      <c r="H148" s="10">
        <f t="shared" si="39"/>
        <v>1426090</v>
      </c>
      <c r="I148" s="10">
        <f t="shared" si="39"/>
        <v>733800</v>
      </c>
      <c r="J148" s="10">
        <f t="shared" si="39"/>
        <v>0</v>
      </c>
      <c r="K148" s="10">
        <f t="shared" si="39"/>
        <v>0</v>
      </c>
      <c r="L148" s="10">
        <f t="shared" si="39"/>
        <v>733800</v>
      </c>
      <c r="M148" s="10">
        <f t="shared" si="39"/>
        <v>-99500</v>
      </c>
      <c r="N148" s="10">
        <f t="shared" si="39"/>
        <v>634300</v>
      </c>
      <c r="O148" s="10">
        <f t="shared" si="39"/>
        <v>155852.99</v>
      </c>
      <c r="P148" s="10">
        <f t="shared" si="39"/>
        <v>478447.01</v>
      </c>
      <c r="Q148" s="10">
        <f t="shared" si="39"/>
        <v>0</v>
      </c>
      <c r="R148" s="10">
        <f t="shared" si="39"/>
        <v>0</v>
      </c>
      <c r="S148" s="10">
        <f t="shared" si="39"/>
        <v>0</v>
      </c>
      <c r="T148" s="10">
        <f t="shared" si="39"/>
        <v>0</v>
      </c>
      <c r="U148" s="10">
        <f t="shared" si="39"/>
        <v>0</v>
      </c>
      <c r="V148" s="10">
        <f t="shared" si="39"/>
        <v>0</v>
      </c>
      <c r="W148" s="10">
        <f t="shared" si="39"/>
        <v>0</v>
      </c>
      <c r="X148" s="10">
        <f t="shared" si="39"/>
        <v>0</v>
      </c>
      <c r="Y148" s="10">
        <f t="shared" si="39"/>
        <v>726928</v>
      </c>
      <c r="Z148" s="10">
        <f t="shared" si="39"/>
        <v>0</v>
      </c>
    </row>
    <row r="149" spans="1:26" x14ac:dyDescent="0.25">
      <c r="A149" s="14"/>
      <c r="B149" s="15"/>
      <c r="C149" s="16"/>
      <c r="D149" s="16" t="s">
        <v>41</v>
      </c>
      <c r="E149" s="17">
        <v>692290</v>
      </c>
      <c r="F149" s="17">
        <v>0</v>
      </c>
      <c r="G149" s="17">
        <v>0</v>
      </c>
      <c r="H149" s="17">
        <v>692290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/>
      <c r="R149" s="18"/>
      <c r="S149" s="19"/>
      <c r="T149" s="19"/>
      <c r="U149" s="19"/>
      <c r="V149" s="19"/>
      <c r="W149" s="19"/>
      <c r="X149" s="74"/>
      <c r="Y149" s="75">
        <v>499750</v>
      </c>
      <c r="Z149" s="75"/>
    </row>
    <row r="150" spans="1:26" x14ac:dyDescent="0.25">
      <c r="A150" s="14"/>
      <c r="B150" s="15"/>
      <c r="C150" s="16"/>
      <c r="D150" s="16" t="s">
        <v>164</v>
      </c>
      <c r="E150" s="17">
        <v>220000</v>
      </c>
      <c r="F150" s="17">
        <v>0</v>
      </c>
      <c r="G150" s="17">
        <v>0</v>
      </c>
      <c r="H150" s="17">
        <v>220000</v>
      </c>
      <c r="I150" s="17">
        <v>220000</v>
      </c>
      <c r="J150" s="17">
        <v>0</v>
      </c>
      <c r="K150" s="17">
        <v>0</v>
      </c>
      <c r="L150" s="17">
        <v>220000</v>
      </c>
      <c r="M150" s="17">
        <v>-79000</v>
      </c>
      <c r="N150" s="17">
        <v>141000</v>
      </c>
      <c r="O150" s="17">
        <v>71648.41</v>
      </c>
      <c r="P150" s="17">
        <v>69351.59</v>
      </c>
      <c r="Q150" s="16"/>
      <c r="R150" s="18"/>
      <c r="S150" s="19"/>
      <c r="T150" s="19"/>
      <c r="U150" s="19"/>
      <c r="V150" s="19"/>
      <c r="W150" s="19"/>
      <c r="X150" s="74"/>
      <c r="Y150" s="75"/>
      <c r="Z150" s="75"/>
    </row>
    <row r="151" spans="1:26" x14ac:dyDescent="0.25">
      <c r="A151" s="14"/>
      <c r="B151" s="15"/>
      <c r="C151" s="16"/>
      <c r="D151" s="16" t="s">
        <v>139</v>
      </c>
      <c r="E151" s="17">
        <v>140000</v>
      </c>
      <c r="F151" s="17">
        <v>0</v>
      </c>
      <c r="G151" s="17">
        <v>0</v>
      </c>
      <c r="H151" s="17">
        <v>140000</v>
      </c>
      <c r="I151" s="17">
        <v>140000</v>
      </c>
      <c r="J151" s="17">
        <v>0</v>
      </c>
      <c r="K151" s="17">
        <v>0</v>
      </c>
      <c r="L151" s="17">
        <v>140000</v>
      </c>
      <c r="M151" s="17">
        <v>-20500</v>
      </c>
      <c r="N151" s="17">
        <v>119500</v>
      </c>
      <c r="O151" s="17">
        <v>0</v>
      </c>
      <c r="P151" s="17">
        <v>119500</v>
      </c>
      <c r="Q151" s="16"/>
      <c r="R151" s="18"/>
      <c r="S151" s="19"/>
      <c r="T151" s="19"/>
      <c r="U151" s="19"/>
      <c r="V151" s="19"/>
      <c r="W151" s="19"/>
      <c r="X151" s="74"/>
      <c r="Y151" s="75"/>
      <c r="Z151" s="75"/>
    </row>
    <row r="152" spans="1:26" ht="45" x14ac:dyDescent="0.25">
      <c r="A152" s="14"/>
      <c r="B152" s="15"/>
      <c r="C152" s="16"/>
      <c r="D152" s="16" t="s">
        <v>65</v>
      </c>
      <c r="E152" s="17">
        <v>373800</v>
      </c>
      <c r="F152" s="17">
        <v>0</v>
      </c>
      <c r="G152" s="17">
        <v>0</v>
      </c>
      <c r="H152" s="17">
        <v>373800</v>
      </c>
      <c r="I152" s="17">
        <v>373800</v>
      </c>
      <c r="J152" s="17">
        <v>0</v>
      </c>
      <c r="K152" s="17">
        <v>0</v>
      </c>
      <c r="L152" s="17">
        <v>373800</v>
      </c>
      <c r="M152" s="17">
        <v>0</v>
      </c>
      <c r="N152" s="17">
        <v>373800</v>
      </c>
      <c r="O152" s="17">
        <v>84204.58</v>
      </c>
      <c r="P152" s="17">
        <v>289595.42</v>
      </c>
      <c r="Q152" s="16"/>
      <c r="R152" s="18"/>
      <c r="S152" s="19"/>
      <c r="T152" s="19"/>
      <c r="U152" s="19"/>
      <c r="V152" s="19"/>
      <c r="W152" s="19"/>
      <c r="X152" s="74"/>
      <c r="Y152" s="75">
        <v>227178</v>
      </c>
      <c r="Z152" s="75"/>
    </row>
    <row r="153" spans="1:26" ht="30" x14ac:dyDescent="0.25">
      <c r="A153" s="7" t="s">
        <v>165</v>
      </c>
      <c r="B153" s="8" t="s">
        <v>166</v>
      </c>
      <c r="C153" s="9"/>
      <c r="D153" s="9"/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9"/>
      <c r="R153" s="11"/>
      <c r="S153" s="12"/>
      <c r="T153" s="12"/>
      <c r="U153" s="12"/>
      <c r="V153" s="12"/>
      <c r="W153" s="12"/>
      <c r="X153" s="73"/>
      <c r="Y153" s="75"/>
      <c r="Z153" s="75"/>
    </row>
    <row r="154" spans="1:26" ht="30.75" thickBot="1" x14ac:dyDescent="0.3">
      <c r="A154" s="7" t="s">
        <v>167</v>
      </c>
      <c r="B154" s="8" t="s">
        <v>168</v>
      </c>
      <c r="C154" s="9"/>
      <c r="D154" s="9"/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9"/>
      <c r="R154" s="11"/>
      <c r="S154" s="12"/>
      <c r="T154" s="12"/>
      <c r="U154" s="12"/>
      <c r="V154" s="12"/>
      <c r="W154" s="12"/>
      <c r="X154" s="73"/>
      <c r="Y154" s="75"/>
      <c r="Z154" s="75"/>
    </row>
    <row r="155" spans="1:26" ht="30.75" thickBot="1" x14ac:dyDescent="0.3">
      <c r="A155" s="20" t="s">
        <v>169</v>
      </c>
      <c r="B155" s="21" t="s">
        <v>170</v>
      </c>
      <c r="C155" s="22"/>
      <c r="D155" s="22"/>
      <c r="E155" s="23">
        <f t="shared" ref="E155:Z155" si="40">E156+E163+E169+E173+E174+E179</f>
        <v>3020960</v>
      </c>
      <c r="F155" s="23">
        <f t="shared" si="40"/>
        <v>0</v>
      </c>
      <c r="G155" s="23">
        <f t="shared" si="40"/>
        <v>0</v>
      </c>
      <c r="H155" s="23">
        <f t="shared" si="40"/>
        <v>3020960</v>
      </c>
      <c r="I155" s="23">
        <f t="shared" si="40"/>
        <v>734700</v>
      </c>
      <c r="J155" s="23">
        <f t="shared" si="40"/>
        <v>0</v>
      </c>
      <c r="K155" s="23">
        <f t="shared" si="40"/>
        <v>0</v>
      </c>
      <c r="L155" s="23">
        <f t="shared" si="40"/>
        <v>734700</v>
      </c>
      <c r="M155" s="23">
        <f t="shared" si="40"/>
        <v>2365223.6800000002</v>
      </c>
      <c r="N155" s="23">
        <f t="shared" si="40"/>
        <v>3099923.68</v>
      </c>
      <c r="O155" s="23">
        <f t="shared" si="40"/>
        <v>2777650.41</v>
      </c>
      <c r="P155" s="23">
        <f t="shared" si="40"/>
        <v>322273.27</v>
      </c>
      <c r="Q155" s="23">
        <f t="shared" si="40"/>
        <v>0</v>
      </c>
      <c r="R155" s="23">
        <f t="shared" si="40"/>
        <v>0</v>
      </c>
      <c r="S155" s="23">
        <f t="shared" si="40"/>
        <v>0</v>
      </c>
      <c r="T155" s="23">
        <f t="shared" si="40"/>
        <v>0</v>
      </c>
      <c r="U155" s="23">
        <f t="shared" si="40"/>
        <v>0</v>
      </c>
      <c r="V155" s="23">
        <f t="shared" si="40"/>
        <v>0</v>
      </c>
      <c r="W155" s="23">
        <f t="shared" si="40"/>
        <v>0</v>
      </c>
      <c r="X155" s="23">
        <f t="shared" si="40"/>
        <v>0</v>
      </c>
      <c r="Y155" s="23">
        <f t="shared" si="40"/>
        <v>2285997</v>
      </c>
      <c r="Z155" s="23">
        <f t="shared" si="40"/>
        <v>1748647</v>
      </c>
    </row>
    <row r="156" spans="1:26" ht="45" x14ac:dyDescent="0.25">
      <c r="A156" s="7" t="s">
        <v>171</v>
      </c>
      <c r="B156" s="8" t="s">
        <v>172</v>
      </c>
      <c r="C156" s="41">
        <v>1</v>
      </c>
      <c r="D156" s="9"/>
      <c r="E156" s="10">
        <f t="shared" ref="E156:Z156" si="41">SUM(E157:E162)</f>
        <v>775720</v>
      </c>
      <c r="F156" s="10">
        <f t="shared" si="41"/>
        <v>0</v>
      </c>
      <c r="G156" s="10">
        <f t="shared" si="41"/>
        <v>0</v>
      </c>
      <c r="H156" s="10">
        <f t="shared" si="41"/>
        <v>775720</v>
      </c>
      <c r="I156" s="10">
        <f t="shared" si="41"/>
        <v>240000</v>
      </c>
      <c r="J156" s="10">
        <f t="shared" si="41"/>
        <v>0</v>
      </c>
      <c r="K156" s="10">
        <f t="shared" si="41"/>
        <v>0</v>
      </c>
      <c r="L156" s="10">
        <f t="shared" si="41"/>
        <v>240000</v>
      </c>
      <c r="M156" s="10">
        <f t="shared" si="41"/>
        <v>-233073.96</v>
      </c>
      <c r="N156" s="10">
        <f t="shared" si="41"/>
        <v>6926.04</v>
      </c>
      <c r="O156" s="10">
        <f t="shared" si="41"/>
        <v>4356</v>
      </c>
      <c r="P156" s="10">
        <f t="shared" si="41"/>
        <v>2570.04</v>
      </c>
      <c r="Q156" s="10">
        <f t="shared" si="41"/>
        <v>0</v>
      </c>
      <c r="R156" s="10">
        <f t="shared" si="41"/>
        <v>0</v>
      </c>
      <c r="S156" s="10">
        <f t="shared" si="41"/>
        <v>0</v>
      </c>
      <c r="T156" s="10">
        <f t="shared" si="41"/>
        <v>0</v>
      </c>
      <c r="U156" s="10">
        <f t="shared" si="41"/>
        <v>0</v>
      </c>
      <c r="V156" s="10">
        <f t="shared" si="41"/>
        <v>0</v>
      </c>
      <c r="W156" s="10">
        <f t="shared" si="41"/>
        <v>0</v>
      </c>
      <c r="X156" s="10">
        <f t="shared" si="41"/>
        <v>0</v>
      </c>
      <c r="Y156" s="10">
        <f t="shared" si="41"/>
        <v>372350</v>
      </c>
      <c r="Z156" s="10">
        <f t="shared" si="41"/>
        <v>0</v>
      </c>
    </row>
    <row r="157" spans="1:26" x14ac:dyDescent="0.25">
      <c r="A157" s="14"/>
      <c r="B157" s="15"/>
      <c r="C157" s="16"/>
      <c r="D157" s="16" t="s">
        <v>42</v>
      </c>
      <c r="E157" s="17">
        <v>100000</v>
      </c>
      <c r="F157" s="17">
        <v>0</v>
      </c>
      <c r="G157" s="17">
        <v>0</v>
      </c>
      <c r="H157" s="17">
        <v>100000</v>
      </c>
      <c r="I157" s="17">
        <v>100000</v>
      </c>
      <c r="J157" s="17">
        <v>0</v>
      </c>
      <c r="K157" s="17">
        <v>0</v>
      </c>
      <c r="L157" s="17">
        <v>100000</v>
      </c>
      <c r="M157" s="17">
        <v>-100000</v>
      </c>
      <c r="N157" s="17">
        <v>0</v>
      </c>
      <c r="O157" s="17">
        <v>0</v>
      </c>
      <c r="P157" s="17">
        <v>0</v>
      </c>
      <c r="Q157" s="16"/>
      <c r="R157" s="18"/>
      <c r="S157" s="19"/>
      <c r="T157" s="19"/>
      <c r="U157" s="19"/>
      <c r="V157" s="19"/>
      <c r="W157" s="19"/>
      <c r="X157" s="74"/>
      <c r="Y157" s="75">
        <v>89670</v>
      </c>
      <c r="Z157" s="75"/>
    </row>
    <row r="158" spans="1:26" x14ac:dyDescent="0.25">
      <c r="A158" s="14"/>
      <c r="B158" s="15"/>
      <c r="C158" s="16"/>
      <c r="D158" s="16" t="s">
        <v>38</v>
      </c>
      <c r="E158" s="17">
        <v>503070</v>
      </c>
      <c r="F158" s="17">
        <v>0</v>
      </c>
      <c r="G158" s="17">
        <v>0</v>
      </c>
      <c r="H158" s="17">
        <v>503070</v>
      </c>
      <c r="I158" s="17">
        <v>140000</v>
      </c>
      <c r="J158" s="17">
        <v>0</v>
      </c>
      <c r="K158" s="17">
        <v>0</v>
      </c>
      <c r="L158" s="17">
        <v>140000</v>
      </c>
      <c r="M158" s="17">
        <v>-133073.96</v>
      </c>
      <c r="N158" s="17">
        <v>6926.04</v>
      </c>
      <c r="O158" s="17">
        <v>4356</v>
      </c>
      <c r="P158" s="17">
        <v>2570.04</v>
      </c>
      <c r="Q158" s="16"/>
      <c r="R158" s="18"/>
      <c r="S158" s="19"/>
      <c r="T158" s="19"/>
      <c r="U158" s="19"/>
      <c r="V158" s="19"/>
      <c r="W158" s="19"/>
      <c r="X158" s="74"/>
      <c r="Y158" s="75">
        <v>150000</v>
      </c>
      <c r="Z158" s="75"/>
    </row>
    <row r="159" spans="1:26" x14ac:dyDescent="0.25">
      <c r="A159" s="14"/>
      <c r="B159" s="15"/>
      <c r="C159" s="16"/>
      <c r="D159" s="16" t="s">
        <v>41</v>
      </c>
      <c r="E159" s="17">
        <v>112850</v>
      </c>
      <c r="F159" s="17">
        <v>0</v>
      </c>
      <c r="G159" s="17">
        <v>0</v>
      </c>
      <c r="H159" s="17">
        <v>112850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/>
      <c r="R159" s="18"/>
      <c r="S159" s="19"/>
      <c r="T159" s="19"/>
      <c r="U159" s="19"/>
      <c r="V159" s="19"/>
      <c r="W159" s="19"/>
      <c r="X159" s="74"/>
      <c r="Y159" s="75">
        <v>112850</v>
      </c>
      <c r="Z159" s="75"/>
    </row>
    <row r="160" spans="1:26" x14ac:dyDescent="0.25">
      <c r="A160" s="14"/>
      <c r="B160" s="15"/>
      <c r="C160" s="16"/>
      <c r="D160" s="16" t="s">
        <v>116</v>
      </c>
      <c r="E160" s="17">
        <v>19900</v>
      </c>
      <c r="F160" s="17">
        <v>0</v>
      </c>
      <c r="G160" s="17">
        <v>0</v>
      </c>
      <c r="H160" s="17">
        <v>19900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/>
      <c r="R160" s="18"/>
      <c r="S160" s="19"/>
      <c r="T160" s="19"/>
      <c r="U160" s="19"/>
      <c r="V160" s="19"/>
      <c r="W160" s="19"/>
      <c r="X160" s="74"/>
      <c r="Y160" s="75"/>
      <c r="Z160" s="75"/>
    </row>
    <row r="161" spans="1:26" x14ac:dyDescent="0.25">
      <c r="A161" s="14"/>
      <c r="B161" s="15"/>
      <c r="C161" s="16"/>
      <c r="D161" s="16" t="s">
        <v>173</v>
      </c>
      <c r="E161" s="17">
        <v>19900</v>
      </c>
      <c r="F161" s="17">
        <v>0</v>
      </c>
      <c r="G161" s="17">
        <v>0</v>
      </c>
      <c r="H161" s="17">
        <v>19900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6"/>
      <c r="R161" s="18"/>
      <c r="S161" s="19"/>
      <c r="T161" s="19"/>
      <c r="U161" s="19"/>
      <c r="V161" s="19"/>
      <c r="W161" s="19"/>
      <c r="X161" s="74"/>
      <c r="Y161" s="75"/>
      <c r="Z161" s="75"/>
    </row>
    <row r="162" spans="1:26" ht="45" x14ac:dyDescent="0.25">
      <c r="A162" s="14"/>
      <c r="B162" s="15"/>
      <c r="C162" s="16"/>
      <c r="D162" s="16" t="s">
        <v>65</v>
      </c>
      <c r="E162" s="17">
        <v>20000</v>
      </c>
      <c r="F162" s="17">
        <v>0</v>
      </c>
      <c r="G162" s="17">
        <v>0</v>
      </c>
      <c r="H162" s="17">
        <v>20000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6"/>
      <c r="R162" s="18"/>
      <c r="S162" s="19"/>
      <c r="T162" s="19"/>
      <c r="U162" s="19"/>
      <c r="V162" s="19"/>
      <c r="W162" s="19"/>
      <c r="X162" s="74"/>
      <c r="Y162" s="75">
        <v>19830</v>
      </c>
      <c r="Z162" s="75"/>
    </row>
    <row r="163" spans="1:26" ht="45" x14ac:dyDescent="0.25">
      <c r="A163" s="7" t="s">
        <v>174</v>
      </c>
      <c r="B163" s="8" t="s">
        <v>175</v>
      </c>
      <c r="C163" s="41">
        <v>1</v>
      </c>
      <c r="D163" s="9"/>
      <c r="E163" s="10">
        <f t="shared" ref="E163:P163" si="42">SUM(E164:E168)</f>
        <v>522352</v>
      </c>
      <c r="F163" s="10">
        <f t="shared" si="42"/>
        <v>0</v>
      </c>
      <c r="G163" s="10">
        <f t="shared" si="42"/>
        <v>0</v>
      </c>
      <c r="H163" s="10">
        <f t="shared" si="42"/>
        <v>522352</v>
      </c>
      <c r="I163" s="10">
        <f t="shared" si="42"/>
        <v>46760</v>
      </c>
      <c r="J163" s="10">
        <f t="shared" si="42"/>
        <v>0</v>
      </c>
      <c r="K163" s="10">
        <f t="shared" si="42"/>
        <v>0</v>
      </c>
      <c r="L163" s="10">
        <f t="shared" si="42"/>
        <v>46760</v>
      </c>
      <c r="M163" s="10">
        <f t="shared" si="42"/>
        <v>-30000</v>
      </c>
      <c r="N163" s="10">
        <f t="shared" si="42"/>
        <v>16760</v>
      </c>
      <c r="O163" s="10">
        <f t="shared" si="42"/>
        <v>0</v>
      </c>
      <c r="P163" s="10">
        <f t="shared" si="42"/>
        <v>16760</v>
      </c>
      <c r="Q163" s="9"/>
      <c r="R163" s="11"/>
      <c r="S163" s="12"/>
      <c r="T163" s="12"/>
      <c r="U163" s="12"/>
      <c r="V163" s="12"/>
      <c r="W163" s="12"/>
      <c r="X163" s="73"/>
      <c r="Y163" s="75"/>
      <c r="Z163" s="75"/>
    </row>
    <row r="164" spans="1:26" x14ac:dyDescent="0.25">
      <c r="A164" s="14"/>
      <c r="B164" s="15"/>
      <c r="C164" s="16"/>
      <c r="D164" s="16" t="s">
        <v>38</v>
      </c>
      <c r="E164" s="17">
        <v>183142</v>
      </c>
      <c r="F164" s="17">
        <v>0</v>
      </c>
      <c r="G164" s="17">
        <v>0</v>
      </c>
      <c r="H164" s="17">
        <v>183142</v>
      </c>
      <c r="I164" s="17">
        <v>46760</v>
      </c>
      <c r="J164" s="17">
        <v>0</v>
      </c>
      <c r="K164" s="17">
        <v>0</v>
      </c>
      <c r="L164" s="17">
        <v>46760</v>
      </c>
      <c r="M164" s="17">
        <v>-30000</v>
      </c>
      <c r="N164" s="17">
        <v>16760</v>
      </c>
      <c r="O164" s="17">
        <v>0</v>
      </c>
      <c r="P164" s="17">
        <v>16760</v>
      </c>
      <c r="Q164" s="16"/>
      <c r="R164" s="18"/>
      <c r="S164" s="19"/>
      <c r="T164" s="19"/>
      <c r="U164" s="19"/>
      <c r="V164" s="19"/>
      <c r="W164" s="19"/>
      <c r="X164" s="74"/>
      <c r="Y164" s="75"/>
      <c r="Z164" s="75"/>
    </row>
    <row r="165" spans="1:26" x14ac:dyDescent="0.25">
      <c r="A165" s="14"/>
      <c r="B165" s="15"/>
      <c r="C165" s="16"/>
      <c r="D165" s="16" t="s">
        <v>41</v>
      </c>
      <c r="E165" s="17">
        <v>270800</v>
      </c>
      <c r="F165" s="17">
        <v>0</v>
      </c>
      <c r="G165" s="17">
        <v>0</v>
      </c>
      <c r="H165" s="17">
        <v>270800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6"/>
      <c r="R165" s="18"/>
      <c r="S165" s="19"/>
      <c r="T165" s="19"/>
      <c r="U165" s="19"/>
      <c r="V165" s="19"/>
      <c r="W165" s="19"/>
      <c r="X165" s="74"/>
      <c r="Y165" s="75"/>
      <c r="Z165" s="75"/>
    </row>
    <row r="166" spans="1:26" x14ac:dyDescent="0.25">
      <c r="A166" s="14"/>
      <c r="B166" s="15"/>
      <c r="C166" s="16"/>
      <c r="D166" s="16" t="s">
        <v>116</v>
      </c>
      <c r="E166" s="17">
        <v>23900</v>
      </c>
      <c r="F166" s="17">
        <v>0</v>
      </c>
      <c r="G166" s="17">
        <v>0</v>
      </c>
      <c r="H166" s="17">
        <v>23900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/>
      <c r="R166" s="18"/>
      <c r="S166" s="19"/>
      <c r="T166" s="19"/>
      <c r="U166" s="19"/>
      <c r="V166" s="19"/>
      <c r="W166" s="19"/>
      <c r="X166" s="74"/>
      <c r="Y166" s="75"/>
      <c r="Z166" s="75"/>
    </row>
    <row r="167" spans="1:26" x14ac:dyDescent="0.25">
      <c r="A167" s="14"/>
      <c r="B167" s="15"/>
      <c r="C167" s="16"/>
      <c r="D167" s="16" t="s">
        <v>173</v>
      </c>
      <c r="E167" s="17">
        <v>23900</v>
      </c>
      <c r="F167" s="17">
        <v>0</v>
      </c>
      <c r="G167" s="17">
        <v>0</v>
      </c>
      <c r="H167" s="17">
        <v>23900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6"/>
      <c r="R167" s="18"/>
      <c r="S167" s="19"/>
      <c r="T167" s="19"/>
      <c r="U167" s="19"/>
      <c r="V167" s="19"/>
      <c r="W167" s="19"/>
      <c r="X167" s="74"/>
      <c r="Y167" s="75"/>
      <c r="Z167" s="75"/>
    </row>
    <row r="168" spans="1:26" ht="45" x14ac:dyDescent="0.25">
      <c r="A168" s="14"/>
      <c r="B168" s="15"/>
      <c r="C168" s="16"/>
      <c r="D168" s="16" t="s">
        <v>65</v>
      </c>
      <c r="E168" s="17">
        <v>20610</v>
      </c>
      <c r="F168" s="17">
        <v>0</v>
      </c>
      <c r="G168" s="17">
        <v>0</v>
      </c>
      <c r="H168" s="17">
        <v>20610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6"/>
      <c r="R168" s="18"/>
      <c r="S168" s="19"/>
      <c r="T168" s="19"/>
      <c r="U168" s="19"/>
      <c r="V168" s="19"/>
      <c r="W168" s="19"/>
      <c r="X168" s="74"/>
      <c r="Y168" s="75"/>
      <c r="Z168" s="75"/>
    </row>
    <row r="169" spans="1:26" ht="30" x14ac:dyDescent="0.25">
      <c r="A169" s="7" t="s">
        <v>176</v>
      </c>
      <c r="B169" s="8" t="s">
        <v>177</v>
      </c>
      <c r="C169" s="41">
        <v>1</v>
      </c>
      <c r="D169" s="9"/>
      <c r="E169" s="10">
        <f t="shared" ref="E169:P169" si="43">SUM(E170:E172)</f>
        <v>372888</v>
      </c>
      <c r="F169" s="10">
        <f t="shared" si="43"/>
        <v>0</v>
      </c>
      <c r="G169" s="10">
        <f t="shared" si="43"/>
        <v>0</v>
      </c>
      <c r="H169" s="10">
        <f t="shared" si="43"/>
        <v>372888</v>
      </c>
      <c r="I169" s="10">
        <f t="shared" si="43"/>
        <v>217940</v>
      </c>
      <c r="J169" s="10">
        <f t="shared" si="43"/>
        <v>0</v>
      </c>
      <c r="K169" s="10">
        <f t="shared" si="43"/>
        <v>0</v>
      </c>
      <c r="L169" s="10">
        <f t="shared" si="43"/>
        <v>217940</v>
      </c>
      <c r="M169" s="10">
        <f t="shared" si="43"/>
        <v>201811.36</v>
      </c>
      <c r="N169" s="10">
        <f t="shared" si="43"/>
        <v>419751.36</v>
      </c>
      <c r="O169" s="10">
        <f t="shared" si="43"/>
        <v>219034.9</v>
      </c>
      <c r="P169" s="10">
        <f t="shared" si="43"/>
        <v>200716.46</v>
      </c>
      <c r="Q169" s="9"/>
      <c r="R169" s="11"/>
      <c r="S169" s="12"/>
      <c r="T169" s="12"/>
      <c r="U169" s="12"/>
      <c r="V169" s="12"/>
      <c r="W169" s="12"/>
      <c r="X169" s="73"/>
      <c r="Y169" s="75"/>
      <c r="Z169" s="75"/>
    </row>
    <row r="170" spans="1:26" x14ac:dyDescent="0.25">
      <c r="A170" s="14"/>
      <c r="B170" s="15"/>
      <c r="C170" s="16"/>
      <c r="D170" s="16" t="s">
        <v>42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217940</v>
      </c>
      <c r="N170" s="17">
        <v>217940</v>
      </c>
      <c r="O170" s="17">
        <v>217940</v>
      </c>
      <c r="P170" s="17">
        <v>0</v>
      </c>
      <c r="Q170" s="16"/>
      <c r="R170" s="18"/>
      <c r="S170" s="19"/>
      <c r="T170" s="19"/>
      <c r="U170" s="19"/>
      <c r="V170" s="19"/>
      <c r="W170" s="19"/>
      <c r="X170" s="74"/>
      <c r="Y170" s="75"/>
      <c r="Z170" s="75"/>
    </row>
    <row r="171" spans="1:26" x14ac:dyDescent="0.25">
      <c r="A171" s="14"/>
      <c r="B171" s="15"/>
      <c r="C171" s="16"/>
      <c r="D171" s="16" t="s">
        <v>38</v>
      </c>
      <c r="E171" s="17">
        <v>311388</v>
      </c>
      <c r="F171" s="17">
        <v>0</v>
      </c>
      <c r="G171" s="17">
        <v>0</v>
      </c>
      <c r="H171" s="17">
        <v>311388</v>
      </c>
      <c r="I171" s="17">
        <v>217940</v>
      </c>
      <c r="J171" s="17">
        <v>0</v>
      </c>
      <c r="K171" s="17">
        <v>0</v>
      </c>
      <c r="L171" s="17">
        <v>217940</v>
      </c>
      <c r="M171" s="17">
        <v>-16128.64</v>
      </c>
      <c r="N171" s="17">
        <v>201811.36</v>
      </c>
      <c r="O171" s="17">
        <v>1094.9000000000001</v>
      </c>
      <c r="P171" s="17">
        <v>200716.46</v>
      </c>
      <c r="Q171" s="16"/>
      <c r="R171" s="18"/>
      <c r="S171" s="19"/>
      <c r="T171" s="19"/>
      <c r="U171" s="19"/>
      <c r="V171" s="19"/>
      <c r="W171" s="19"/>
      <c r="X171" s="74"/>
      <c r="Y171" s="75"/>
      <c r="Z171" s="75"/>
    </row>
    <row r="172" spans="1:26" x14ac:dyDescent="0.25">
      <c r="A172" s="14"/>
      <c r="B172" s="15"/>
      <c r="C172" s="16"/>
      <c r="D172" s="16" t="s">
        <v>41</v>
      </c>
      <c r="E172" s="17">
        <v>61500</v>
      </c>
      <c r="F172" s="17">
        <v>0</v>
      </c>
      <c r="G172" s="17">
        <v>0</v>
      </c>
      <c r="H172" s="17">
        <v>61500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/>
      <c r="R172" s="18"/>
      <c r="S172" s="19"/>
      <c r="T172" s="19"/>
      <c r="U172" s="19"/>
      <c r="V172" s="19"/>
      <c r="W172" s="19"/>
      <c r="X172" s="74"/>
      <c r="Y172" s="75"/>
      <c r="Z172" s="75"/>
    </row>
    <row r="173" spans="1:26" ht="30.75" thickBot="1" x14ac:dyDescent="0.3">
      <c r="A173" s="7" t="s">
        <v>178</v>
      </c>
      <c r="B173" s="8" t="s">
        <v>179</v>
      </c>
      <c r="C173" s="41">
        <v>1</v>
      </c>
      <c r="D173" s="9" t="s">
        <v>38</v>
      </c>
      <c r="E173" s="27">
        <v>350000</v>
      </c>
      <c r="F173" s="27">
        <v>0</v>
      </c>
      <c r="G173" s="27">
        <v>0</v>
      </c>
      <c r="H173" s="27">
        <v>350000</v>
      </c>
      <c r="I173" s="27">
        <v>200000</v>
      </c>
      <c r="J173" s="27">
        <v>0</v>
      </c>
      <c r="K173" s="27">
        <v>0</v>
      </c>
      <c r="L173" s="27">
        <v>200000</v>
      </c>
      <c r="M173" s="27">
        <v>-142762.54999999999</v>
      </c>
      <c r="N173" s="27">
        <v>57237.45</v>
      </c>
      <c r="O173" s="27">
        <v>57237.45</v>
      </c>
      <c r="P173" s="27">
        <v>0</v>
      </c>
      <c r="Q173" s="9"/>
      <c r="R173" s="11"/>
      <c r="S173" s="12"/>
      <c r="T173" s="12"/>
      <c r="U173" s="12"/>
      <c r="V173" s="12"/>
      <c r="W173" s="12"/>
      <c r="X173" s="73"/>
      <c r="Y173" s="75">
        <v>150000</v>
      </c>
      <c r="Z173" s="75"/>
    </row>
    <row r="174" spans="1:26" ht="30" x14ac:dyDescent="0.25">
      <c r="A174" s="7" t="s">
        <v>180</v>
      </c>
      <c r="B174" s="8" t="s">
        <v>181</v>
      </c>
      <c r="C174" s="41">
        <v>1</v>
      </c>
      <c r="D174" s="9"/>
      <c r="E174" s="10">
        <f t="shared" ref="E174:Z174" si="44">SUM(E175:E178)</f>
        <v>1000000</v>
      </c>
      <c r="F174" s="10">
        <f t="shared" si="44"/>
        <v>0</v>
      </c>
      <c r="G174" s="10">
        <f t="shared" si="44"/>
        <v>0</v>
      </c>
      <c r="H174" s="10">
        <f t="shared" si="44"/>
        <v>1000000</v>
      </c>
      <c r="I174" s="10">
        <f t="shared" si="44"/>
        <v>30000</v>
      </c>
      <c r="J174" s="10">
        <f t="shared" si="44"/>
        <v>0</v>
      </c>
      <c r="K174" s="10">
        <f t="shared" si="44"/>
        <v>0</v>
      </c>
      <c r="L174" s="10">
        <f t="shared" si="44"/>
        <v>30000</v>
      </c>
      <c r="M174" s="10">
        <f t="shared" si="44"/>
        <v>2569248.83</v>
      </c>
      <c r="N174" s="10">
        <f t="shared" si="44"/>
        <v>2599248.83</v>
      </c>
      <c r="O174" s="10">
        <f t="shared" si="44"/>
        <v>2497022.06</v>
      </c>
      <c r="P174" s="10">
        <f t="shared" si="44"/>
        <v>102226.76999999999</v>
      </c>
      <c r="Q174" s="10">
        <f t="shared" si="44"/>
        <v>0</v>
      </c>
      <c r="R174" s="10">
        <f t="shared" si="44"/>
        <v>0</v>
      </c>
      <c r="S174" s="10">
        <f t="shared" si="44"/>
        <v>0</v>
      </c>
      <c r="T174" s="10">
        <f t="shared" si="44"/>
        <v>0</v>
      </c>
      <c r="U174" s="10">
        <f t="shared" si="44"/>
        <v>0</v>
      </c>
      <c r="V174" s="10">
        <f t="shared" si="44"/>
        <v>0</v>
      </c>
      <c r="W174" s="10">
        <f t="shared" si="44"/>
        <v>0</v>
      </c>
      <c r="X174" s="10">
        <f t="shared" si="44"/>
        <v>0</v>
      </c>
      <c r="Y174" s="10">
        <f t="shared" si="44"/>
        <v>1763647</v>
      </c>
      <c r="Z174" s="10">
        <f t="shared" si="44"/>
        <v>1748647</v>
      </c>
    </row>
    <row r="175" spans="1:26" x14ac:dyDescent="0.25">
      <c r="A175" s="14"/>
      <c r="B175" s="15"/>
      <c r="C175" s="16"/>
      <c r="D175" s="16" t="s">
        <v>50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323776.27</v>
      </c>
      <c r="N175" s="17">
        <v>323776.27</v>
      </c>
      <c r="O175" s="17">
        <v>310566.78999999998</v>
      </c>
      <c r="P175" s="17">
        <v>13209.48</v>
      </c>
      <c r="Q175" s="16"/>
      <c r="R175" s="18"/>
      <c r="S175" s="19"/>
      <c r="T175" s="19"/>
      <c r="U175" s="19"/>
      <c r="V175" s="19"/>
      <c r="W175" s="19"/>
      <c r="X175" s="74"/>
      <c r="Y175" s="75"/>
      <c r="Z175" s="75"/>
    </row>
    <row r="176" spans="1:26" x14ac:dyDescent="0.25">
      <c r="A176" s="14"/>
      <c r="B176" s="15"/>
      <c r="C176" s="16"/>
      <c r="D176" s="16" t="s">
        <v>116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1444047.66</v>
      </c>
      <c r="N176" s="17">
        <v>1444047.66</v>
      </c>
      <c r="O176" s="17">
        <v>1444047.66</v>
      </c>
      <c r="P176" s="17">
        <v>0</v>
      </c>
      <c r="Q176" s="16"/>
      <c r="R176" s="18"/>
      <c r="S176" s="19"/>
      <c r="T176" s="19"/>
      <c r="U176" s="19"/>
      <c r="V176" s="19"/>
      <c r="W176" s="19"/>
      <c r="X176" s="74"/>
      <c r="Y176" s="75"/>
      <c r="Z176" s="75"/>
    </row>
    <row r="177" spans="1:26" x14ac:dyDescent="0.25">
      <c r="A177" s="14"/>
      <c r="B177" s="15"/>
      <c r="C177" s="16"/>
      <c r="D177" s="16" t="s">
        <v>38</v>
      </c>
      <c r="E177" s="17">
        <v>1000000</v>
      </c>
      <c r="F177" s="17">
        <v>0</v>
      </c>
      <c r="G177" s="17">
        <v>0</v>
      </c>
      <c r="H177" s="17">
        <v>1000000</v>
      </c>
      <c r="I177" s="17">
        <v>30000</v>
      </c>
      <c r="J177" s="17">
        <v>0</v>
      </c>
      <c r="K177" s="17">
        <v>0</v>
      </c>
      <c r="L177" s="17">
        <v>30000</v>
      </c>
      <c r="M177" s="17">
        <v>801424.9</v>
      </c>
      <c r="N177" s="17">
        <v>831424.9</v>
      </c>
      <c r="O177" s="17">
        <v>742407.61</v>
      </c>
      <c r="P177" s="17">
        <v>89017.29</v>
      </c>
      <c r="Q177" s="16"/>
      <c r="R177" s="18"/>
      <c r="S177" s="19"/>
      <c r="T177" s="19"/>
      <c r="U177" s="19"/>
      <c r="V177" s="19"/>
      <c r="W177" s="19"/>
      <c r="X177" s="74"/>
      <c r="Y177" s="75">
        <v>15000</v>
      </c>
      <c r="Z177" s="75"/>
    </row>
    <row r="178" spans="1:26" x14ac:dyDescent="0.25">
      <c r="A178" s="14"/>
      <c r="B178" s="15"/>
      <c r="C178" s="16"/>
      <c r="D178" s="16" t="s">
        <v>41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6"/>
      <c r="R178" s="18"/>
      <c r="S178" s="19"/>
      <c r="T178" s="19"/>
      <c r="U178" s="19"/>
      <c r="V178" s="19"/>
      <c r="W178" s="19"/>
      <c r="X178" s="74"/>
      <c r="Y178" s="75">
        <v>1748647</v>
      </c>
      <c r="Z178" s="75">
        <v>1748647</v>
      </c>
    </row>
    <row r="179" spans="1:26" ht="30" x14ac:dyDescent="0.25">
      <c r="A179" s="7" t="s">
        <v>182</v>
      </c>
      <c r="B179" s="8" t="s">
        <v>183</v>
      </c>
      <c r="C179" s="41">
        <v>7</v>
      </c>
      <c r="D179" s="9"/>
      <c r="E179" s="10">
        <f t="shared" ref="E179:P179" si="45">SUM(E180:E181)</f>
        <v>0</v>
      </c>
      <c r="F179" s="10">
        <f t="shared" si="45"/>
        <v>0</v>
      </c>
      <c r="G179" s="10">
        <f t="shared" si="45"/>
        <v>0</v>
      </c>
      <c r="H179" s="10">
        <f t="shared" si="45"/>
        <v>0</v>
      </c>
      <c r="I179" s="10">
        <f t="shared" si="45"/>
        <v>0</v>
      </c>
      <c r="J179" s="10">
        <f t="shared" si="45"/>
        <v>0</v>
      </c>
      <c r="K179" s="10">
        <f t="shared" si="45"/>
        <v>0</v>
      </c>
      <c r="L179" s="10">
        <f t="shared" si="45"/>
        <v>0</v>
      </c>
      <c r="M179" s="10">
        <f t="shared" si="45"/>
        <v>0</v>
      </c>
      <c r="N179" s="10">
        <f t="shared" si="45"/>
        <v>0</v>
      </c>
      <c r="O179" s="10">
        <f t="shared" si="45"/>
        <v>0</v>
      </c>
      <c r="P179" s="10">
        <f t="shared" si="45"/>
        <v>0</v>
      </c>
      <c r="Q179" s="9"/>
      <c r="R179" s="11"/>
      <c r="S179" s="12"/>
      <c r="T179" s="12"/>
      <c r="U179" s="12"/>
      <c r="V179" s="12"/>
      <c r="W179" s="12"/>
      <c r="X179" s="73"/>
      <c r="Y179" s="75"/>
      <c r="Z179" s="75"/>
    </row>
    <row r="180" spans="1:26" x14ac:dyDescent="0.25">
      <c r="A180" s="14"/>
      <c r="B180" s="15"/>
      <c r="C180" s="16"/>
      <c r="D180" s="16" t="s">
        <v>50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6"/>
      <c r="R180" s="18"/>
      <c r="S180" s="19"/>
      <c r="T180" s="19"/>
      <c r="U180" s="19"/>
      <c r="V180" s="19"/>
      <c r="W180" s="19"/>
      <c r="X180" s="74"/>
      <c r="Y180" s="75"/>
      <c r="Z180" s="75"/>
    </row>
    <row r="181" spans="1:26" ht="15.75" thickBot="1" x14ac:dyDescent="0.3">
      <c r="A181" s="14"/>
      <c r="B181" s="15"/>
      <c r="C181" s="16"/>
      <c r="D181" s="16" t="s">
        <v>42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6"/>
      <c r="R181" s="18"/>
      <c r="S181" s="19"/>
      <c r="T181" s="19"/>
      <c r="U181" s="19"/>
      <c r="V181" s="19"/>
      <c r="W181" s="19"/>
      <c r="X181" s="74"/>
      <c r="Y181" s="75"/>
      <c r="Z181" s="75"/>
    </row>
    <row r="182" spans="1:26" ht="30.75" thickBot="1" x14ac:dyDescent="0.3">
      <c r="A182" s="7" t="s">
        <v>184</v>
      </c>
      <c r="B182" s="8" t="s">
        <v>185</v>
      </c>
      <c r="C182" s="9"/>
      <c r="D182" s="9"/>
      <c r="E182" s="10">
        <f t="shared" ref="E182:Z182" si="46">SUM(E183:E183)</f>
        <v>1613173</v>
      </c>
      <c r="F182" s="10">
        <f t="shared" si="46"/>
        <v>94620</v>
      </c>
      <c r="G182" s="10">
        <f t="shared" si="46"/>
        <v>5750</v>
      </c>
      <c r="H182" s="10">
        <f t="shared" si="46"/>
        <v>1518553</v>
      </c>
      <c r="I182" s="10">
        <f t="shared" si="46"/>
        <v>410303</v>
      </c>
      <c r="J182" s="10">
        <f t="shared" si="46"/>
        <v>77970</v>
      </c>
      <c r="K182" s="10">
        <f t="shared" si="46"/>
        <v>6940</v>
      </c>
      <c r="L182" s="10">
        <f t="shared" si="46"/>
        <v>332333</v>
      </c>
      <c r="M182" s="10">
        <f t="shared" si="46"/>
        <v>448832.41999999993</v>
      </c>
      <c r="N182" s="10">
        <f t="shared" si="46"/>
        <v>859135.41999999993</v>
      </c>
      <c r="O182" s="10">
        <f t="shared" si="46"/>
        <v>557424.3600000001</v>
      </c>
      <c r="P182" s="10">
        <f t="shared" si="46"/>
        <v>301711.06000000006</v>
      </c>
      <c r="Q182" s="10" t="e">
        <f t="shared" si="46"/>
        <v>#VALUE!</v>
      </c>
      <c r="R182" s="10" t="e">
        <f t="shared" si="46"/>
        <v>#VALUE!</v>
      </c>
      <c r="S182" s="10">
        <f t="shared" si="46"/>
        <v>14.94</v>
      </c>
      <c r="T182" s="10">
        <f t="shared" si="46"/>
        <v>0</v>
      </c>
      <c r="U182" s="10">
        <f t="shared" si="46"/>
        <v>12.9</v>
      </c>
      <c r="V182" s="10">
        <f t="shared" si="46"/>
        <v>0</v>
      </c>
      <c r="W182" s="10">
        <f t="shared" si="46"/>
        <v>13.6</v>
      </c>
      <c r="X182" s="10">
        <f t="shared" si="46"/>
        <v>0</v>
      </c>
      <c r="Y182" s="10">
        <f t="shared" si="46"/>
        <v>1057376</v>
      </c>
      <c r="Z182" s="10">
        <f t="shared" si="46"/>
        <v>226483</v>
      </c>
    </row>
    <row r="183" spans="1:26" ht="30.75" thickBot="1" x14ac:dyDescent="0.3">
      <c r="A183" s="7" t="s">
        <v>187</v>
      </c>
      <c r="B183" s="8" t="s">
        <v>188</v>
      </c>
      <c r="C183" s="9"/>
      <c r="D183" s="9"/>
      <c r="E183" s="10">
        <f t="shared" ref="E183:Z183" si="47">E184+E185+E229</f>
        <v>1613173</v>
      </c>
      <c r="F183" s="10">
        <f t="shared" si="47"/>
        <v>94620</v>
      </c>
      <c r="G183" s="10">
        <f t="shared" si="47"/>
        <v>5750</v>
      </c>
      <c r="H183" s="10">
        <f t="shared" si="47"/>
        <v>1518553</v>
      </c>
      <c r="I183" s="10">
        <f t="shared" si="47"/>
        <v>410303</v>
      </c>
      <c r="J183" s="10">
        <f t="shared" si="47"/>
        <v>77970</v>
      </c>
      <c r="K183" s="10">
        <f t="shared" si="47"/>
        <v>6940</v>
      </c>
      <c r="L183" s="10">
        <f t="shared" si="47"/>
        <v>332333</v>
      </c>
      <c r="M183" s="10">
        <f t="shared" si="47"/>
        <v>448832.41999999993</v>
      </c>
      <c r="N183" s="10">
        <f t="shared" si="47"/>
        <v>859135.41999999993</v>
      </c>
      <c r="O183" s="10">
        <f t="shared" si="47"/>
        <v>557424.3600000001</v>
      </c>
      <c r="P183" s="10">
        <f t="shared" si="47"/>
        <v>301711.06000000006</v>
      </c>
      <c r="Q183" s="10" t="e">
        <f t="shared" si="47"/>
        <v>#VALUE!</v>
      </c>
      <c r="R183" s="10" t="e">
        <f t="shared" si="47"/>
        <v>#VALUE!</v>
      </c>
      <c r="S183" s="10">
        <f t="shared" si="47"/>
        <v>14.94</v>
      </c>
      <c r="T183" s="10">
        <f t="shared" si="47"/>
        <v>0</v>
      </c>
      <c r="U183" s="10">
        <f t="shared" si="47"/>
        <v>12.9</v>
      </c>
      <c r="V183" s="10">
        <f t="shared" si="47"/>
        <v>0</v>
      </c>
      <c r="W183" s="10">
        <f t="shared" si="47"/>
        <v>13.6</v>
      </c>
      <c r="X183" s="10">
        <f t="shared" si="47"/>
        <v>0</v>
      </c>
      <c r="Y183" s="10">
        <f t="shared" si="47"/>
        <v>1057376</v>
      </c>
      <c r="Z183" s="10">
        <f t="shared" si="47"/>
        <v>226483</v>
      </c>
    </row>
    <row r="184" spans="1:26" ht="30.75" hidden="1" thickBot="1" x14ac:dyDescent="0.3">
      <c r="A184" s="14"/>
      <c r="B184" s="15"/>
      <c r="C184" s="16"/>
      <c r="D184" s="16"/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6" t="s">
        <v>189</v>
      </c>
      <c r="R184" s="18" t="s">
        <v>27</v>
      </c>
      <c r="S184" s="19" t="s">
        <v>186</v>
      </c>
      <c r="T184" s="19" t="s">
        <v>21</v>
      </c>
      <c r="U184" s="19" t="s">
        <v>190</v>
      </c>
      <c r="V184" s="19" t="s">
        <v>21</v>
      </c>
      <c r="W184" s="19" t="s">
        <v>191</v>
      </c>
      <c r="X184" s="74" t="s">
        <v>21</v>
      </c>
      <c r="Y184" s="75"/>
      <c r="Z184" s="75"/>
    </row>
    <row r="185" spans="1:26" ht="30.75" thickBot="1" x14ac:dyDescent="0.3">
      <c r="A185" s="20" t="s">
        <v>192</v>
      </c>
      <c r="B185" s="21" t="s">
        <v>193</v>
      </c>
      <c r="C185" s="22"/>
      <c r="D185" s="22"/>
      <c r="E185" s="23">
        <f t="shared" ref="E185:Z185" si="48">E186+E191+E195+E201+E202+E206+E210+E213+E217+E220+E224+E225+E228</f>
        <v>1613173</v>
      </c>
      <c r="F185" s="23">
        <f t="shared" si="48"/>
        <v>94620</v>
      </c>
      <c r="G185" s="23">
        <f t="shared" si="48"/>
        <v>5750</v>
      </c>
      <c r="H185" s="23">
        <f t="shared" si="48"/>
        <v>1518553</v>
      </c>
      <c r="I185" s="23">
        <f t="shared" si="48"/>
        <v>410303</v>
      </c>
      <c r="J185" s="23">
        <f t="shared" si="48"/>
        <v>77970</v>
      </c>
      <c r="K185" s="23">
        <f t="shared" si="48"/>
        <v>6940</v>
      </c>
      <c r="L185" s="23">
        <f t="shared" si="48"/>
        <v>332333</v>
      </c>
      <c r="M185" s="23">
        <f t="shared" si="48"/>
        <v>448832.41999999993</v>
      </c>
      <c r="N185" s="23">
        <f t="shared" si="48"/>
        <v>859135.41999999993</v>
      </c>
      <c r="O185" s="23">
        <f t="shared" si="48"/>
        <v>557424.3600000001</v>
      </c>
      <c r="P185" s="23">
        <f t="shared" si="48"/>
        <v>301711.06000000006</v>
      </c>
      <c r="Q185" s="23">
        <f t="shared" si="48"/>
        <v>0</v>
      </c>
      <c r="R185" s="23">
        <f t="shared" si="48"/>
        <v>0</v>
      </c>
      <c r="S185" s="23">
        <f t="shared" si="48"/>
        <v>0</v>
      </c>
      <c r="T185" s="23">
        <f t="shared" si="48"/>
        <v>0</v>
      </c>
      <c r="U185" s="23">
        <f t="shared" si="48"/>
        <v>0</v>
      </c>
      <c r="V185" s="23">
        <f t="shared" si="48"/>
        <v>0</v>
      </c>
      <c r="W185" s="23">
        <f t="shared" si="48"/>
        <v>0</v>
      </c>
      <c r="X185" s="23">
        <f t="shared" si="48"/>
        <v>0</v>
      </c>
      <c r="Y185" s="23">
        <f t="shared" si="48"/>
        <v>1057376</v>
      </c>
      <c r="Z185" s="23">
        <f t="shared" si="48"/>
        <v>226483</v>
      </c>
    </row>
    <row r="186" spans="1:26" ht="30" x14ac:dyDescent="0.25">
      <c r="A186" s="7" t="s">
        <v>194</v>
      </c>
      <c r="B186" s="8" t="s">
        <v>195</v>
      </c>
      <c r="C186" s="41">
        <v>1</v>
      </c>
      <c r="D186" s="9"/>
      <c r="E186" s="10">
        <f t="shared" ref="E186:Z186" si="49">SUM(E187:E190)</f>
        <v>71162</v>
      </c>
      <c r="F186" s="10">
        <f t="shared" si="49"/>
        <v>0</v>
      </c>
      <c r="G186" s="10">
        <f t="shared" si="49"/>
        <v>0</v>
      </c>
      <c r="H186" s="10">
        <f t="shared" si="49"/>
        <v>71162</v>
      </c>
      <c r="I186" s="10">
        <f t="shared" si="49"/>
        <v>0</v>
      </c>
      <c r="J186" s="10">
        <f t="shared" si="49"/>
        <v>0</v>
      </c>
      <c r="K186" s="10">
        <f t="shared" si="49"/>
        <v>0</v>
      </c>
      <c r="L186" s="10">
        <f t="shared" si="49"/>
        <v>0</v>
      </c>
      <c r="M186" s="10">
        <f t="shared" si="49"/>
        <v>36092.979999999996</v>
      </c>
      <c r="N186" s="10">
        <f t="shared" si="49"/>
        <v>36092.979999999996</v>
      </c>
      <c r="O186" s="10">
        <f t="shared" si="49"/>
        <v>17053.43</v>
      </c>
      <c r="P186" s="10">
        <f t="shared" si="49"/>
        <v>19039.55</v>
      </c>
      <c r="Q186" s="10">
        <f t="shared" si="49"/>
        <v>0</v>
      </c>
      <c r="R186" s="10">
        <f t="shared" si="49"/>
        <v>0</v>
      </c>
      <c r="S186" s="10">
        <f t="shared" si="49"/>
        <v>0</v>
      </c>
      <c r="T186" s="10">
        <f t="shared" si="49"/>
        <v>0</v>
      </c>
      <c r="U186" s="10">
        <f t="shared" si="49"/>
        <v>0</v>
      </c>
      <c r="V186" s="10">
        <f t="shared" si="49"/>
        <v>0</v>
      </c>
      <c r="W186" s="10">
        <f t="shared" si="49"/>
        <v>0</v>
      </c>
      <c r="X186" s="10">
        <f t="shared" si="49"/>
        <v>0</v>
      </c>
      <c r="Y186" s="10">
        <f t="shared" si="49"/>
        <v>9238</v>
      </c>
      <c r="Z186" s="10">
        <f t="shared" si="49"/>
        <v>0</v>
      </c>
    </row>
    <row r="187" spans="1:26" x14ac:dyDescent="0.25">
      <c r="A187" s="14"/>
      <c r="B187" s="15"/>
      <c r="C187" s="16"/>
      <c r="D187" s="16" t="s">
        <v>38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6133.23</v>
      </c>
      <c r="N187" s="17">
        <v>6133.23</v>
      </c>
      <c r="O187" s="17">
        <v>4063.11</v>
      </c>
      <c r="P187" s="17">
        <v>2070.12</v>
      </c>
      <c r="Q187" s="16"/>
      <c r="R187" s="18"/>
      <c r="S187" s="19"/>
      <c r="T187" s="19"/>
      <c r="U187" s="19"/>
      <c r="V187" s="19"/>
      <c r="W187" s="19"/>
      <c r="X187" s="74"/>
      <c r="Y187" s="75"/>
      <c r="Z187" s="75"/>
    </row>
    <row r="188" spans="1:26" x14ac:dyDescent="0.25">
      <c r="A188" s="14"/>
      <c r="B188" s="15"/>
      <c r="C188" s="16"/>
      <c r="D188" s="16" t="s">
        <v>196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22750</v>
      </c>
      <c r="N188" s="17">
        <v>22750</v>
      </c>
      <c r="O188" s="17">
        <v>5780.57</v>
      </c>
      <c r="P188" s="17">
        <v>16969.43</v>
      </c>
      <c r="Q188" s="16"/>
      <c r="R188" s="18"/>
      <c r="S188" s="19"/>
      <c r="T188" s="19"/>
      <c r="U188" s="19"/>
      <c r="V188" s="19"/>
      <c r="W188" s="19"/>
      <c r="X188" s="74"/>
      <c r="Y188" s="75"/>
      <c r="Z188" s="75"/>
    </row>
    <row r="189" spans="1:26" x14ac:dyDescent="0.25">
      <c r="A189" s="14"/>
      <c r="B189" s="15"/>
      <c r="C189" s="16"/>
      <c r="D189" s="16" t="s">
        <v>41</v>
      </c>
      <c r="E189" s="17">
        <v>40000</v>
      </c>
      <c r="F189" s="17">
        <v>0</v>
      </c>
      <c r="G189" s="17">
        <v>0</v>
      </c>
      <c r="H189" s="17">
        <v>40000</v>
      </c>
      <c r="I189" s="17">
        <v>0</v>
      </c>
      <c r="J189" s="17">
        <v>0</v>
      </c>
      <c r="K189" s="17">
        <v>0</v>
      </c>
      <c r="L189" s="17">
        <v>0</v>
      </c>
      <c r="M189" s="17">
        <v>7209.75</v>
      </c>
      <c r="N189" s="17">
        <v>7209.75</v>
      </c>
      <c r="O189" s="17">
        <v>7209.75</v>
      </c>
      <c r="P189" s="17">
        <v>0</v>
      </c>
      <c r="Q189" s="16"/>
      <c r="R189" s="18"/>
      <c r="S189" s="19"/>
      <c r="T189" s="19"/>
      <c r="U189" s="19"/>
      <c r="V189" s="19"/>
      <c r="W189" s="19"/>
      <c r="X189" s="74"/>
      <c r="Y189" s="75">
        <v>4038</v>
      </c>
      <c r="Z189" s="75"/>
    </row>
    <row r="190" spans="1:26" ht="45.75" thickBot="1" x14ac:dyDescent="0.3">
      <c r="A190" s="14"/>
      <c r="B190" s="15"/>
      <c r="C190" s="16"/>
      <c r="D190" s="16" t="s">
        <v>65</v>
      </c>
      <c r="E190" s="17">
        <v>31162</v>
      </c>
      <c r="F190" s="17">
        <v>0</v>
      </c>
      <c r="G190" s="17">
        <v>0</v>
      </c>
      <c r="H190" s="17">
        <v>31162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6"/>
      <c r="R190" s="18"/>
      <c r="S190" s="19"/>
      <c r="T190" s="19"/>
      <c r="U190" s="19"/>
      <c r="V190" s="19"/>
      <c r="W190" s="19"/>
      <c r="X190" s="74"/>
      <c r="Y190" s="75">
        <v>5200</v>
      </c>
      <c r="Z190" s="75"/>
    </row>
    <row r="191" spans="1:26" ht="30" x14ac:dyDescent="0.25">
      <c r="A191" s="7" t="s">
        <v>197</v>
      </c>
      <c r="B191" s="8" t="s">
        <v>198</v>
      </c>
      <c r="C191" s="41">
        <v>1</v>
      </c>
      <c r="D191" s="9"/>
      <c r="E191" s="10">
        <f t="shared" ref="E191:Z191" si="50">SUM(E192:E194)</f>
        <v>92200</v>
      </c>
      <c r="F191" s="10">
        <f t="shared" si="50"/>
        <v>0</v>
      </c>
      <c r="G191" s="10">
        <f t="shared" si="50"/>
        <v>0</v>
      </c>
      <c r="H191" s="10">
        <f t="shared" si="50"/>
        <v>92200</v>
      </c>
      <c r="I191" s="10">
        <f t="shared" si="50"/>
        <v>6100</v>
      </c>
      <c r="J191" s="10">
        <f t="shared" si="50"/>
        <v>0</v>
      </c>
      <c r="K191" s="10">
        <f t="shared" si="50"/>
        <v>0</v>
      </c>
      <c r="L191" s="10">
        <f t="shared" si="50"/>
        <v>6100</v>
      </c>
      <c r="M191" s="10">
        <f t="shared" si="50"/>
        <v>83100</v>
      </c>
      <c r="N191" s="10">
        <f t="shared" si="50"/>
        <v>89200</v>
      </c>
      <c r="O191" s="10">
        <f t="shared" si="50"/>
        <v>955.2</v>
      </c>
      <c r="P191" s="10">
        <f t="shared" si="50"/>
        <v>88244.800000000003</v>
      </c>
      <c r="Q191" s="10">
        <f t="shared" si="50"/>
        <v>0</v>
      </c>
      <c r="R191" s="10">
        <f t="shared" si="50"/>
        <v>0</v>
      </c>
      <c r="S191" s="10">
        <f t="shared" si="50"/>
        <v>0</v>
      </c>
      <c r="T191" s="10">
        <f t="shared" si="50"/>
        <v>0</v>
      </c>
      <c r="U191" s="10">
        <f t="shared" si="50"/>
        <v>0</v>
      </c>
      <c r="V191" s="10">
        <f t="shared" si="50"/>
        <v>0</v>
      </c>
      <c r="W191" s="10">
        <f t="shared" si="50"/>
        <v>0</v>
      </c>
      <c r="X191" s="10">
        <f t="shared" si="50"/>
        <v>0</v>
      </c>
      <c r="Y191" s="10">
        <f t="shared" si="50"/>
        <v>36316</v>
      </c>
      <c r="Z191" s="10">
        <f t="shared" si="50"/>
        <v>0</v>
      </c>
    </row>
    <row r="192" spans="1:26" x14ac:dyDescent="0.25">
      <c r="A192" s="14"/>
      <c r="B192" s="15"/>
      <c r="C192" s="42"/>
      <c r="D192" s="16" t="s">
        <v>38</v>
      </c>
      <c r="E192" s="17">
        <v>6100</v>
      </c>
      <c r="F192" s="17">
        <v>0</v>
      </c>
      <c r="G192" s="17">
        <v>0</v>
      </c>
      <c r="H192" s="17">
        <v>6100</v>
      </c>
      <c r="I192" s="17">
        <v>6100</v>
      </c>
      <c r="J192" s="17">
        <v>0</v>
      </c>
      <c r="K192" s="17">
        <v>0</v>
      </c>
      <c r="L192" s="17">
        <v>6100</v>
      </c>
      <c r="M192" s="17">
        <v>-3000</v>
      </c>
      <c r="N192" s="17">
        <v>3100</v>
      </c>
      <c r="O192" s="17">
        <v>955.2</v>
      </c>
      <c r="P192" s="17">
        <v>2144.8000000000002</v>
      </c>
      <c r="Q192" s="16"/>
      <c r="R192" s="18"/>
      <c r="S192" s="19"/>
      <c r="T192" s="19"/>
      <c r="U192" s="19"/>
      <c r="V192" s="19"/>
      <c r="W192" s="19"/>
      <c r="X192" s="74"/>
      <c r="Y192" s="75">
        <v>3539</v>
      </c>
      <c r="Z192" s="75"/>
    </row>
    <row r="193" spans="1:26" x14ac:dyDescent="0.25">
      <c r="A193" s="14"/>
      <c r="B193" s="15"/>
      <c r="C193" s="42"/>
      <c r="D193" s="16" t="s">
        <v>41</v>
      </c>
      <c r="E193" s="17">
        <v>80000</v>
      </c>
      <c r="F193" s="17">
        <v>0</v>
      </c>
      <c r="G193" s="17">
        <v>0</v>
      </c>
      <c r="H193" s="17">
        <v>80000</v>
      </c>
      <c r="I193" s="17">
        <v>0</v>
      </c>
      <c r="J193" s="17">
        <v>0</v>
      </c>
      <c r="K193" s="17">
        <v>0</v>
      </c>
      <c r="L193" s="17">
        <v>0</v>
      </c>
      <c r="M193" s="17">
        <v>80000</v>
      </c>
      <c r="N193" s="17">
        <v>80000</v>
      </c>
      <c r="O193" s="17">
        <v>0</v>
      </c>
      <c r="P193" s="17">
        <v>80000</v>
      </c>
      <c r="Q193" s="16"/>
      <c r="R193" s="18"/>
      <c r="S193" s="19"/>
      <c r="T193" s="19"/>
      <c r="U193" s="19"/>
      <c r="V193" s="19"/>
      <c r="W193" s="19"/>
      <c r="X193" s="74"/>
      <c r="Y193" s="75">
        <v>29238</v>
      </c>
      <c r="Z193" s="75"/>
    </row>
    <row r="194" spans="1:26" ht="15.75" thickBot="1" x14ac:dyDescent="0.3">
      <c r="A194" s="14"/>
      <c r="B194" s="15"/>
      <c r="C194" s="42"/>
      <c r="D194" s="16" t="s">
        <v>116</v>
      </c>
      <c r="E194" s="17">
        <v>6100</v>
      </c>
      <c r="F194" s="17">
        <v>0</v>
      </c>
      <c r="G194" s="17">
        <v>0</v>
      </c>
      <c r="H194" s="17">
        <v>6100</v>
      </c>
      <c r="I194" s="17">
        <v>0</v>
      </c>
      <c r="J194" s="17">
        <v>0</v>
      </c>
      <c r="K194" s="17">
        <v>0</v>
      </c>
      <c r="L194" s="17">
        <v>0</v>
      </c>
      <c r="M194" s="17">
        <v>6100</v>
      </c>
      <c r="N194" s="17">
        <v>6100</v>
      </c>
      <c r="O194" s="17">
        <v>0</v>
      </c>
      <c r="P194" s="17">
        <v>6100</v>
      </c>
      <c r="Q194" s="16"/>
      <c r="R194" s="18"/>
      <c r="S194" s="19"/>
      <c r="T194" s="19"/>
      <c r="U194" s="19"/>
      <c r="V194" s="19"/>
      <c r="W194" s="19"/>
      <c r="X194" s="74"/>
      <c r="Y194" s="75">
        <v>3539</v>
      </c>
      <c r="Z194" s="75"/>
    </row>
    <row r="195" spans="1:26" ht="30" x14ac:dyDescent="0.25">
      <c r="A195" s="7" t="s">
        <v>199</v>
      </c>
      <c r="B195" s="8" t="s">
        <v>200</v>
      </c>
      <c r="C195" s="41">
        <v>1</v>
      </c>
      <c r="D195" s="9"/>
      <c r="E195" s="10">
        <f t="shared" ref="E195:Z195" si="51">SUM(E196:E200)</f>
        <v>123800</v>
      </c>
      <c r="F195" s="10">
        <f t="shared" si="51"/>
        <v>0</v>
      </c>
      <c r="G195" s="10">
        <f t="shared" si="51"/>
        <v>0</v>
      </c>
      <c r="H195" s="10">
        <f t="shared" si="51"/>
        <v>123800</v>
      </c>
      <c r="I195" s="10">
        <f t="shared" si="51"/>
        <v>0</v>
      </c>
      <c r="J195" s="10">
        <f t="shared" si="51"/>
        <v>0</v>
      </c>
      <c r="K195" s="10">
        <f t="shared" si="51"/>
        <v>0</v>
      </c>
      <c r="L195" s="10">
        <f t="shared" si="51"/>
        <v>0</v>
      </c>
      <c r="M195" s="10">
        <f t="shared" si="51"/>
        <v>382863.51</v>
      </c>
      <c r="N195" s="10">
        <f t="shared" si="51"/>
        <v>382863.51</v>
      </c>
      <c r="O195" s="10">
        <f t="shared" si="51"/>
        <v>305271.54000000004</v>
      </c>
      <c r="P195" s="10">
        <f t="shared" si="51"/>
        <v>77591.97</v>
      </c>
      <c r="Q195" s="10">
        <f t="shared" si="51"/>
        <v>0</v>
      </c>
      <c r="R195" s="10">
        <f t="shared" si="51"/>
        <v>0</v>
      </c>
      <c r="S195" s="10">
        <f t="shared" si="51"/>
        <v>0</v>
      </c>
      <c r="T195" s="10">
        <f t="shared" si="51"/>
        <v>0</v>
      </c>
      <c r="U195" s="10">
        <f t="shared" si="51"/>
        <v>0</v>
      </c>
      <c r="V195" s="10">
        <f t="shared" si="51"/>
        <v>0</v>
      </c>
      <c r="W195" s="10">
        <f t="shared" si="51"/>
        <v>0</v>
      </c>
      <c r="X195" s="10">
        <f t="shared" si="51"/>
        <v>0</v>
      </c>
      <c r="Y195" s="10">
        <f t="shared" si="51"/>
        <v>96744</v>
      </c>
      <c r="Z195" s="10">
        <f t="shared" si="51"/>
        <v>94733</v>
      </c>
    </row>
    <row r="196" spans="1:26" x14ac:dyDescent="0.25">
      <c r="A196" s="14"/>
      <c r="B196" s="15"/>
      <c r="C196" s="16"/>
      <c r="D196" s="16" t="s">
        <v>38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20000</v>
      </c>
      <c r="N196" s="17">
        <v>20000</v>
      </c>
      <c r="O196" s="17">
        <v>3629.62</v>
      </c>
      <c r="P196" s="17">
        <v>16370.38</v>
      </c>
      <c r="Q196" s="16"/>
      <c r="R196" s="18"/>
      <c r="S196" s="19"/>
      <c r="T196" s="19"/>
      <c r="U196" s="19"/>
      <c r="V196" s="19"/>
      <c r="W196" s="19"/>
      <c r="X196" s="74"/>
      <c r="Y196" s="75"/>
      <c r="Z196" s="75"/>
    </row>
    <row r="197" spans="1:26" x14ac:dyDescent="0.25">
      <c r="A197" s="14"/>
      <c r="B197" s="15"/>
      <c r="C197" s="16"/>
      <c r="D197" s="16" t="s">
        <v>196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200548.24</v>
      </c>
      <c r="N197" s="17">
        <v>200548.24</v>
      </c>
      <c r="O197" s="17">
        <v>160289.44</v>
      </c>
      <c r="P197" s="17">
        <v>40258.800000000003</v>
      </c>
      <c r="Q197" s="16"/>
      <c r="R197" s="18"/>
      <c r="S197" s="19"/>
      <c r="T197" s="19"/>
      <c r="U197" s="19"/>
      <c r="V197" s="19"/>
      <c r="W197" s="19"/>
      <c r="X197" s="74"/>
      <c r="Y197" s="75"/>
      <c r="Z197" s="75"/>
    </row>
    <row r="198" spans="1:26" x14ac:dyDescent="0.25">
      <c r="A198" s="14"/>
      <c r="B198" s="15"/>
      <c r="C198" s="16"/>
      <c r="D198" s="16" t="s">
        <v>41</v>
      </c>
      <c r="E198" s="17">
        <v>110000</v>
      </c>
      <c r="F198" s="17">
        <v>0</v>
      </c>
      <c r="G198" s="17">
        <v>0</v>
      </c>
      <c r="H198" s="17">
        <v>110000</v>
      </c>
      <c r="I198" s="17">
        <v>0</v>
      </c>
      <c r="J198" s="17">
        <v>0</v>
      </c>
      <c r="K198" s="17">
        <v>0</v>
      </c>
      <c r="L198" s="17">
        <v>0</v>
      </c>
      <c r="M198" s="17">
        <v>124709.8</v>
      </c>
      <c r="N198" s="17">
        <v>124709.8</v>
      </c>
      <c r="O198" s="17">
        <v>120150.58</v>
      </c>
      <c r="P198" s="17">
        <v>4559.22</v>
      </c>
      <c r="Q198" s="16"/>
      <c r="R198" s="18"/>
      <c r="S198" s="19"/>
      <c r="T198" s="19"/>
      <c r="U198" s="19"/>
      <c r="V198" s="19"/>
      <c r="W198" s="19"/>
      <c r="X198" s="74"/>
      <c r="Y198" s="75">
        <v>80000</v>
      </c>
      <c r="Z198" s="75">
        <v>77991</v>
      </c>
    </row>
    <row r="199" spans="1:26" x14ac:dyDescent="0.25">
      <c r="A199" s="14"/>
      <c r="B199" s="15"/>
      <c r="C199" s="16"/>
      <c r="D199" s="16" t="s">
        <v>116</v>
      </c>
      <c r="E199" s="17">
        <v>6900</v>
      </c>
      <c r="F199" s="17">
        <v>0</v>
      </c>
      <c r="G199" s="17">
        <v>0</v>
      </c>
      <c r="H199" s="17">
        <v>6900</v>
      </c>
      <c r="I199" s="17">
        <v>0</v>
      </c>
      <c r="J199" s="17">
        <v>0</v>
      </c>
      <c r="K199" s="17">
        <v>0</v>
      </c>
      <c r="L199" s="17">
        <v>0</v>
      </c>
      <c r="M199" s="17">
        <v>15000</v>
      </c>
      <c r="N199" s="17">
        <v>15000</v>
      </c>
      <c r="O199" s="17">
        <v>10600.46</v>
      </c>
      <c r="P199" s="17">
        <v>4399.54</v>
      </c>
      <c r="Q199" s="16"/>
      <c r="R199" s="18"/>
      <c r="S199" s="19"/>
      <c r="T199" s="19"/>
      <c r="U199" s="19"/>
      <c r="V199" s="19"/>
      <c r="W199" s="19"/>
      <c r="X199" s="74"/>
      <c r="Y199" s="75">
        <v>8372</v>
      </c>
      <c r="Z199" s="75">
        <v>8371</v>
      </c>
    </row>
    <row r="200" spans="1:26" ht="45" x14ac:dyDescent="0.25">
      <c r="A200" s="14"/>
      <c r="B200" s="15"/>
      <c r="C200" s="16"/>
      <c r="D200" s="16" t="s">
        <v>65</v>
      </c>
      <c r="E200" s="17">
        <v>6900</v>
      </c>
      <c r="F200" s="17">
        <v>0</v>
      </c>
      <c r="G200" s="17">
        <v>0</v>
      </c>
      <c r="H200" s="17">
        <v>6900</v>
      </c>
      <c r="I200" s="17">
        <v>0</v>
      </c>
      <c r="J200" s="17">
        <v>0</v>
      </c>
      <c r="K200" s="17">
        <v>0</v>
      </c>
      <c r="L200" s="17">
        <v>0</v>
      </c>
      <c r="M200" s="17">
        <v>22605.47</v>
      </c>
      <c r="N200" s="17">
        <v>22605.47</v>
      </c>
      <c r="O200" s="17">
        <v>10601.44</v>
      </c>
      <c r="P200" s="17">
        <v>12004.03</v>
      </c>
      <c r="Q200" s="16"/>
      <c r="R200" s="18"/>
      <c r="S200" s="19"/>
      <c r="T200" s="19"/>
      <c r="U200" s="19"/>
      <c r="V200" s="19"/>
      <c r="W200" s="19"/>
      <c r="X200" s="74"/>
      <c r="Y200" s="75">
        <v>8372</v>
      </c>
      <c r="Z200" s="75">
        <v>8371</v>
      </c>
    </row>
    <row r="201" spans="1:26" ht="45.75" thickBot="1" x14ac:dyDescent="0.3">
      <c r="A201" s="7" t="s">
        <v>201</v>
      </c>
      <c r="B201" s="8" t="s">
        <v>202</v>
      </c>
      <c r="C201" s="9"/>
      <c r="D201" s="9"/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9"/>
      <c r="R201" s="11"/>
      <c r="S201" s="12"/>
      <c r="T201" s="12"/>
      <c r="U201" s="12"/>
      <c r="V201" s="12"/>
      <c r="W201" s="12"/>
      <c r="X201" s="73"/>
      <c r="Y201" s="75"/>
      <c r="Z201" s="75"/>
    </row>
    <row r="202" spans="1:26" ht="30" x14ac:dyDescent="0.25">
      <c r="A202" s="7" t="s">
        <v>203</v>
      </c>
      <c r="B202" s="8" t="s">
        <v>204</v>
      </c>
      <c r="C202" s="41">
        <v>16</v>
      </c>
      <c r="D202" s="9"/>
      <c r="E202" s="10">
        <f t="shared" ref="E202:Z202" si="52">SUM(E203:E205)</f>
        <v>43620</v>
      </c>
      <c r="F202" s="10">
        <f t="shared" si="52"/>
        <v>35800</v>
      </c>
      <c r="G202" s="10">
        <f t="shared" si="52"/>
        <v>4410</v>
      </c>
      <c r="H202" s="10">
        <f t="shared" si="52"/>
        <v>7820</v>
      </c>
      <c r="I202" s="10">
        <f t="shared" si="52"/>
        <v>43650</v>
      </c>
      <c r="J202" s="10">
        <f t="shared" si="52"/>
        <v>35830</v>
      </c>
      <c r="K202" s="10">
        <f t="shared" si="52"/>
        <v>5600</v>
      </c>
      <c r="L202" s="10">
        <f t="shared" si="52"/>
        <v>7820</v>
      </c>
      <c r="M202" s="10">
        <f t="shared" si="52"/>
        <v>0</v>
      </c>
      <c r="N202" s="10">
        <f t="shared" si="52"/>
        <v>43650</v>
      </c>
      <c r="O202" s="10">
        <f t="shared" si="52"/>
        <v>20683.8</v>
      </c>
      <c r="P202" s="10">
        <f t="shared" si="52"/>
        <v>22966.2</v>
      </c>
      <c r="Q202" s="10">
        <f t="shared" si="52"/>
        <v>0</v>
      </c>
      <c r="R202" s="10">
        <f t="shared" si="52"/>
        <v>0</v>
      </c>
      <c r="S202" s="10">
        <f t="shared" si="52"/>
        <v>0</v>
      </c>
      <c r="T202" s="10">
        <f t="shared" si="52"/>
        <v>0</v>
      </c>
      <c r="U202" s="10">
        <f t="shared" si="52"/>
        <v>0</v>
      </c>
      <c r="V202" s="10">
        <f t="shared" si="52"/>
        <v>0</v>
      </c>
      <c r="W202" s="10">
        <f t="shared" si="52"/>
        <v>0</v>
      </c>
      <c r="X202" s="10">
        <f t="shared" si="52"/>
        <v>0</v>
      </c>
      <c r="Y202" s="10">
        <f t="shared" si="52"/>
        <v>87257</v>
      </c>
      <c r="Z202" s="10">
        <f t="shared" si="52"/>
        <v>43621</v>
      </c>
    </row>
    <row r="203" spans="1:26" x14ac:dyDescent="0.25">
      <c r="A203" s="14"/>
      <c r="B203" s="15"/>
      <c r="C203" s="16"/>
      <c r="D203" s="16" t="s">
        <v>41</v>
      </c>
      <c r="E203" s="17">
        <v>37080</v>
      </c>
      <c r="F203" s="17">
        <v>30430</v>
      </c>
      <c r="G203" s="17">
        <v>3750</v>
      </c>
      <c r="H203" s="17">
        <v>6650</v>
      </c>
      <c r="I203" s="17">
        <v>37080</v>
      </c>
      <c r="J203" s="17">
        <v>30430</v>
      </c>
      <c r="K203" s="17">
        <v>4760</v>
      </c>
      <c r="L203" s="17">
        <v>6650</v>
      </c>
      <c r="M203" s="17">
        <v>0</v>
      </c>
      <c r="N203" s="17">
        <v>37080</v>
      </c>
      <c r="O203" s="17">
        <v>17581.23</v>
      </c>
      <c r="P203" s="17">
        <v>19498.77</v>
      </c>
      <c r="Q203" s="16"/>
      <c r="R203" s="18"/>
      <c r="S203" s="19"/>
      <c r="T203" s="19"/>
      <c r="U203" s="19"/>
      <c r="V203" s="19"/>
      <c r="W203" s="19"/>
      <c r="X203" s="74"/>
      <c r="Y203" s="75">
        <v>74169</v>
      </c>
      <c r="Z203" s="75">
        <v>37080</v>
      </c>
    </row>
    <row r="204" spans="1:26" x14ac:dyDescent="0.25">
      <c r="A204" s="14"/>
      <c r="B204" s="15"/>
      <c r="C204" s="16"/>
      <c r="D204" s="16" t="s">
        <v>116</v>
      </c>
      <c r="E204" s="17">
        <v>3270</v>
      </c>
      <c r="F204" s="17">
        <v>2680</v>
      </c>
      <c r="G204" s="17">
        <v>330</v>
      </c>
      <c r="H204" s="17">
        <v>590</v>
      </c>
      <c r="I204" s="17">
        <v>3270</v>
      </c>
      <c r="J204" s="17">
        <v>2680</v>
      </c>
      <c r="K204" s="17">
        <v>410</v>
      </c>
      <c r="L204" s="17">
        <v>590</v>
      </c>
      <c r="M204" s="17">
        <v>0</v>
      </c>
      <c r="N204" s="17">
        <v>3270</v>
      </c>
      <c r="O204" s="17">
        <v>1551.8</v>
      </c>
      <c r="P204" s="17">
        <v>1718.2</v>
      </c>
      <c r="Q204" s="16"/>
      <c r="R204" s="18"/>
      <c r="S204" s="19"/>
      <c r="T204" s="19"/>
      <c r="U204" s="19"/>
      <c r="V204" s="19"/>
      <c r="W204" s="19"/>
      <c r="X204" s="74"/>
      <c r="Y204" s="75">
        <v>6544</v>
      </c>
      <c r="Z204" s="75">
        <v>3270</v>
      </c>
    </row>
    <row r="205" spans="1:26" ht="15.75" thickBot="1" x14ac:dyDescent="0.3">
      <c r="A205" s="14"/>
      <c r="B205" s="15"/>
      <c r="C205" s="16"/>
      <c r="D205" s="16" t="s">
        <v>38</v>
      </c>
      <c r="E205" s="17">
        <v>3270</v>
      </c>
      <c r="F205" s="17">
        <v>2690</v>
      </c>
      <c r="G205" s="17">
        <v>330</v>
      </c>
      <c r="H205" s="17">
        <v>580</v>
      </c>
      <c r="I205" s="17">
        <v>3300</v>
      </c>
      <c r="J205" s="17">
        <v>2720</v>
      </c>
      <c r="K205" s="17">
        <v>430</v>
      </c>
      <c r="L205" s="17">
        <v>580</v>
      </c>
      <c r="M205" s="17">
        <v>0</v>
      </c>
      <c r="N205" s="17">
        <v>3300</v>
      </c>
      <c r="O205" s="17">
        <v>1550.77</v>
      </c>
      <c r="P205" s="17">
        <v>1749.23</v>
      </c>
      <c r="Q205" s="16"/>
      <c r="R205" s="18"/>
      <c r="S205" s="19"/>
      <c r="T205" s="19"/>
      <c r="U205" s="19"/>
      <c r="V205" s="19"/>
      <c r="W205" s="19"/>
      <c r="X205" s="74"/>
      <c r="Y205" s="75">
        <v>6544</v>
      </c>
      <c r="Z205" s="75">
        <v>3271</v>
      </c>
    </row>
    <row r="206" spans="1:26" ht="30" x14ac:dyDescent="0.25">
      <c r="A206" s="7" t="s">
        <v>205</v>
      </c>
      <c r="B206" s="8" t="s">
        <v>206</v>
      </c>
      <c r="C206" s="41">
        <v>1</v>
      </c>
      <c r="D206" s="9"/>
      <c r="E206" s="10">
        <f t="shared" ref="E206:Z206" si="53">SUM(E207:E209)</f>
        <v>190600</v>
      </c>
      <c r="F206" s="10">
        <f t="shared" si="53"/>
        <v>0</v>
      </c>
      <c r="G206" s="10">
        <f t="shared" si="53"/>
        <v>0</v>
      </c>
      <c r="H206" s="10">
        <f t="shared" si="53"/>
        <v>190600</v>
      </c>
      <c r="I206" s="10">
        <f t="shared" si="53"/>
        <v>14300</v>
      </c>
      <c r="J206" s="10">
        <f t="shared" si="53"/>
        <v>0</v>
      </c>
      <c r="K206" s="10">
        <f t="shared" si="53"/>
        <v>0</v>
      </c>
      <c r="L206" s="10">
        <f t="shared" si="53"/>
        <v>14300</v>
      </c>
      <c r="M206" s="10">
        <f t="shared" si="53"/>
        <v>-10400</v>
      </c>
      <c r="N206" s="10">
        <f t="shared" si="53"/>
        <v>3900</v>
      </c>
      <c r="O206" s="10">
        <f t="shared" si="53"/>
        <v>3900</v>
      </c>
      <c r="P206" s="10">
        <f t="shared" si="53"/>
        <v>0</v>
      </c>
      <c r="Q206" s="10">
        <f t="shared" si="53"/>
        <v>0</v>
      </c>
      <c r="R206" s="10">
        <f t="shared" si="53"/>
        <v>0</v>
      </c>
      <c r="S206" s="10">
        <f t="shared" si="53"/>
        <v>0</v>
      </c>
      <c r="T206" s="10">
        <f t="shared" si="53"/>
        <v>0</v>
      </c>
      <c r="U206" s="10">
        <f t="shared" si="53"/>
        <v>0</v>
      </c>
      <c r="V206" s="10">
        <f t="shared" si="53"/>
        <v>0</v>
      </c>
      <c r="W206" s="10">
        <f t="shared" si="53"/>
        <v>0</v>
      </c>
      <c r="X206" s="10">
        <f t="shared" si="53"/>
        <v>0</v>
      </c>
      <c r="Y206" s="10">
        <f t="shared" si="53"/>
        <v>190600</v>
      </c>
      <c r="Z206" s="10">
        <f t="shared" si="53"/>
        <v>0</v>
      </c>
    </row>
    <row r="207" spans="1:26" x14ac:dyDescent="0.25">
      <c r="A207" s="14"/>
      <c r="B207" s="15"/>
      <c r="C207" s="16"/>
      <c r="D207" s="16" t="s">
        <v>38</v>
      </c>
      <c r="E207" s="17">
        <v>14300</v>
      </c>
      <c r="F207" s="17">
        <v>0</v>
      </c>
      <c r="G207" s="17">
        <v>0</v>
      </c>
      <c r="H207" s="17">
        <v>14300</v>
      </c>
      <c r="I207" s="17">
        <v>14300</v>
      </c>
      <c r="J207" s="17">
        <v>0</v>
      </c>
      <c r="K207" s="17">
        <v>0</v>
      </c>
      <c r="L207" s="17">
        <v>14300</v>
      </c>
      <c r="M207" s="17">
        <v>-10400</v>
      </c>
      <c r="N207" s="17">
        <v>3900</v>
      </c>
      <c r="O207" s="17">
        <v>3900</v>
      </c>
      <c r="P207" s="17">
        <v>0</v>
      </c>
      <c r="Q207" s="16"/>
      <c r="R207" s="18"/>
      <c r="S207" s="19"/>
      <c r="T207" s="19"/>
      <c r="U207" s="19"/>
      <c r="V207" s="19"/>
      <c r="W207" s="19"/>
      <c r="X207" s="74"/>
      <c r="Y207" s="75">
        <v>14300</v>
      </c>
      <c r="Z207" s="75"/>
    </row>
    <row r="208" spans="1:26" x14ac:dyDescent="0.25">
      <c r="A208" s="14"/>
      <c r="B208" s="15"/>
      <c r="C208" s="16"/>
      <c r="D208" s="16" t="s">
        <v>41</v>
      </c>
      <c r="E208" s="17">
        <v>162000</v>
      </c>
      <c r="F208" s="17">
        <v>0</v>
      </c>
      <c r="G208" s="17">
        <v>0</v>
      </c>
      <c r="H208" s="17">
        <v>162000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/>
      <c r="R208" s="18"/>
      <c r="S208" s="19"/>
      <c r="T208" s="19"/>
      <c r="U208" s="19"/>
      <c r="V208" s="19"/>
      <c r="W208" s="19"/>
      <c r="X208" s="74"/>
      <c r="Y208" s="75">
        <v>162000</v>
      </c>
      <c r="Z208" s="75"/>
    </row>
    <row r="209" spans="1:26" ht="15.75" thickBot="1" x14ac:dyDescent="0.3">
      <c r="A209" s="14"/>
      <c r="B209" s="15"/>
      <c r="C209" s="16"/>
      <c r="D209" s="16" t="s">
        <v>116</v>
      </c>
      <c r="E209" s="17">
        <v>14300</v>
      </c>
      <c r="F209" s="17">
        <v>0</v>
      </c>
      <c r="G209" s="17">
        <v>0</v>
      </c>
      <c r="H209" s="17">
        <v>14300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6"/>
      <c r="R209" s="18"/>
      <c r="S209" s="19"/>
      <c r="T209" s="19"/>
      <c r="U209" s="19"/>
      <c r="V209" s="19"/>
      <c r="W209" s="19"/>
      <c r="X209" s="74"/>
      <c r="Y209" s="75">
        <v>14300</v>
      </c>
      <c r="Z209" s="75"/>
    </row>
    <row r="210" spans="1:26" ht="45" x14ac:dyDescent="0.25">
      <c r="A210" s="7" t="s">
        <v>207</v>
      </c>
      <c r="B210" s="8" t="s">
        <v>208</v>
      </c>
      <c r="C210" s="41">
        <v>1</v>
      </c>
      <c r="D210" s="9"/>
      <c r="E210" s="10">
        <f t="shared" ref="E210:Z210" si="54">SUM(E211:E212)</f>
        <v>342801</v>
      </c>
      <c r="F210" s="10">
        <f t="shared" si="54"/>
        <v>0</v>
      </c>
      <c r="G210" s="10">
        <f t="shared" si="54"/>
        <v>0</v>
      </c>
      <c r="H210" s="10">
        <f t="shared" si="54"/>
        <v>342801</v>
      </c>
      <c r="I210" s="10">
        <f t="shared" si="54"/>
        <v>30000</v>
      </c>
      <c r="J210" s="10">
        <f t="shared" si="54"/>
        <v>0</v>
      </c>
      <c r="K210" s="10">
        <f t="shared" si="54"/>
        <v>0</v>
      </c>
      <c r="L210" s="10">
        <f t="shared" si="54"/>
        <v>30000</v>
      </c>
      <c r="M210" s="10">
        <f t="shared" si="54"/>
        <v>0</v>
      </c>
      <c r="N210" s="10">
        <f t="shared" si="54"/>
        <v>30000</v>
      </c>
      <c r="O210" s="10">
        <f t="shared" si="54"/>
        <v>2871.12</v>
      </c>
      <c r="P210" s="10">
        <f t="shared" si="54"/>
        <v>27128.880000000001</v>
      </c>
      <c r="Q210" s="10">
        <f t="shared" si="54"/>
        <v>0</v>
      </c>
      <c r="R210" s="10">
        <f t="shared" si="54"/>
        <v>0</v>
      </c>
      <c r="S210" s="10">
        <f t="shared" si="54"/>
        <v>0</v>
      </c>
      <c r="T210" s="10">
        <f t="shared" si="54"/>
        <v>0</v>
      </c>
      <c r="U210" s="10">
        <f t="shared" si="54"/>
        <v>0</v>
      </c>
      <c r="V210" s="10">
        <f t="shared" si="54"/>
        <v>0</v>
      </c>
      <c r="W210" s="10">
        <f t="shared" si="54"/>
        <v>0</v>
      </c>
      <c r="X210" s="10">
        <f t="shared" si="54"/>
        <v>0</v>
      </c>
      <c r="Y210" s="10">
        <f t="shared" si="54"/>
        <v>442916</v>
      </c>
      <c r="Z210" s="10">
        <f t="shared" si="54"/>
        <v>0</v>
      </c>
    </row>
    <row r="211" spans="1:26" x14ac:dyDescent="0.25">
      <c r="A211" s="14"/>
      <c r="B211" s="15"/>
      <c r="C211" s="42"/>
      <c r="D211" s="16" t="s">
        <v>139</v>
      </c>
      <c r="E211" s="17">
        <v>80000</v>
      </c>
      <c r="F211" s="17">
        <v>0</v>
      </c>
      <c r="G211" s="17">
        <v>0</v>
      </c>
      <c r="H211" s="17">
        <v>80000</v>
      </c>
      <c r="I211" s="17">
        <v>30000</v>
      </c>
      <c r="J211" s="17">
        <v>0</v>
      </c>
      <c r="K211" s="17">
        <v>0</v>
      </c>
      <c r="L211" s="17">
        <v>30000</v>
      </c>
      <c r="M211" s="17">
        <v>0</v>
      </c>
      <c r="N211" s="17">
        <v>30000</v>
      </c>
      <c r="O211" s="17">
        <v>2871.12</v>
      </c>
      <c r="P211" s="17">
        <v>27128.880000000001</v>
      </c>
      <c r="Q211" s="16"/>
      <c r="R211" s="18"/>
      <c r="S211" s="19"/>
      <c r="T211" s="19"/>
      <c r="U211" s="19"/>
      <c r="V211" s="19"/>
      <c r="W211" s="19"/>
      <c r="X211" s="74"/>
      <c r="Y211" s="75">
        <v>80000</v>
      </c>
      <c r="Z211" s="75"/>
    </row>
    <row r="212" spans="1:26" ht="15.75" thickBot="1" x14ac:dyDescent="0.3">
      <c r="A212" s="14"/>
      <c r="B212" s="15"/>
      <c r="C212" s="42"/>
      <c r="D212" s="16" t="s">
        <v>41</v>
      </c>
      <c r="E212" s="17">
        <v>262801</v>
      </c>
      <c r="F212" s="17">
        <v>0</v>
      </c>
      <c r="G212" s="17">
        <v>0</v>
      </c>
      <c r="H212" s="17">
        <v>262801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6"/>
      <c r="R212" s="18"/>
      <c r="S212" s="19"/>
      <c r="T212" s="19"/>
      <c r="U212" s="19"/>
      <c r="V212" s="19"/>
      <c r="W212" s="19"/>
      <c r="X212" s="74"/>
      <c r="Y212" s="75">
        <v>362916</v>
      </c>
      <c r="Z212" s="75"/>
    </row>
    <row r="213" spans="1:26" ht="30" x14ac:dyDescent="0.25">
      <c r="A213" s="7" t="s">
        <v>209</v>
      </c>
      <c r="B213" s="8" t="s">
        <v>210</v>
      </c>
      <c r="C213" s="41">
        <v>1</v>
      </c>
      <c r="D213" s="9"/>
      <c r="E213" s="10">
        <f t="shared" ref="E213:Z213" si="55">SUM(E214:E216)</f>
        <v>63484</v>
      </c>
      <c r="F213" s="10">
        <f t="shared" si="55"/>
        <v>6680</v>
      </c>
      <c r="G213" s="10">
        <f t="shared" si="55"/>
        <v>0</v>
      </c>
      <c r="H213" s="10">
        <f t="shared" si="55"/>
        <v>56804</v>
      </c>
      <c r="I213" s="10">
        <f t="shared" si="55"/>
        <v>0</v>
      </c>
      <c r="J213" s="10">
        <f t="shared" si="55"/>
        <v>0</v>
      </c>
      <c r="K213" s="10">
        <f t="shared" si="55"/>
        <v>0</v>
      </c>
      <c r="L213" s="10">
        <f t="shared" si="55"/>
        <v>0</v>
      </c>
      <c r="M213" s="10">
        <f t="shared" si="55"/>
        <v>11168.230000000001</v>
      </c>
      <c r="N213" s="10">
        <f t="shared" si="55"/>
        <v>11168.230000000001</v>
      </c>
      <c r="O213" s="10">
        <f t="shared" si="55"/>
        <v>41.14</v>
      </c>
      <c r="P213" s="10">
        <f t="shared" si="55"/>
        <v>11127.09</v>
      </c>
      <c r="Q213" s="10">
        <f t="shared" si="55"/>
        <v>0</v>
      </c>
      <c r="R213" s="10">
        <f t="shared" si="55"/>
        <v>0</v>
      </c>
      <c r="S213" s="10">
        <f t="shared" si="55"/>
        <v>0</v>
      </c>
      <c r="T213" s="10">
        <f t="shared" si="55"/>
        <v>0</v>
      </c>
      <c r="U213" s="10">
        <f t="shared" si="55"/>
        <v>0</v>
      </c>
      <c r="V213" s="10">
        <f t="shared" si="55"/>
        <v>0</v>
      </c>
      <c r="W213" s="10">
        <f t="shared" si="55"/>
        <v>0</v>
      </c>
      <c r="X213" s="10">
        <f t="shared" si="55"/>
        <v>0</v>
      </c>
      <c r="Y213" s="10">
        <f t="shared" si="55"/>
        <v>52115</v>
      </c>
      <c r="Z213" s="10">
        <f t="shared" si="55"/>
        <v>43129</v>
      </c>
    </row>
    <row r="214" spans="1:26" x14ac:dyDescent="0.25">
      <c r="A214" s="14"/>
      <c r="B214" s="15"/>
      <c r="C214" s="16"/>
      <c r="D214" s="16" t="s">
        <v>38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20.62</v>
      </c>
      <c r="N214" s="17">
        <v>20.62</v>
      </c>
      <c r="O214" s="17">
        <v>18.03</v>
      </c>
      <c r="P214" s="17">
        <v>2.59</v>
      </c>
      <c r="Q214" s="16"/>
      <c r="R214" s="18"/>
      <c r="S214" s="19"/>
      <c r="T214" s="19"/>
      <c r="U214" s="19"/>
      <c r="V214" s="19"/>
      <c r="W214" s="19"/>
      <c r="X214" s="74"/>
      <c r="Y214" s="75"/>
      <c r="Z214" s="75"/>
    </row>
    <row r="215" spans="1:26" x14ac:dyDescent="0.25">
      <c r="A215" s="14"/>
      <c r="B215" s="15"/>
      <c r="C215" s="16"/>
      <c r="D215" s="16" t="s">
        <v>41</v>
      </c>
      <c r="E215" s="17">
        <v>56680</v>
      </c>
      <c r="F215" s="17">
        <v>6680</v>
      </c>
      <c r="G215" s="17">
        <v>0</v>
      </c>
      <c r="H215" s="17">
        <v>50000</v>
      </c>
      <c r="I215" s="17">
        <v>0</v>
      </c>
      <c r="J215" s="17">
        <v>0</v>
      </c>
      <c r="K215" s="17">
        <v>0</v>
      </c>
      <c r="L215" s="17">
        <v>0</v>
      </c>
      <c r="M215" s="17">
        <v>11145.02</v>
      </c>
      <c r="N215" s="17">
        <v>11145.02</v>
      </c>
      <c r="O215" s="17">
        <v>20.52</v>
      </c>
      <c r="P215" s="17">
        <v>11124.5</v>
      </c>
      <c r="Q215" s="16"/>
      <c r="R215" s="18"/>
      <c r="S215" s="19"/>
      <c r="T215" s="19"/>
      <c r="U215" s="19"/>
      <c r="V215" s="19"/>
      <c r="W215" s="19"/>
      <c r="X215" s="74"/>
      <c r="Y215" s="75">
        <v>44298</v>
      </c>
      <c r="Z215" s="75">
        <v>40729</v>
      </c>
    </row>
    <row r="216" spans="1:26" ht="45" x14ac:dyDescent="0.25">
      <c r="A216" s="14"/>
      <c r="B216" s="15"/>
      <c r="C216" s="16"/>
      <c r="D216" s="16" t="s">
        <v>65</v>
      </c>
      <c r="E216" s="17">
        <v>6804</v>
      </c>
      <c r="F216" s="17">
        <v>0</v>
      </c>
      <c r="G216" s="17">
        <v>0</v>
      </c>
      <c r="H216" s="17">
        <v>6804</v>
      </c>
      <c r="I216" s="17">
        <v>0</v>
      </c>
      <c r="J216" s="17">
        <v>0</v>
      </c>
      <c r="K216" s="17">
        <v>0</v>
      </c>
      <c r="L216" s="17">
        <v>0</v>
      </c>
      <c r="M216" s="17">
        <v>2.59</v>
      </c>
      <c r="N216" s="17">
        <v>2.59</v>
      </c>
      <c r="O216" s="17">
        <v>2.59</v>
      </c>
      <c r="P216" s="17">
        <v>0</v>
      </c>
      <c r="Q216" s="16"/>
      <c r="R216" s="18"/>
      <c r="S216" s="19"/>
      <c r="T216" s="19"/>
      <c r="U216" s="19"/>
      <c r="V216" s="19"/>
      <c r="W216" s="19"/>
      <c r="X216" s="74"/>
      <c r="Y216" s="75">
        <v>7817</v>
      </c>
      <c r="Z216" s="75">
        <v>2400</v>
      </c>
    </row>
    <row r="217" spans="1:26" ht="30" x14ac:dyDescent="0.25">
      <c r="A217" s="7" t="s">
        <v>211</v>
      </c>
      <c r="B217" s="8" t="s">
        <v>212</v>
      </c>
      <c r="C217" s="41">
        <v>1</v>
      </c>
      <c r="D217" s="9"/>
      <c r="E217" s="10">
        <f t="shared" ref="E217:P217" si="56">SUM(E218:E219)</f>
        <v>304800</v>
      </c>
      <c r="F217" s="10">
        <f t="shared" si="56"/>
        <v>0</v>
      </c>
      <c r="G217" s="10">
        <f t="shared" si="56"/>
        <v>0</v>
      </c>
      <c r="H217" s="10">
        <f t="shared" si="56"/>
        <v>304800</v>
      </c>
      <c r="I217" s="10">
        <f t="shared" si="56"/>
        <v>0</v>
      </c>
      <c r="J217" s="10">
        <f t="shared" si="56"/>
        <v>0</v>
      </c>
      <c r="K217" s="10">
        <f t="shared" si="56"/>
        <v>0</v>
      </c>
      <c r="L217" s="10">
        <f t="shared" si="56"/>
        <v>0</v>
      </c>
      <c r="M217" s="10">
        <f t="shared" si="56"/>
        <v>0</v>
      </c>
      <c r="N217" s="10">
        <f t="shared" si="56"/>
        <v>0</v>
      </c>
      <c r="O217" s="10">
        <f t="shared" si="56"/>
        <v>0</v>
      </c>
      <c r="P217" s="10">
        <f t="shared" si="56"/>
        <v>0</v>
      </c>
      <c r="Q217" s="9"/>
      <c r="R217" s="11"/>
      <c r="S217" s="12"/>
      <c r="T217" s="12"/>
      <c r="U217" s="12"/>
      <c r="V217" s="12"/>
      <c r="W217" s="12"/>
      <c r="X217" s="73"/>
      <c r="Y217" s="75"/>
      <c r="Z217" s="75"/>
    </row>
    <row r="218" spans="1:26" x14ac:dyDescent="0.25">
      <c r="A218" s="14"/>
      <c r="B218" s="15"/>
      <c r="C218" s="16"/>
      <c r="D218" s="16" t="s">
        <v>41</v>
      </c>
      <c r="E218" s="17">
        <v>260950</v>
      </c>
      <c r="F218" s="17">
        <v>0</v>
      </c>
      <c r="G218" s="17">
        <v>0</v>
      </c>
      <c r="H218" s="17">
        <v>260950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6"/>
      <c r="R218" s="18"/>
      <c r="S218" s="19"/>
      <c r="T218" s="19"/>
      <c r="U218" s="19"/>
      <c r="V218" s="19"/>
      <c r="W218" s="19"/>
      <c r="X218" s="74"/>
      <c r="Y218" s="75"/>
      <c r="Z218" s="75"/>
    </row>
    <row r="219" spans="1:26" ht="45.75" thickBot="1" x14ac:dyDescent="0.3">
      <c r="A219" s="14"/>
      <c r="B219" s="15"/>
      <c r="C219" s="16"/>
      <c r="D219" s="16" t="s">
        <v>65</v>
      </c>
      <c r="E219" s="17">
        <v>43850</v>
      </c>
      <c r="F219" s="17">
        <v>0</v>
      </c>
      <c r="G219" s="17">
        <v>0</v>
      </c>
      <c r="H219" s="17">
        <v>43850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6"/>
      <c r="R219" s="18"/>
      <c r="S219" s="19"/>
      <c r="T219" s="19"/>
      <c r="U219" s="19"/>
      <c r="V219" s="19"/>
      <c r="W219" s="19"/>
      <c r="X219" s="74"/>
      <c r="Y219" s="75"/>
      <c r="Z219" s="75"/>
    </row>
    <row r="220" spans="1:26" ht="30" x14ac:dyDescent="0.25">
      <c r="A220" s="7" t="s">
        <v>213</v>
      </c>
      <c r="B220" s="8" t="s">
        <v>214</v>
      </c>
      <c r="C220" s="41">
        <v>10</v>
      </c>
      <c r="D220" s="9"/>
      <c r="E220" s="10">
        <f t="shared" ref="E220:Z220" si="57">SUM(E221:E223)</f>
        <v>318573</v>
      </c>
      <c r="F220" s="10">
        <f t="shared" si="57"/>
        <v>2140</v>
      </c>
      <c r="G220" s="10">
        <f t="shared" si="57"/>
        <v>1340</v>
      </c>
      <c r="H220" s="10">
        <f t="shared" si="57"/>
        <v>316433</v>
      </c>
      <c r="I220" s="10">
        <f t="shared" si="57"/>
        <v>264120</v>
      </c>
      <c r="J220" s="10">
        <f t="shared" si="57"/>
        <v>2140</v>
      </c>
      <c r="K220" s="10">
        <f t="shared" si="57"/>
        <v>1340</v>
      </c>
      <c r="L220" s="10">
        <f t="shared" si="57"/>
        <v>261980</v>
      </c>
      <c r="M220" s="10">
        <f t="shared" si="57"/>
        <v>-6495.8200000000033</v>
      </c>
      <c r="N220" s="10">
        <f t="shared" si="57"/>
        <v>257624.18</v>
      </c>
      <c r="O220" s="10">
        <f t="shared" si="57"/>
        <v>202011.61</v>
      </c>
      <c r="P220" s="10">
        <f t="shared" si="57"/>
        <v>55612.570000000007</v>
      </c>
      <c r="Q220" s="10">
        <f t="shared" si="57"/>
        <v>0</v>
      </c>
      <c r="R220" s="10">
        <f t="shared" si="57"/>
        <v>0</v>
      </c>
      <c r="S220" s="10">
        <f t="shared" si="57"/>
        <v>0</v>
      </c>
      <c r="T220" s="10">
        <f t="shared" si="57"/>
        <v>0</v>
      </c>
      <c r="U220" s="10">
        <f t="shared" si="57"/>
        <v>0</v>
      </c>
      <c r="V220" s="10">
        <f t="shared" si="57"/>
        <v>0</v>
      </c>
      <c r="W220" s="10">
        <f t="shared" si="57"/>
        <v>0</v>
      </c>
      <c r="X220" s="10">
        <f t="shared" si="57"/>
        <v>0</v>
      </c>
      <c r="Y220" s="10">
        <f t="shared" si="57"/>
        <v>56093</v>
      </c>
      <c r="Z220" s="10">
        <f t="shared" si="57"/>
        <v>0</v>
      </c>
    </row>
    <row r="221" spans="1:26" x14ac:dyDescent="0.25">
      <c r="A221" s="14"/>
      <c r="B221" s="15"/>
      <c r="C221" s="42"/>
      <c r="D221" s="16" t="s">
        <v>38</v>
      </c>
      <c r="E221" s="17">
        <v>174853</v>
      </c>
      <c r="F221" s="17">
        <v>400</v>
      </c>
      <c r="G221" s="17">
        <v>0</v>
      </c>
      <c r="H221" s="17">
        <v>174453</v>
      </c>
      <c r="I221" s="17">
        <v>120400</v>
      </c>
      <c r="J221" s="17">
        <v>400</v>
      </c>
      <c r="K221" s="17">
        <v>0</v>
      </c>
      <c r="L221" s="17">
        <v>120000</v>
      </c>
      <c r="M221" s="17">
        <v>-33848.910000000003</v>
      </c>
      <c r="N221" s="17">
        <v>86551.09</v>
      </c>
      <c r="O221" s="17">
        <v>37852.47</v>
      </c>
      <c r="P221" s="17">
        <v>48698.62</v>
      </c>
      <c r="Q221" s="16"/>
      <c r="R221" s="18"/>
      <c r="S221" s="19"/>
      <c r="T221" s="19"/>
      <c r="U221" s="19"/>
      <c r="V221" s="19"/>
      <c r="W221" s="19"/>
      <c r="X221" s="74"/>
      <c r="Y221" s="75">
        <v>38793</v>
      </c>
      <c r="Z221" s="75"/>
    </row>
    <row r="222" spans="1:26" x14ac:dyDescent="0.25">
      <c r="A222" s="14"/>
      <c r="B222" s="15"/>
      <c r="C222" s="42"/>
      <c r="D222" s="16" t="s">
        <v>41</v>
      </c>
      <c r="E222" s="17">
        <v>95920</v>
      </c>
      <c r="F222" s="17">
        <v>1740</v>
      </c>
      <c r="G222" s="17">
        <v>1340</v>
      </c>
      <c r="H222" s="17">
        <v>94180</v>
      </c>
      <c r="I222" s="17">
        <v>95920</v>
      </c>
      <c r="J222" s="17">
        <v>1740</v>
      </c>
      <c r="K222" s="17">
        <v>1340</v>
      </c>
      <c r="L222" s="17">
        <v>94180</v>
      </c>
      <c r="M222" s="17">
        <v>18249</v>
      </c>
      <c r="N222" s="17">
        <v>114169</v>
      </c>
      <c r="O222" s="17">
        <v>103990.21</v>
      </c>
      <c r="P222" s="17">
        <v>10178.790000000001</v>
      </c>
      <c r="Q222" s="16"/>
      <c r="R222" s="18"/>
      <c r="S222" s="19"/>
      <c r="T222" s="19"/>
      <c r="U222" s="19"/>
      <c r="V222" s="19"/>
      <c r="W222" s="19"/>
      <c r="X222" s="74"/>
      <c r="Y222" s="75">
        <v>8170</v>
      </c>
      <c r="Z222" s="75"/>
    </row>
    <row r="223" spans="1:26" ht="45" x14ac:dyDescent="0.25">
      <c r="A223" s="14"/>
      <c r="B223" s="15"/>
      <c r="C223" s="42"/>
      <c r="D223" s="16" t="s">
        <v>65</v>
      </c>
      <c r="E223" s="17">
        <v>47800</v>
      </c>
      <c r="F223" s="17">
        <v>0</v>
      </c>
      <c r="G223" s="17">
        <v>0</v>
      </c>
      <c r="H223" s="17">
        <v>47800</v>
      </c>
      <c r="I223" s="17">
        <v>47800</v>
      </c>
      <c r="J223" s="17">
        <v>0</v>
      </c>
      <c r="K223" s="17">
        <v>0</v>
      </c>
      <c r="L223" s="17">
        <v>47800</v>
      </c>
      <c r="M223" s="17">
        <v>9104.09</v>
      </c>
      <c r="N223" s="17">
        <v>56904.09</v>
      </c>
      <c r="O223" s="17">
        <v>60168.93</v>
      </c>
      <c r="P223" s="17">
        <v>-3264.84</v>
      </c>
      <c r="Q223" s="16"/>
      <c r="R223" s="18"/>
      <c r="S223" s="19"/>
      <c r="T223" s="19"/>
      <c r="U223" s="19"/>
      <c r="V223" s="19"/>
      <c r="W223" s="19"/>
      <c r="X223" s="74"/>
      <c r="Y223" s="75">
        <v>9130</v>
      </c>
      <c r="Z223" s="75"/>
    </row>
    <row r="224" spans="1:26" ht="30.75" thickBot="1" x14ac:dyDescent="0.3">
      <c r="A224" s="7" t="s">
        <v>215</v>
      </c>
      <c r="B224" s="8" t="s">
        <v>216</v>
      </c>
      <c r="C224" s="41">
        <v>1</v>
      </c>
      <c r="D224" s="9" t="s">
        <v>38</v>
      </c>
      <c r="E224" s="27">
        <v>20000</v>
      </c>
      <c r="F224" s="27">
        <v>10000</v>
      </c>
      <c r="G224" s="27">
        <v>0</v>
      </c>
      <c r="H224" s="27">
        <v>10000</v>
      </c>
      <c r="I224" s="27">
        <v>20000</v>
      </c>
      <c r="J224" s="27">
        <v>10000</v>
      </c>
      <c r="K224" s="27">
        <v>0</v>
      </c>
      <c r="L224" s="27">
        <v>10000</v>
      </c>
      <c r="M224" s="27">
        <v>-15951.78</v>
      </c>
      <c r="N224" s="27">
        <v>4048.22</v>
      </c>
      <c r="O224" s="27">
        <v>4048.22</v>
      </c>
      <c r="P224" s="27">
        <v>0</v>
      </c>
      <c r="Q224" s="9"/>
      <c r="R224" s="11"/>
      <c r="S224" s="12"/>
      <c r="T224" s="12"/>
      <c r="U224" s="12"/>
      <c r="V224" s="12"/>
      <c r="W224" s="12"/>
      <c r="X224" s="73"/>
      <c r="Y224" s="75">
        <v>15000</v>
      </c>
      <c r="Z224" s="75">
        <v>15000</v>
      </c>
    </row>
    <row r="225" spans="1:26" ht="30" x14ac:dyDescent="0.25">
      <c r="A225" s="7" t="s">
        <v>217</v>
      </c>
      <c r="B225" s="8" t="s">
        <v>218</v>
      </c>
      <c r="C225" s="41">
        <v>1</v>
      </c>
      <c r="D225" s="9"/>
      <c r="E225" s="10">
        <f t="shared" ref="E225:Z225" si="58">SUM(E226:E227)</f>
        <v>2133</v>
      </c>
      <c r="F225" s="10">
        <f t="shared" si="58"/>
        <v>0</v>
      </c>
      <c r="G225" s="10">
        <f t="shared" si="58"/>
        <v>0</v>
      </c>
      <c r="H225" s="10">
        <f t="shared" si="58"/>
        <v>2133</v>
      </c>
      <c r="I225" s="10">
        <f t="shared" si="58"/>
        <v>2133</v>
      </c>
      <c r="J225" s="10">
        <f t="shared" si="58"/>
        <v>0</v>
      </c>
      <c r="K225" s="10">
        <f t="shared" si="58"/>
        <v>0</v>
      </c>
      <c r="L225" s="10">
        <f t="shared" si="58"/>
        <v>2133</v>
      </c>
      <c r="M225" s="10">
        <f t="shared" si="58"/>
        <v>-2133</v>
      </c>
      <c r="N225" s="10">
        <f t="shared" si="58"/>
        <v>0</v>
      </c>
      <c r="O225" s="10">
        <f t="shared" si="58"/>
        <v>0</v>
      </c>
      <c r="P225" s="10">
        <f t="shared" si="58"/>
        <v>0</v>
      </c>
      <c r="Q225" s="10">
        <f t="shared" si="58"/>
        <v>0</v>
      </c>
      <c r="R225" s="10">
        <f t="shared" si="58"/>
        <v>0</v>
      </c>
      <c r="S225" s="10">
        <f t="shared" si="58"/>
        <v>0</v>
      </c>
      <c r="T225" s="10">
        <f t="shared" si="58"/>
        <v>0</v>
      </c>
      <c r="U225" s="10">
        <f t="shared" si="58"/>
        <v>0</v>
      </c>
      <c r="V225" s="10">
        <f t="shared" si="58"/>
        <v>0</v>
      </c>
      <c r="W225" s="10">
        <f t="shared" si="58"/>
        <v>0</v>
      </c>
      <c r="X225" s="10">
        <f t="shared" si="58"/>
        <v>0</v>
      </c>
      <c r="Y225" s="10">
        <f t="shared" si="58"/>
        <v>21097</v>
      </c>
      <c r="Z225" s="10">
        <f t="shared" si="58"/>
        <v>0</v>
      </c>
    </row>
    <row r="226" spans="1:26" x14ac:dyDescent="0.25">
      <c r="A226" s="14"/>
      <c r="B226" s="15"/>
      <c r="C226" s="42"/>
      <c r="D226" s="16" t="s">
        <v>38</v>
      </c>
      <c r="E226" s="17">
        <v>2133</v>
      </c>
      <c r="F226" s="17">
        <v>0</v>
      </c>
      <c r="G226" s="17">
        <v>0</v>
      </c>
      <c r="H226" s="17">
        <v>2133</v>
      </c>
      <c r="I226" s="17">
        <v>2133</v>
      </c>
      <c r="J226" s="17">
        <v>0</v>
      </c>
      <c r="K226" s="17">
        <v>0</v>
      </c>
      <c r="L226" s="17">
        <v>2133</v>
      </c>
      <c r="M226" s="17">
        <v>-2133</v>
      </c>
      <c r="N226" s="17">
        <v>0</v>
      </c>
      <c r="O226" s="17">
        <v>0</v>
      </c>
      <c r="P226" s="17">
        <v>0</v>
      </c>
      <c r="Q226" s="16"/>
      <c r="R226" s="18"/>
      <c r="S226" s="19"/>
      <c r="T226" s="19"/>
      <c r="U226" s="19"/>
      <c r="V226" s="19"/>
      <c r="W226" s="19"/>
      <c r="X226" s="74"/>
      <c r="Y226" s="75">
        <v>3165</v>
      </c>
      <c r="Z226" s="75"/>
    </row>
    <row r="227" spans="1:26" x14ac:dyDescent="0.25">
      <c r="A227" s="14"/>
      <c r="B227" s="15"/>
      <c r="C227" s="42"/>
      <c r="D227" s="16" t="s">
        <v>41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6"/>
      <c r="R227" s="18"/>
      <c r="S227" s="19"/>
      <c r="T227" s="19"/>
      <c r="U227" s="19"/>
      <c r="V227" s="19"/>
      <c r="W227" s="19"/>
      <c r="X227" s="74"/>
      <c r="Y227" s="75">
        <v>17932</v>
      </c>
      <c r="Z227" s="75"/>
    </row>
    <row r="228" spans="1:26" ht="30" x14ac:dyDescent="0.25">
      <c r="A228" s="7" t="s">
        <v>219</v>
      </c>
      <c r="B228" s="8" t="s">
        <v>220</v>
      </c>
      <c r="C228" s="41">
        <v>1</v>
      </c>
      <c r="D228" s="9" t="s">
        <v>38</v>
      </c>
      <c r="E228" s="27">
        <v>40000</v>
      </c>
      <c r="F228" s="27">
        <v>40000</v>
      </c>
      <c r="G228" s="27">
        <v>0</v>
      </c>
      <c r="H228" s="27">
        <v>0</v>
      </c>
      <c r="I228" s="27">
        <v>30000</v>
      </c>
      <c r="J228" s="27">
        <v>30000</v>
      </c>
      <c r="K228" s="27">
        <v>0</v>
      </c>
      <c r="L228" s="27">
        <v>0</v>
      </c>
      <c r="M228" s="27">
        <v>-29411.7</v>
      </c>
      <c r="N228" s="27">
        <v>588.29999999999995</v>
      </c>
      <c r="O228" s="27">
        <v>588.29999999999995</v>
      </c>
      <c r="P228" s="27">
        <v>0</v>
      </c>
      <c r="Q228" s="9"/>
      <c r="R228" s="11"/>
      <c r="S228" s="12"/>
      <c r="T228" s="12"/>
      <c r="U228" s="12"/>
      <c r="V228" s="12"/>
      <c r="W228" s="12"/>
      <c r="X228" s="73"/>
      <c r="Y228" s="75">
        <v>50000</v>
      </c>
      <c r="Z228" s="75">
        <v>30000</v>
      </c>
    </row>
    <row r="229" spans="1:26" hidden="1" x14ac:dyDescent="0.25">
      <c r="A229" s="20" t="s">
        <v>221</v>
      </c>
      <c r="B229" s="21" t="s">
        <v>222</v>
      </c>
      <c r="C229" s="22"/>
      <c r="D229" s="22"/>
      <c r="E229" s="23">
        <f t="shared" ref="E229:P229" si="59">SUM(E230:E261)</f>
        <v>0</v>
      </c>
      <c r="F229" s="23">
        <f t="shared" si="59"/>
        <v>0</v>
      </c>
      <c r="G229" s="23">
        <f t="shared" si="59"/>
        <v>0</v>
      </c>
      <c r="H229" s="23">
        <f t="shared" si="59"/>
        <v>0</v>
      </c>
      <c r="I229" s="23">
        <f t="shared" si="59"/>
        <v>0</v>
      </c>
      <c r="J229" s="23">
        <f t="shared" si="59"/>
        <v>0</v>
      </c>
      <c r="K229" s="23">
        <f t="shared" si="59"/>
        <v>0</v>
      </c>
      <c r="L229" s="23">
        <f t="shared" si="59"/>
        <v>0</v>
      </c>
      <c r="M229" s="23">
        <f t="shared" si="59"/>
        <v>0</v>
      </c>
      <c r="N229" s="23">
        <f t="shared" si="59"/>
        <v>0</v>
      </c>
      <c r="O229" s="23">
        <f t="shared" si="59"/>
        <v>0</v>
      </c>
      <c r="P229" s="23">
        <f t="shared" si="59"/>
        <v>0</v>
      </c>
      <c r="Q229" s="22"/>
      <c r="R229" s="24"/>
      <c r="S229" s="25"/>
      <c r="T229" s="25"/>
      <c r="U229" s="25"/>
      <c r="V229" s="25"/>
      <c r="W229" s="25"/>
      <c r="X229" s="26"/>
    </row>
    <row r="230" spans="1:26" ht="30" hidden="1" x14ac:dyDescent="0.25">
      <c r="A230" s="7" t="s">
        <v>223</v>
      </c>
      <c r="B230" s="8" t="s">
        <v>224</v>
      </c>
      <c r="C230" s="9"/>
      <c r="D230" s="9"/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9"/>
      <c r="R230" s="11"/>
      <c r="S230" s="12"/>
      <c r="T230" s="12"/>
      <c r="U230" s="12"/>
      <c r="V230" s="12"/>
      <c r="W230" s="12"/>
      <c r="X230" s="13"/>
    </row>
    <row r="231" spans="1:26" ht="30" hidden="1" x14ac:dyDescent="0.25">
      <c r="A231" s="7" t="s">
        <v>225</v>
      </c>
      <c r="B231" s="8" t="s">
        <v>226</v>
      </c>
      <c r="C231" s="9"/>
      <c r="D231" s="9"/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9"/>
      <c r="R231" s="11"/>
      <c r="S231" s="12"/>
      <c r="T231" s="12"/>
      <c r="U231" s="12"/>
      <c r="V231" s="12"/>
      <c r="W231" s="12"/>
      <c r="X231" s="13"/>
    </row>
    <row r="232" spans="1:26" ht="45" hidden="1" x14ac:dyDescent="0.25">
      <c r="A232" s="7" t="s">
        <v>227</v>
      </c>
      <c r="B232" s="8" t="s">
        <v>228</v>
      </c>
      <c r="C232" s="9"/>
      <c r="D232" s="9"/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9"/>
      <c r="R232" s="11"/>
      <c r="S232" s="12"/>
      <c r="T232" s="12"/>
      <c r="U232" s="12"/>
      <c r="V232" s="12"/>
      <c r="W232" s="12"/>
      <c r="X232" s="13"/>
    </row>
    <row r="233" spans="1:26" ht="30" hidden="1" x14ac:dyDescent="0.25">
      <c r="A233" s="7" t="s">
        <v>229</v>
      </c>
      <c r="B233" s="8" t="s">
        <v>230</v>
      </c>
      <c r="C233" s="9"/>
      <c r="D233" s="9"/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9"/>
      <c r="R233" s="11"/>
      <c r="S233" s="12"/>
      <c r="T233" s="12"/>
      <c r="U233" s="12"/>
      <c r="V233" s="12"/>
      <c r="W233" s="12"/>
      <c r="X233" s="13"/>
    </row>
    <row r="234" spans="1:26" hidden="1" x14ac:dyDescent="0.25">
      <c r="A234" s="7" t="s">
        <v>231</v>
      </c>
      <c r="B234" s="8" t="s">
        <v>232</v>
      </c>
      <c r="C234" s="9"/>
      <c r="D234" s="9"/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9"/>
      <c r="R234" s="11"/>
      <c r="S234" s="12"/>
      <c r="T234" s="12"/>
      <c r="U234" s="12"/>
      <c r="V234" s="12"/>
      <c r="W234" s="12"/>
      <c r="X234" s="13"/>
    </row>
    <row r="235" spans="1:26" ht="30" hidden="1" x14ac:dyDescent="0.25">
      <c r="A235" s="7" t="s">
        <v>233</v>
      </c>
      <c r="B235" s="8" t="s">
        <v>234</v>
      </c>
      <c r="C235" s="9"/>
      <c r="D235" s="9"/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9"/>
      <c r="R235" s="11"/>
      <c r="S235" s="12"/>
      <c r="T235" s="12"/>
      <c r="U235" s="12"/>
      <c r="V235" s="12"/>
      <c r="W235" s="12"/>
      <c r="X235" s="13"/>
    </row>
    <row r="236" spans="1:26" ht="30" hidden="1" x14ac:dyDescent="0.25">
      <c r="A236" s="7" t="s">
        <v>235</v>
      </c>
      <c r="B236" s="8" t="s">
        <v>236</v>
      </c>
      <c r="C236" s="9"/>
      <c r="D236" s="9"/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9"/>
      <c r="R236" s="11"/>
      <c r="S236" s="12"/>
      <c r="T236" s="12"/>
      <c r="U236" s="12"/>
      <c r="V236" s="12"/>
      <c r="W236" s="12"/>
      <c r="X236" s="13"/>
    </row>
    <row r="237" spans="1:26" ht="30" hidden="1" x14ac:dyDescent="0.25">
      <c r="A237" s="7" t="s">
        <v>237</v>
      </c>
      <c r="B237" s="8" t="s">
        <v>238</v>
      </c>
      <c r="C237" s="9"/>
      <c r="D237" s="9"/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9"/>
      <c r="R237" s="11"/>
      <c r="S237" s="12"/>
      <c r="T237" s="12"/>
      <c r="U237" s="12"/>
      <c r="V237" s="12"/>
      <c r="W237" s="12"/>
      <c r="X237" s="13"/>
    </row>
    <row r="238" spans="1:26" ht="30" hidden="1" x14ac:dyDescent="0.25">
      <c r="A238" s="7" t="s">
        <v>239</v>
      </c>
      <c r="B238" s="8" t="s">
        <v>240</v>
      </c>
      <c r="C238" s="9"/>
      <c r="D238" s="9"/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9"/>
      <c r="R238" s="11"/>
      <c r="S238" s="12"/>
      <c r="T238" s="12"/>
      <c r="U238" s="12"/>
      <c r="V238" s="12"/>
      <c r="W238" s="12"/>
      <c r="X238" s="13"/>
    </row>
    <row r="239" spans="1:26" ht="30" hidden="1" x14ac:dyDescent="0.25">
      <c r="A239" s="7" t="s">
        <v>241</v>
      </c>
      <c r="B239" s="8" t="s">
        <v>242</v>
      </c>
      <c r="C239" s="9"/>
      <c r="D239" s="9"/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9"/>
      <c r="R239" s="11"/>
      <c r="S239" s="12"/>
      <c r="T239" s="12"/>
      <c r="U239" s="12"/>
      <c r="V239" s="12"/>
      <c r="W239" s="12"/>
      <c r="X239" s="13"/>
    </row>
    <row r="240" spans="1:26" ht="30" hidden="1" x14ac:dyDescent="0.25">
      <c r="A240" s="7" t="s">
        <v>243</v>
      </c>
      <c r="B240" s="8" t="s">
        <v>244</v>
      </c>
      <c r="C240" s="9"/>
      <c r="D240" s="9"/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9"/>
      <c r="R240" s="11"/>
      <c r="S240" s="12"/>
      <c r="T240" s="12"/>
      <c r="U240" s="12"/>
      <c r="V240" s="12"/>
      <c r="W240" s="12"/>
      <c r="X240" s="13"/>
    </row>
    <row r="241" spans="1:24" ht="30" hidden="1" x14ac:dyDescent="0.25">
      <c r="A241" s="7" t="s">
        <v>245</v>
      </c>
      <c r="B241" s="8" t="s">
        <v>246</v>
      </c>
      <c r="C241" s="9"/>
      <c r="D241" s="9"/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9"/>
      <c r="R241" s="11"/>
      <c r="S241" s="12"/>
      <c r="T241" s="12"/>
      <c r="U241" s="12"/>
      <c r="V241" s="12"/>
      <c r="W241" s="12"/>
      <c r="X241" s="13"/>
    </row>
    <row r="242" spans="1:24" ht="30" hidden="1" x14ac:dyDescent="0.25">
      <c r="A242" s="7" t="s">
        <v>247</v>
      </c>
      <c r="B242" s="8" t="s">
        <v>248</v>
      </c>
      <c r="C242" s="9"/>
      <c r="D242" s="9"/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9"/>
      <c r="R242" s="11"/>
      <c r="S242" s="12"/>
      <c r="T242" s="12"/>
      <c r="U242" s="12"/>
      <c r="V242" s="12"/>
      <c r="W242" s="12"/>
      <c r="X242" s="13"/>
    </row>
    <row r="243" spans="1:24" ht="30" hidden="1" x14ac:dyDescent="0.25">
      <c r="A243" s="7" t="s">
        <v>249</v>
      </c>
      <c r="B243" s="8" t="s">
        <v>250</v>
      </c>
      <c r="C243" s="9"/>
      <c r="D243" s="9"/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9"/>
      <c r="R243" s="11"/>
      <c r="S243" s="12"/>
      <c r="T243" s="12"/>
      <c r="U243" s="12"/>
      <c r="V243" s="12"/>
      <c r="W243" s="12"/>
      <c r="X243" s="13"/>
    </row>
    <row r="244" spans="1:24" ht="30" hidden="1" x14ac:dyDescent="0.25">
      <c r="A244" s="7" t="s">
        <v>251</v>
      </c>
      <c r="B244" s="8" t="s">
        <v>252</v>
      </c>
      <c r="C244" s="9"/>
      <c r="D244" s="9"/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9"/>
      <c r="R244" s="11"/>
      <c r="S244" s="12"/>
      <c r="T244" s="12"/>
      <c r="U244" s="12"/>
      <c r="V244" s="12"/>
      <c r="W244" s="12"/>
      <c r="X244" s="13"/>
    </row>
    <row r="245" spans="1:24" ht="30" hidden="1" x14ac:dyDescent="0.25">
      <c r="A245" s="7" t="s">
        <v>253</v>
      </c>
      <c r="B245" s="8" t="s">
        <v>254</v>
      </c>
      <c r="C245" s="9"/>
      <c r="D245" s="9"/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9"/>
      <c r="R245" s="11"/>
      <c r="S245" s="12"/>
      <c r="T245" s="12"/>
      <c r="U245" s="12"/>
      <c r="V245" s="12"/>
      <c r="W245" s="12"/>
      <c r="X245" s="13"/>
    </row>
    <row r="246" spans="1:24" ht="30" hidden="1" x14ac:dyDescent="0.25">
      <c r="A246" s="7" t="s">
        <v>255</v>
      </c>
      <c r="B246" s="8" t="s">
        <v>256</v>
      </c>
      <c r="C246" s="9"/>
      <c r="D246" s="9"/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9"/>
      <c r="R246" s="11"/>
      <c r="S246" s="12"/>
      <c r="T246" s="12"/>
      <c r="U246" s="12"/>
      <c r="V246" s="12"/>
      <c r="W246" s="12"/>
      <c r="X246" s="13"/>
    </row>
    <row r="247" spans="1:24" ht="30" hidden="1" x14ac:dyDescent="0.25">
      <c r="A247" s="7" t="s">
        <v>257</v>
      </c>
      <c r="B247" s="8" t="s">
        <v>258</v>
      </c>
      <c r="C247" s="9"/>
      <c r="D247" s="9"/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9"/>
      <c r="R247" s="11"/>
      <c r="S247" s="12"/>
      <c r="T247" s="12"/>
      <c r="U247" s="12"/>
      <c r="V247" s="12"/>
      <c r="W247" s="12"/>
      <c r="X247" s="13"/>
    </row>
    <row r="248" spans="1:24" ht="45" hidden="1" x14ac:dyDescent="0.25">
      <c r="A248" s="7" t="s">
        <v>259</v>
      </c>
      <c r="B248" s="8" t="s">
        <v>260</v>
      </c>
      <c r="C248" s="9"/>
      <c r="D248" s="9"/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9"/>
      <c r="R248" s="11"/>
      <c r="S248" s="12"/>
      <c r="T248" s="12"/>
      <c r="U248" s="12"/>
      <c r="V248" s="12"/>
      <c r="W248" s="12"/>
      <c r="X248" s="13"/>
    </row>
    <row r="249" spans="1:24" ht="30" hidden="1" x14ac:dyDescent="0.25">
      <c r="A249" s="7" t="s">
        <v>261</v>
      </c>
      <c r="B249" s="8" t="s">
        <v>262</v>
      </c>
      <c r="C249" s="9"/>
      <c r="D249" s="9"/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9"/>
      <c r="R249" s="11"/>
      <c r="S249" s="12"/>
      <c r="T249" s="12"/>
      <c r="U249" s="12"/>
      <c r="V249" s="12"/>
      <c r="W249" s="12"/>
      <c r="X249" s="13"/>
    </row>
    <row r="250" spans="1:24" hidden="1" x14ac:dyDescent="0.25">
      <c r="A250" s="7" t="s">
        <v>263</v>
      </c>
      <c r="B250" s="8" t="s">
        <v>264</v>
      </c>
      <c r="C250" s="9"/>
      <c r="D250" s="9"/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9"/>
      <c r="R250" s="11"/>
      <c r="S250" s="12"/>
      <c r="T250" s="12"/>
      <c r="U250" s="12"/>
      <c r="V250" s="12"/>
      <c r="W250" s="12"/>
      <c r="X250" s="13"/>
    </row>
    <row r="251" spans="1:24" ht="30" hidden="1" x14ac:dyDescent="0.25">
      <c r="A251" s="7" t="s">
        <v>265</v>
      </c>
      <c r="B251" s="8" t="s">
        <v>266</v>
      </c>
      <c r="C251" s="9"/>
      <c r="D251" s="9"/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9"/>
      <c r="R251" s="11"/>
      <c r="S251" s="12"/>
      <c r="T251" s="12"/>
      <c r="U251" s="12"/>
      <c r="V251" s="12"/>
      <c r="W251" s="12"/>
      <c r="X251" s="13"/>
    </row>
    <row r="252" spans="1:24" ht="30" hidden="1" x14ac:dyDescent="0.25">
      <c r="A252" s="7" t="s">
        <v>267</v>
      </c>
      <c r="B252" s="8" t="s">
        <v>268</v>
      </c>
      <c r="C252" s="9"/>
      <c r="D252" s="9"/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9"/>
      <c r="R252" s="11"/>
      <c r="S252" s="12"/>
      <c r="T252" s="12"/>
      <c r="U252" s="12"/>
      <c r="V252" s="12"/>
      <c r="W252" s="12"/>
      <c r="X252" s="13"/>
    </row>
    <row r="253" spans="1:24" ht="60" hidden="1" x14ac:dyDescent="0.25">
      <c r="A253" s="7" t="s">
        <v>269</v>
      </c>
      <c r="B253" s="8" t="s">
        <v>270</v>
      </c>
      <c r="C253" s="9"/>
      <c r="D253" s="9"/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9"/>
      <c r="R253" s="11"/>
      <c r="S253" s="12"/>
      <c r="T253" s="12"/>
      <c r="U253" s="12"/>
      <c r="V253" s="12"/>
      <c r="W253" s="12"/>
      <c r="X253" s="13"/>
    </row>
    <row r="254" spans="1:24" ht="30" hidden="1" x14ac:dyDescent="0.25">
      <c r="A254" s="7" t="s">
        <v>271</v>
      </c>
      <c r="B254" s="8" t="s">
        <v>272</v>
      </c>
      <c r="C254" s="9"/>
      <c r="D254" s="9"/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9"/>
      <c r="R254" s="11"/>
      <c r="S254" s="12"/>
      <c r="T254" s="12"/>
      <c r="U254" s="12"/>
      <c r="V254" s="12"/>
      <c r="W254" s="12"/>
      <c r="X254" s="13"/>
    </row>
    <row r="255" spans="1:24" ht="30" hidden="1" x14ac:dyDescent="0.25">
      <c r="A255" s="7" t="s">
        <v>273</v>
      </c>
      <c r="B255" s="8" t="s">
        <v>274</v>
      </c>
      <c r="C255" s="9"/>
      <c r="D255" s="9"/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9"/>
      <c r="R255" s="11"/>
      <c r="S255" s="12"/>
      <c r="T255" s="12"/>
      <c r="U255" s="12"/>
      <c r="V255" s="12"/>
      <c r="W255" s="12"/>
      <c r="X255" s="13"/>
    </row>
    <row r="256" spans="1:24" ht="30" hidden="1" x14ac:dyDescent="0.25">
      <c r="A256" s="7" t="s">
        <v>275</v>
      </c>
      <c r="B256" s="8" t="s">
        <v>276</v>
      </c>
      <c r="C256" s="9"/>
      <c r="D256" s="9"/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9"/>
      <c r="R256" s="11"/>
      <c r="S256" s="12"/>
      <c r="T256" s="12"/>
      <c r="U256" s="12"/>
      <c r="V256" s="12"/>
      <c r="W256" s="12"/>
      <c r="X256" s="13"/>
    </row>
    <row r="257" spans="1:24" ht="30" hidden="1" x14ac:dyDescent="0.25">
      <c r="A257" s="7" t="s">
        <v>277</v>
      </c>
      <c r="B257" s="8" t="s">
        <v>278</v>
      </c>
      <c r="C257" s="9"/>
      <c r="D257" s="9"/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9"/>
      <c r="R257" s="11"/>
      <c r="S257" s="12"/>
      <c r="T257" s="12"/>
      <c r="U257" s="12"/>
      <c r="V257" s="12"/>
      <c r="W257" s="12"/>
      <c r="X257" s="13"/>
    </row>
    <row r="258" spans="1:24" ht="30" hidden="1" x14ac:dyDescent="0.25">
      <c r="A258" s="7" t="s">
        <v>279</v>
      </c>
      <c r="B258" s="8" t="s">
        <v>280</v>
      </c>
      <c r="C258" s="9"/>
      <c r="D258" s="9"/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9"/>
      <c r="R258" s="11"/>
      <c r="S258" s="12"/>
      <c r="T258" s="12"/>
      <c r="U258" s="12"/>
      <c r="V258" s="12"/>
      <c r="W258" s="12"/>
      <c r="X258" s="13"/>
    </row>
    <row r="259" spans="1:24" ht="30" hidden="1" x14ac:dyDescent="0.25">
      <c r="A259" s="7" t="s">
        <v>281</v>
      </c>
      <c r="B259" s="8" t="s">
        <v>282</v>
      </c>
      <c r="C259" s="9"/>
      <c r="D259" s="9"/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9"/>
      <c r="R259" s="11"/>
      <c r="S259" s="12"/>
      <c r="T259" s="12"/>
      <c r="U259" s="12"/>
      <c r="V259" s="12"/>
      <c r="W259" s="12"/>
      <c r="X259" s="13"/>
    </row>
    <row r="260" spans="1:24" ht="30" hidden="1" x14ac:dyDescent="0.25">
      <c r="A260" s="7" t="s">
        <v>283</v>
      </c>
      <c r="B260" s="8" t="s">
        <v>284</v>
      </c>
      <c r="C260" s="9"/>
      <c r="D260" s="9"/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9"/>
      <c r="R260" s="11"/>
      <c r="S260" s="12"/>
      <c r="T260" s="12"/>
      <c r="U260" s="12"/>
      <c r="V260" s="12"/>
      <c r="W260" s="12"/>
      <c r="X260" s="13"/>
    </row>
    <row r="261" spans="1:24" hidden="1" x14ac:dyDescent="0.25">
      <c r="A261" s="28" t="s">
        <v>285</v>
      </c>
      <c r="B261" s="29" t="s">
        <v>286</v>
      </c>
      <c r="C261" s="30"/>
      <c r="D261" s="30"/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0"/>
      <c r="R261" s="32"/>
      <c r="S261" s="33"/>
      <c r="T261" s="33"/>
      <c r="U261" s="33"/>
      <c r="V261" s="33"/>
      <c r="W261" s="33"/>
      <c r="X261" s="34"/>
    </row>
    <row r="262" spans="1:24" s="40" customFormat="1" x14ac:dyDescent="0.25">
      <c r="A262" s="35"/>
      <c r="B262" s="35"/>
      <c r="C262" s="36"/>
      <c r="D262" s="36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6"/>
      <c r="R262" s="38"/>
      <c r="S262" s="39"/>
      <c r="T262" s="39"/>
      <c r="U262" s="39"/>
      <c r="V262" s="39"/>
      <c r="W262" s="39"/>
      <c r="X262" s="39"/>
    </row>
    <row r="263" spans="1:24" s="40" customFormat="1" x14ac:dyDescent="0.25">
      <c r="A263" s="35"/>
      <c r="B263" s="35"/>
      <c r="C263" s="36"/>
      <c r="D263" s="36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6"/>
      <c r="R263" s="38"/>
      <c r="S263" s="39"/>
      <c r="T263" s="39"/>
      <c r="U263" s="39"/>
      <c r="V263" s="39"/>
      <c r="W263" s="39"/>
      <c r="X263" s="39"/>
    </row>
    <row r="264" spans="1:24" s="40" customFormat="1" x14ac:dyDescent="0.25">
      <c r="A264" s="35"/>
      <c r="B264" s="35"/>
      <c r="C264" s="36"/>
      <c r="D264" s="36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6"/>
      <c r="R264" s="38"/>
      <c r="S264" s="39"/>
      <c r="T264" s="39"/>
      <c r="U264" s="39"/>
      <c r="V264" s="39"/>
      <c r="W264" s="39"/>
      <c r="X264" s="39"/>
    </row>
    <row r="265" spans="1:24" s="40" customFormat="1" x14ac:dyDescent="0.25">
      <c r="A265" s="35"/>
      <c r="B265" s="35"/>
      <c r="C265" s="36"/>
      <c r="D265" s="36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6"/>
      <c r="R265" s="38"/>
      <c r="S265" s="39"/>
      <c r="T265" s="39"/>
      <c r="U265" s="39"/>
      <c r="V265" s="39"/>
      <c r="W265" s="39"/>
      <c r="X265" s="39"/>
    </row>
    <row r="266" spans="1:24" s="40" customFormat="1" x14ac:dyDescent="0.25">
      <c r="A266" s="35"/>
      <c r="B266" s="35"/>
      <c r="C266" s="36"/>
      <c r="D266" s="36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6"/>
      <c r="R266" s="38"/>
      <c r="S266" s="39"/>
      <c r="T266" s="39"/>
      <c r="U266" s="39"/>
      <c r="V266" s="39"/>
      <c r="W266" s="39"/>
      <c r="X266" s="39"/>
    </row>
    <row r="267" spans="1:24" ht="32.25" customHeight="1" x14ac:dyDescent="0.25">
      <c r="A267" s="97" t="s">
        <v>313</v>
      </c>
      <c r="B267" s="97" t="s">
        <v>314</v>
      </c>
      <c r="C267" s="97" t="s">
        <v>317</v>
      </c>
      <c r="D267" s="98"/>
      <c r="E267" s="98"/>
      <c r="F267" s="98"/>
      <c r="G267" s="97" t="s">
        <v>307</v>
      </c>
      <c r="H267" s="98"/>
      <c r="I267" s="98"/>
      <c r="J267" s="98"/>
      <c r="K267" s="97" t="s">
        <v>310</v>
      </c>
      <c r="L267" s="98"/>
      <c r="M267" s="97" t="s">
        <v>347</v>
      </c>
      <c r="N267" s="97" t="s">
        <v>346</v>
      </c>
    </row>
    <row r="268" spans="1:24" x14ac:dyDescent="0.25">
      <c r="A268" s="97"/>
      <c r="B268" s="97"/>
      <c r="C268" s="97" t="s">
        <v>4</v>
      </c>
      <c r="D268" s="97" t="s">
        <v>5</v>
      </c>
      <c r="E268" s="98"/>
      <c r="F268" s="97" t="s">
        <v>309</v>
      </c>
      <c r="G268" s="97" t="s">
        <v>4</v>
      </c>
      <c r="H268" s="97" t="s">
        <v>5</v>
      </c>
      <c r="I268" s="98"/>
      <c r="J268" s="97" t="s">
        <v>309</v>
      </c>
      <c r="K268" s="97" t="s">
        <v>6</v>
      </c>
      <c r="L268" s="97" t="s">
        <v>7</v>
      </c>
      <c r="M268" s="97"/>
      <c r="N268" s="97"/>
    </row>
    <row r="269" spans="1:24" ht="28.5" x14ac:dyDescent="0.25">
      <c r="A269" s="97"/>
      <c r="B269" s="97"/>
      <c r="C269" s="97"/>
      <c r="D269" s="43" t="s">
        <v>4</v>
      </c>
      <c r="E269" s="43" t="s">
        <v>13</v>
      </c>
      <c r="F269" s="97"/>
      <c r="G269" s="97"/>
      <c r="H269" s="43" t="s">
        <v>4</v>
      </c>
      <c r="I269" s="43" t="s">
        <v>13</v>
      </c>
      <c r="J269" s="97"/>
      <c r="K269" s="97"/>
      <c r="L269" s="97"/>
      <c r="M269" s="97"/>
      <c r="N269" s="97"/>
    </row>
    <row r="270" spans="1:24" x14ac:dyDescent="0.25">
      <c r="A270" s="44" t="s">
        <v>287</v>
      </c>
      <c r="B270" s="44" t="s">
        <v>288</v>
      </c>
      <c r="C270" s="45">
        <f t="shared" ref="C270:N270" si="60">C271+C274+C277+C278+C279+C280+C281+C282</f>
        <v>13369299</v>
      </c>
      <c r="D270" s="45">
        <f t="shared" si="60"/>
        <v>95920</v>
      </c>
      <c r="E270" s="45">
        <f t="shared" si="60"/>
        <v>5750</v>
      </c>
      <c r="F270" s="45">
        <f t="shared" si="60"/>
        <v>13273379</v>
      </c>
      <c r="G270" s="45">
        <f t="shared" si="60"/>
        <v>5520192</v>
      </c>
      <c r="H270" s="45">
        <f t="shared" si="60"/>
        <v>79270</v>
      </c>
      <c r="I270" s="45">
        <f t="shared" si="60"/>
        <v>6940</v>
      </c>
      <c r="J270" s="45">
        <f t="shared" si="60"/>
        <v>5440922</v>
      </c>
      <c r="K270" s="45">
        <f t="shared" si="60"/>
        <v>1821307.45</v>
      </c>
      <c r="L270" s="45">
        <f t="shared" si="60"/>
        <v>7341499.4500000002</v>
      </c>
      <c r="M270" s="45">
        <f t="shared" si="60"/>
        <v>10934535</v>
      </c>
      <c r="N270" s="45">
        <f t="shared" si="60"/>
        <v>8491070</v>
      </c>
    </row>
    <row r="271" spans="1:24" x14ac:dyDescent="0.25">
      <c r="A271" s="44" t="s">
        <v>289</v>
      </c>
      <c r="B271" s="44" t="s">
        <v>290</v>
      </c>
      <c r="C271" s="45">
        <f t="shared" ref="C271:N271" si="61">SUM(C272:C273)</f>
        <v>1137710</v>
      </c>
      <c r="D271" s="45">
        <f t="shared" si="61"/>
        <v>2680</v>
      </c>
      <c r="E271" s="45">
        <f t="shared" si="61"/>
        <v>330</v>
      </c>
      <c r="F271" s="45">
        <f t="shared" si="61"/>
        <v>1135030</v>
      </c>
      <c r="G271" s="45">
        <f t="shared" si="61"/>
        <v>568010</v>
      </c>
      <c r="H271" s="45">
        <f t="shared" si="61"/>
        <v>2680</v>
      </c>
      <c r="I271" s="45">
        <f t="shared" si="61"/>
        <v>410</v>
      </c>
      <c r="J271" s="45">
        <f t="shared" si="61"/>
        <v>565330</v>
      </c>
      <c r="K271" s="45">
        <f t="shared" si="61"/>
        <v>1528047.66</v>
      </c>
      <c r="L271" s="45">
        <f t="shared" si="61"/>
        <v>2096057.66</v>
      </c>
      <c r="M271" s="45">
        <f t="shared" si="61"/>
        <v>749319</v>
      </c>
      <c r="N271" s="45">
        <f t="shared" si="61"/>
        <v>1484467</v>
      </c>
    </row>
    <row r="272" spans="1:24" x14ac:dyDescent="0.25">
      <c r="A272" s="44" t="s">
        <v>116</v>
      </c>
      <c r="B272" s="44" t="s">
        <v>291</v>
      </c>
      <c r="C272" s="46">
        <v>199710</v>
      </c>
      <c r="D272" s="46">
        <v>2680</v>
      </c>
      <c r="E272" s="46">
        <v>330</v>
      </c>
      <c r="F272" s="46">
        <v>197030</v>
      </c>
      <c r="G272" s="46">
        <v>30010</v>
      </c>
      <c r="H272" s="46">
        <v>2680</v>
      </c>
      <c r="I272" s="46">
        <v>410</v>
      </c>
      <c r="J272" s="46">
        <v>27330</v>
      </c>
      <c r="K272" s="46">
        <v>1444047.66</v>
      </c>
      <c r="L272" s="46">
        <v>1474057.66</v>
      </c>
      <c r="M272" s="76">
        <v>44781</v>
      </c>
      <c r="N272" s="76">
        <v>23667</v>
      </c>
    </row>
    <row r="273" spans="1:14" x14ac:dyDescent="0.25">
      <c r="A273" s="44" t="s">
        <v>37</v>
      </c>
      <c r="B273" s="44" t="s">
        <v>292</v>
      </c>
      <c r="C273" s="46">
        <v>938000</v>
      </c>
      <c r="D273" s="46">
        <v>0</v>
      </c>
      <c r="E273" s="46">
        <v>0</v>
      </c>
      <c r="F273" s="46">
        <v>938000</v>
      </c>
      <c r="G273" s="46">
        <v>538000</v>
      </c>
      <c r="H273" s="46">
        <v>0</v>
      </c>
      <c r="I273" s="46">
        <v>0</v>
      </c>
      <c r="J273" s="46">
        <v>538000</v>
      </c>
      <c r="K273" s="46">
        <v>84000</v>
      </c>
      <c r="L273" s="46">
        <v>622000</v>
      </c>
      <c r="M273" s="76">
        <v>704538</v>
      </c>
      <c r="N273" s="76">
        <v>1460800</v>
      </c>
    </row>
    <row r="274" spans="1:14" x14ac:dyDescent="0.25">
      <c r="A274" s="44" t="s">
        <v>293</v>
      </c>
      <c r="B274" s="44" t="s">
        <v>294</v>
      </c>
      <c r="C274" s="45">
        <f t="shared" ref="C274:N274" si="62">SUM(C275:C276)</f>
        <v>5532745</v>
      </c>
      <c r="D274" s="45">
        <f t="shared" si="62"/>
        <v>54390</v>
      </c>
      <c r="E274" s="45">
        <f t="shared" si="62"/>
        <v>330</v>
      </c>
      <c r="F274" s="45">
        <f t="shared" si="62"/>
        <v>5478355</v>
      </c>
      <c r="G274" s="45">
        <f t="shared" si="62"/>
        <v>2654700</v>
      </c>
      <c r="H274" s="45">
        <f t="shared" si="62"/>
        <v>44420</v>
      </c>
      <c r="I274" s="45">
        <f t="shared" si="62"/>
        <v>430</v>
      </c>
      <c r="J274" s="45">
        <f t="shared" si="62"/>
        <v>2610280</v>
      </c>
      <c r="K274" s="45">
        <f t="shared" si="62"/>
        <v>-642740.44999999995</v>
      </c>
      <c r="L274" s="45">
        <f t="shared" si="62"/>
        <v>2011959.55</v>
      </c>
      <c r="M274" s="45">
        <f t="shared" si="62"/>
        <v>2071275</v>
      </c>
      <c r="N274" s="45">
        <f t="shared" si="62"/>
        <v>1114345</v>
      </c>
    </row>
    <row r="275" spans="1:14" x14ac:dyDescent="0.25">
      <c r="A275" s="44" t="s">
        <v>164</v>
      </c>
      <c r="B275" s="44" t="s">
        <v>295</v>
      </c>
      <c r="C275" s="46">
        <v>220000</v>
      </c>
      <c r="D275" s="46">
        <v>0</v>
      </c>
      <c r="E275" s="46">
        <v>0</v>
      </c>
      <c r="F275" s="46">
        <v>220000</v>
      </c>
      <c r="G275" s="46">
        <v>220000</v>
      </c>
      <c r="H275" s="46">
        <v>0</v>
      </c>
      <c r="I275" s="46">
        <v>0</v>
      </c>
      <c r="J275" s="46">
        <v>220000</v>
      </c>
      <c r="K275" s="46">
        <v>-79000</v>
      </c>
      <c r="L275" s="46">
        <v>141000</v>
      </c>
      <c r="M275" s="76"/>
      <c r="N275" s="76"/>
    </row>
    <row r="276" spans="1:14" x14ac:dyDescent="0.25">
      <c r="A276" s="44" t="s">
        <v>38</v>
      </c>
      <c r="B276" s="44" t="s">
        <v>296</v>
      </c>
      <c r="C276" s="46">
        <v>5312745</v>
      </c>
      <c r="D276" s="46">
        <v>54390</v>
      </c>
      <c r="E276" s="46">
        <v>330</v>
      </c>
      <c r="F276" s="46">
        <v>5258355</v>
      </c>
      <c r="G276" s="46">
        <v>2434700</v>
      </c>
      <c r="H276" s="46">
        <v>44420</v>
      </c>
      <c r="I276" s="46">
        <v>430</v>
      </c>
      <c r="J276" s="46">
        <v>2390280</v>
      </c>
      <c r="K276" s="46">
        <v>-563740.44999999995</v>
      </c>
      <c r="L276" s="46">
        <v>1870959.55</v>
      </c>
      <c r="M276" s="76">
        <v>2071275</v>
      </c>
      <c r="N276" s="76">
        <v>1114345</v>
      </c>
    </row>
    <row r="277" spans="1:14" x14ac:dyDescent="0.25">
      <c r="A277" s="44" t="s">
        <v>173</v>
      </c>
      <c r="B277" s="44" t="s">
        <v>297</v>
      </c>
      <c r="C277" s="46">
        <v>43800</v>
      </c>
      <c r="D277" s="46">
        <v>0</v>
      </c>
      <c r="E277" s="46">
        <v>0</v>
      </c>
      <c r="F277" s="46">
        <v>43800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76"/>
      <c r="N277" s="76"/>
    </row>
    <row r="278" spans="1:14" ht="30" x14ac:dyDescent="0.25">
      <c r="A278" s="44" t="s">
        <v>139</v>
      </c>
      <c r="B278" s="44" t="s">
        <v>298</v>
      </c>
      <c r="C278" s="46">
        <v>238000</v>
      </c>
      <c r="D278" s="46">
        <v>0</v>
      </c>
      <c r="E278" s="46">
        <v>0</v>
      </c>
      <c r="F278" s="46">
        <v>238000</v>
      </c>
      <c r="G278" s="46">
        <v>188000</v>
      </c>
      <c r="H278" s="46">
        <v>0</v>
      </c>
      <c r="I278" s="46">
        <v>0</v>
      </c>
      <c r="J278" s="46">
        <v>188000</v>
      </c>
      <c r="K278" s="46">
        <v>-20500</v>
      </c>
      <c r="L278" s="46">
        <v>167500</v>
      </c>
      <c r="M278" s="76">
        <v>80000</v>
      </c>
      <c r="N278" s="76"/>
    </row>
    <row r="279" spans="1:14" x14ac:dyDescent="0.25">
      <c r="A279" s="44" t="s">
        <v>41</v>
      </c>
      <c r="B279" s="44" t="s">
        <v>299</v>
      </c>
      <c r="C279" s="46">
        <v>4997663</v>
      </c>
      <c r="D279" s="46">
        <v>38850</v>
      </c>
      <c r="E279" s="46">
        <v>5090</v>
      </c>
      <c r="F279" s="46">
        <v>4958813</v>
      </c>
      <c r="G279" s="46">
        <v>1121714</v>
      </c>
      <c r="H279" s="46">
        <v>32170</v>
      </c>
      <c r="I279" s="46">
        <v>6100</v>
      </c>
      <c r="J279" s="46">
        <v>1089544</v>
      </c>
      <c r="K279" s="46">
        <v>0</v>
      </c>
      <c r="L279" s="46">
        <v>1121714</v>
      </c>
      <c r="M279" s="76">
        <v>6207739</v>
      </c>
      <c r="N279" s="76">
        <v>5335361</v>
      </c>
    </row>
    <row r="280" spans="1:14" x14ac:dyDescent="0.25">
      <c r="A280" s="44" t="s">
        <v>50</v>
      </c>
      <c r="B280" s="44" t="s">
        <v>300</v>
      </c>
      <c r="C280" s="46">
        <v>160000</v>
      </c>
      <c r="D280" s="46">
        <v>0</v>
      </c>
      <c r="E280" s="46">
        <v>0</v>
      </c>
      <c r="F280" s="46">
        <v>160000</v>
      </c>
      <c r="G280" s="46">
        <v>0</v>
      </c>
      <c r="H280" s="46">
        <v>0</v>
      </c>
      <c r="I280" s="46">
        <v>0</v>
      </c>
      <c r="J280" s="46">
        <v>0</v>
      </c>
      <c r="K280" s="46">
        <v>392761.71</v>
      </c>
      <c r="L280" s="46">
        <v>392761.71</v>
      </c>
      <c r="M280" s="76">
        <v>913100</v>
      </c>
      <c r="N280" s="76">
        <v>534100</v>
      </c>
    </row>
    <row r="281" spans="1:14" x14ac:dyDescent="0.25">
      <c r="A281" s="44" t="s">
        <v>42</v>
      </c>
      <c r="B281" s="44" t="s">
        <v>301</v>
      </c>
      <c r="C281" s="46">
        <v>200000</v>
      </c>
      <c r="D281" s="46">
        <v>0</v>
      </c>
      <c r="E281" s="46">
        <v>0</v>
      </c>
      <c r="F281" s="46">
        <v>200000</v>
      </c>
      <c r="G281" s="46">
        <v>200000</v>
      </c>
      <c r="H281" s="46">
        <v>0</v>
      </c>
      <c r="I281" s="46">
        <v>0</v>
      </c>
      <c r="J281" s="46">
        <v>200000</v>
      </c>
      <c r="K281" s="46">
        <v>563738.53</v>
      </c>
      <c r="L281" s="46">
        <v>763738.53</v>
      </c>
      <c r="M281" s="76">
        <v>550870</v>
      </c>
      <c r="N281" s="76"/>
    </row>
    <row r="282" spans="1:14" ht="30" x14ac:dyDescent="0.25">
      <c r="A282" s="44" t="s">
        <v>65</v>
      </c>
      <c r="B282" s="44" t="s">
        <v>65</v>
      </c>
      <c r="C282" s="46">
        <v>1059381</v>
      </c>
      <c r="D282" s="46">
        <v>0</v>
      </c>
      <c r="E282" s="46">
        <v>0</v>
      </c>
      <c r="F282" s="46">
        <v>1059381</v>
      </c>
      <c r="G282" s="46">
        <v>787768</v>
      </c>
      <c r="H282" s="46">
        <v>0</v>
      </c>
      <c r="I282" s="46">
        <v>0</v>
      </c>
      <c r="J282" s="46">
        <v>787768</v>
      </c>
      <c r="K282" s="46">
        <v>0</v>
      </c>
      <c r="L282" s="46">
        <v>787768</v>
      </c>
      <c r="M282" s="76">
        <v>362232</v>
      </c>
      <c r="N282" s="76">
        <v>22797</v>
      </c>
    </row>
    <row r="283" spans="1:14" x14ac:dyDescent="0.25">
      <c r="A283" s="44" t="s">
        <v>302</v>
      </c>
      <c r="B283" s="44" t="s">
        <v>303</v>
      </c>
      <c r="C283" s="45">
        <f t="shared" ref="C283:N283" si="63">SUM(C284:C285)</f>
        <v>0</v>
      </c>
      <c r="D283" s="45">
        <f t="shared" si="63"/>
        <v>0</v>
      </c>
      <c r="E283" s="45">
        <f t="shared" si="63"/>
        <v>0</v>
      </c>
      <c r="F283" s="45">
        <f t="shared" si="63"/>
        <v>0</v>
      </c>
      <c r="G283" s="45">
        <f t="shared" si="63"/>
        <v>0</v>
      </c>
      <c r="H283" s="45">
        <f t="shared" si="63"/>
        <v>0</v>
      </c>
      <c r="I283" s="45">
        <f t="shared" si="63"/>
        <v>0</v>
      </c>
      <c r="J283" s="45">
        <f t="shared" si="63"/>
        <v>0</v>
      </c>
      <c r="K283" s="45">
        <f t="shared" si="63"/>
        <v>233420.88</v>
      </c>
      <c r="L283" s="45">
        <f t="shared" si="63"/>
        <v>233420.88</v>
      </c>
      <c r="M283" s="45">
        <f t="shared" si="63"/>
        <v>0</v>
      </c>
      <c r="N283" s="45">
        <f t="shared" si="63"/>
        <v>0</v>
      </c>
    </row>
    <row r="284" spans="1:14" x14ac:dyDescent="0.25">
      <c r="A284" s="44" t="s">
        <v>196</v>
      </c>
      <c r="B284" s="44" t="s">
        <v>304</v>
      </c>
      <c r="C284" s="46">
        <v>0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223298.24</v>
      </c>
      <c r="L284" s="46">
        <v>223298.24</v>
      </c>
      <c r="M284" s="76"/>
      <c r="N284" s="76"/>
    </row>
    <row r="285" spans="1:14" x14ac:dyDescent="0.25">
      <c r="A285" s="44" t="s">
        <v>47</v>
      </c>
      <c r="B285" s="44" t="s">
        <v>305</v>
      </c>
      <c r="C285" s="46">
        <v>0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10122.64</v>
      </c>
      <c r="L285" s="46">
        <v>10122.64</v>
      </c>
      <c r="M285" s="76"/>
      <c r="N285" s="76"/>
    </row>
    <row r="286" spans="1:14" x14ac:dyDescent="0.25">
      <c r="A286" s="47"/>
      <c r="B286" s="48" t="s">
        <v>306</v>
      </c>
      <c r="C286" s="49">
        <f t="shared" ref="C286:N286" si="64">C270+C283</f>
        <v>13369299</v>
      </c>
      <c r="D286" s="49">
        <f t="shared" si="64"/>
        <v>95920</v>
      </c>
      <c r="E286" s="49">
        <f t="shared" si="64"/>
        <v>5750</v>
      </c>
      <c r="F286" s="49">
        <f t="shared" si="64"/>
        <v>13273379</v>
      </c>
      <c r="G286" s="49">
        <f t="shared" si="64"/>
        <v>5520192</v>
      </c>
      <c r="H286" s="49">
        <f t="shared" si="64"/>
        <v>79270</v>
      </c>
      <c r="I286" s="49">
        <f t="shared" si="64"/>
        <v>6940</v>
      </c>
      <c r="J286" s="49">
        <f t="shared" si="64"/>
        <v>5440922</v>
      </c>
      <c r="K286" s="49">
        <f t="shared" si="64"/>
        <v>2054728.33</v>
      </c>
      <c r="L286" s="49">
        <f t="shared" si="64"/>
        <v>7574920.3300000001</v>
      </c>
      <c r="M286" s="49">
        <f t="shared" si="64"/>
        <v>10934535</v>
      </c>
      <c r="N286" s="49">
        <f t="shared" si="64"/>
        <v>8491070</v>
      </c>
    </row>
  </sheetData>
  <mergeCells count="44">
    <mergeCell ref="Q8:Q9"/>
    <mergeCell ref="R8:R9"/>
    <mergeCell ref="E7:H7"/>
    <mergeCell ref="H8:H9"/>
    <mergeCell ref="I8:I9"/>
    <mergeCell ref="I7:L7"/>
    <mergeCell ref="F8:G8"/>
    <mergeCell ref="J8:K8"/>
    <mergeCell ref="A7:A9"/>
    <mergeCell ref="B7:B9"/>
    <mergeCell ref="C7:C9"/>
    <mergeCell ref="D7:D9"/>
    <mergeCell ref="E8:E9"/>
    <mergeCell ref="J268:J269"/>
    <mergeCell ref="K268:K269"/>
    <mergeCell ref="L268:L269"/>
    <mergeCell ref="M267:M269"/>
    <mergeCell ref="N267:N269"/>
    <mergeCell ref="G267:J267"/>
    <mergeCell ref="K267:L267"/>
    <mergeCell ref="H268:I268"/>
    <mergeCell ref="A267:A269"/>
    <mergeCell ref="B267:B269"/>
    <mergeCell ref="C268:C269"/>
    <mergeCell ref="F268:F269"/>
    <mergeCell ref="G268:G269"/>
    <mergeCell ref="C267:F267"/>
    <mergeCell ref="D268:E268"/>
    <mergeCell ref="N1:Z2"/>
    <mergeCell ref="L8:L9"/>
    <mergeCell ref="M8:M9"/>
    <mergeCell ref="N8:N9"/>
    <mergeCell ref="O7:O9"/>
    <mergeCell ref="P7:P9"/>
    <mergeCell ref="Y7:Y9"/>
    <mergeCell ref="Z7:Z9"/>
    <mergeCell ref="A3:N3"/>
    <mergeCell ref="A4:N4"/>
    <mergeCell ref="A5:N5"/>
    <mergeCell ref="M7:N7"/>
    <mergeCell ref="Q7:X7"/>
    <mergeCell ref="S8:T8"/>
    <mergeCell ref="U8:V8"/>
    <mergeCell ref="W8:X8"/>
  </mergeCells>
  <pageMargins left="0.4" right="0.4" top="0.4" bottom="0.4" header="0.4" footer="0.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7"/>
  <sheetViews>
    <sheetView tabSelected="1" workbookViewId="0">
      <selection activeCell="F1" sqref="F1:H2"/>
    </sheetView>
  </sheetViews>
  <sheetFormatPr defaultRowHeight="15" x14ac:dyDescent="0.25"/>
  <cols>
    <col min="1" max="1" width="40.7109375" style="50" customWidth="1"/>
    <col min="2" max="2" width="12.7109375" style="50" customWidth="1"/>
    <col min="3" max="3" width="11.85546875" style="50" customWidth="1"/>
    <col min="4" max="6" width="13.42578125" style="50" customWidth="1"/>
    <col min="7" max="8" width="11.7109375" style="50" customWidth="1"/>
    <col min="9" max="16384" width="9.140625" style="50"/>
  </cols>
  <sheetData>
    <row r="1" spans="1:9" ht="36" customHeight="1" x14ac:dyDescent="0.25">
      <c r="A1" s="69"/>
      <c r="B1" s="69"/>
      <c r="C1" s="69"/>
      <c r="D1" s="69"/>
      <c r="E1" s="69"/>
      <c r="F1" s="106" t="s">
        <v>355</v>
      </c>
      <c r="G1" s="106"/>
      <c r="H1" s="106"/>
    </row>
    <row r="2" spans="1:9" ht="31.5" customHeight="1" x14ac:dyDescent="0.25">
      <c r="A2" s="67"/>
      <c r="B2" s="67"/>
      <c r="C2" s="67"/>
      <c r="D2" s="67"/>
      <c r="E2" s="67"/>
      <c r="F2" s="106"/>
      <c r="G2" s="106"/>
      <c r="H2" s="106"/>
    </row>
    <row r="3" spans="1:9" x14ac:dyDescent="0.25">
      <c r="A3" s="107"/>
      <c r="B3" s="108"/>
      <c r="C3" s="108"/>
      <c r="D3" s="108"/>
      <c r="E3" s="108"/>
      <c r="F3" s="108"/>
      <c r="G3" s="108"/>
      <c r="H3" s="108"/>
    </row>
    <row r="4" spans="1:9" ht="16.5" customHeight="1" x14ac:dyDescent="0.25">
      <c r="A4" s="109" t="s">
        <v>351</v>
      </c>
      <c r="B4" s="109"/>
      <c r="C4" s="109"/>
      <c r="D4" s="109"/>
      <c r="E4" s="109"/>
      <c r="F4" s="109"/>
      <c r="G4" s="109"/>
      <c r="H4" s="109"/>
    </row>
    <row r="5" spans="1:9" ht="16.5" customHeight="1" x14ac:dyDescent="0.25">
      <c r="A5" s="109" t="s">
        <v>350</v>
      </c>
      <c r="B5" s="109"/>
      <c r="C5" s="109"/>
      <c r="D5" s="109"/>
      <c r="E5" s="109"/>
      <c r="F5" s="109"/>
      <c r="G5" s="109"/>
      <c r="H5" s="109"/>
    </row>
    <row r="6" spans="1:9" x14ac:dyDescent="0.25">
      <c r="A6" s="66"/>
      <c r="B6" s="66"/>
      <c r="C6" s="66"/>
      <c r="D6" s="66"/>
      <c r="E6" s="66"/>
      <c r="F6" s="66"/>
      <c r="G6" s="66"/>
      <c r="H6" s="66"/>
    </row>
    <row r="7" spans="1:9" ht="15.75" thickBot="1" x14ac:dyDescent="0.3">
      <c r="A7" s="110" t="s">
        <v>349</v>
      </c>
      <c r="B7" s="110"/>
      <c r="C7" s="110"/>
      <c r="D7" s="110"/>
      <c r="E7" s="110"/>
      <c r="F7" s="110"/>
      <c r="G7" s="110"/>
      <c r="H7" s="110"/>
    </row>
    <row r="8" spans="1:9" ht="36" customHeight="1" x14ac:dyDescent="0.25">
      <c r="A8" s="111" t="s">
        <v>348</v>
      </c>
      <c r="B8" s="113" t="s">
        <v>353</v>
      </c>
      <c r="C8" s="113" t="s">
        <v>345</v>
      </c>
      <c r="D8" s="113" t="s">
        <v>352</v>
      </c>
      <c r="E8" s="115" t="s">
        <v>310</v>
      </c>
      <c r="F8" s="116"/>
      <c r="G8" s="102" t="s">
        <v>347</v>
      </c>
      <c r="H8" s="104" t="s">
        <v>346</v>
      </c>
    </row>
    <row r="9" spans="1:9" ht="63" x14ac:dyDescent="0.25">
      <c r="A9" s="112"/>
      <c r="B9" s="114"/>
      <c r="C9" s="114"/>
      <c r="D9" s="114"/>
      <c r="E9" s="81" t="s">
        <v>6</v>
      </c>
      <c r="F9" s="81" t="s">
        <v>7</v>
      </c>
      <c r="G9" s="103"/>
      <c r="H9" s="105"/>
    </row>
    <row r="10" spans="1:9" ht="17.25" customHeight="1" x14ac:dyDescent="0.25">
      <c r="A10" s="61" t="s">
        <v>344</v>
      </c>
      <c r="B10" s="60">
        <f>SUM(B13+B11)</f>
        <v>4904200</v>
      </c>
      <c r="C10" s="60">
        <f>SUM(C13+C11)</f>
        <v>615992</v>
      </c>
      <c r="D10" s="60">
        <f>SUM(D13+D11)</f>
        <v>5520192</v>
      </c>
      <c r="E10" s="77">
        <f>E14</f>
        <v>2054728.33</v>
      </c>
      <c r="F10" s="77">
        <f>F14</f>
        <v>7574920.3300000001</v>
      </c>
      <c r="G10" s="60">
        <f>SUM(G14)</f>
        <v>10934535</v>
      </c>
      <c r="H10" s="65">
        <f>SUM(H14)</f>
        <v>8491070</v>
      </c>
    </row>
    <row r="11" spans="1:9" ht="17.25" customHeight="1" x14ac:dyDescent="0.25">
      <c r="A11" s="64" t="s">
        <v>343</v>
      </c>
      <c r="B11" s="54">
        <v>12000</v>
      </c>
      <c r="C11" s="54">
        <f>SUM(D11-B11)</f>
        <v>67270</v>
      </c>
      <c r="D11" s="54">
        <v>79270</v>
      </c>
      <c r="E11" s="78"/>
      <c r="F11" s="78"/>
      <c r="G11" s="54"/>
      <c r="H11" s="56"/>
    </row>
    <row r="12" spans="1:9" ht="17.25" customHeight="1" x14ac:dyDescent="0.25">
      <c r="A12" s="57" t="s">
        <v>342</v>
      </c>
      <c r="B12" s="54"/>
      <c r="C12" s="54">
        <f>SUM(D12-B12)</f>
        <v>6940</v>
      </c>
      <c r="D12" s="54">
        <v>6940</v>
      </c>
      <c r="E12" s="78"/>
      <c r="F12" s="78"/>
      <c r="G12" s="54"/>
      <c r="H12" s="56"/>
    </row>
    <row r="13" spans="1:9" ht="17.25" customHeight="1" x14ac:dyDescent="0.25">
      <c r="A13" s="64" t="s">
        <v>341</v>
      </c>
      <c r="B13" s="54">
        <v>4892200</v>
      </c>
      <c r="C13" s="54">
        <f>SUM(D13-B13)</f>
        <v>548722</v>
      </c>
      <c r="D13" s="54">
        <v>5440922</v>
      </c>
      <c r="E13" s="78"/>
      <c r="F13" s="78"/>
      <c r="G13" s="54"/>
      <c r="H13" s="56"/>
    </row>
    <row r="14" spans="1:9" ht="17.25" customHeight="1" x14ac:dyDescent="0.25">
      <c r="A14" s="61" t="s">
        <v>340</v>
      </c>
      <c r="B14" s="60">
        <f t="shared" ref="B14:H14" si="0">SUM(B15+B33)</f>
        <v>4904200</v>
      </c>
      <c r="C14" s="60">
        <f t="shared" si="0"/>
        <v>615992</v>
      </c>
      <c r="D14" s="60">
        <f t="shared" si="0"/>
        <v>5520192</v>
      </c>
      <c r="E14" s="77">
        <f t="shared" si="0"/>
        <v>2054728.33</v>
      </c>
      <c r="F14" s="77">
        <f t="shared" si="0"/>
        <v>7574920.3300000001</v>
      </c>
      <c r="G14" s="60">
        <f t="shared" si="0"/>
        <v>10934535</v>
      </c>
      <c r="H14" s="59">
        <f t="shared" si="0"/>
        <v>8491070</v>
      </c>
      <c r="I14" s="58"/>
    </row>
    <row r="15" spans="1:9" ht="17.25" customHeight="1" x14ac:dyDescent="0.25">
      <c r="A15" s="61" t="s">
        <v>339</v>
      </c>
      <c r="B15" s="60">
        <f t="shared" ref="B15:H15" si="1">SUM(B16+B25+B26+B27+B28+B29+B30+B31+B32)</f>
        <v>3576800</v>
      </c>
      <c r="C15" s="60">
        <f t="shared" si="1"/>
        <v>1943392</v>
      </c>
      <c r="D15" s="60">
        <f t="shared" si="1"/>
        <v>5520192</v>
      </c>
      <c r="E15" s="77">
        <f t="shared" si="1"/>
        <v>1821307.45</v>
      </c>
      <c r="F15" s="77">
        <f t="shared" si="1"/>
        <v>7341499.4500000002</v>
      </c>
      <c r="G15" s="60">
        <f t="shared" si="1"/>
        <v>10934535</v>
      </c>
      <c r="H15" s="59">
        <f t="shared" si="1"/>
        <v>8491070</v>
      </c>
      <c r="I15" s="58"/>
    </row>
    <row r="16" spans="1:9" ht="30" customHeight="1" x14ac:dyDescent="0.25">
      <c r="A16" s="63" t="s">
        <v>338</v>
      </c>
      <c r="B16" s="54">
        <f t="shared" ref="B16:H16" si="2">SUM(B18+B19+B20+B21+B22+B23+B24)</f>
        <v>392000</v>
      </c>
      <c r="C16" s="54">
        <f t="shared" si="2"/>
        <v>176010</v>
      </c>
      <c r="D16" s="54">
        <f t="shared" si="2"/>
        <v>568010</v>
      </c>
      <c r="E16" s="78">
        <f t="shared" si="2"/>
        <v>1528047.66</v>
      </c>
      <c r="F16" s="78">
        <f t="shared" si="2"/>
        <v>2096057.66</v>
      </c>
      <c r="G16" s="54">
        <f t="shared" si="2"/>
        <v>749319</v>
      </c>
      <c r="H16" s="62">
        <f t="shared" si="2"/>
        <v>1484467</v>
      </c>
      <c r="I16" s="58"/>
    </row>
    <row r="17" spans="1:9" ht="15.75" x14ac:dyDescent="0.25">
      <c r="A17" s="63" t="s">
        <v>337</v>
      </c>
      <c r="B17" s="54"/>
      <c r="C17" s="54"/>
      <c r="D17" s="54"/>
      <c r="E17" s="78"/>
      <c r="F17" s="78"/>
      <c r="G17" s="54"/>
      <c r="H17" s="56"/>
    </row>
    <row r="18" spans="1:9" ht="30" customHeight="1" x14ac:dyDescent="0.25">
      <c r="A18" s="63" t="s">
        <v>336</v>
      </c>
      <c r="B18" s="54"/>
      <c r="C18" s="54">
        <f t="shared" ref="C18:C32" si="3">SUM(D18-B18)</f>
        <v>0</v>
      </c>
      <c r="D18" s="54"/>
      <c r="E18" s="78"/>
      <c r="F18" s="78"/>
      <c r="G18" s="54"/>
      <c r="H18" s="56"/>
    </row>
    <row r="19" spans="1:9" ht="17.25" customHeight="1" x14ac:dyDescent="0.25">
      <c r="A19" s="63" t="s">
        <v>335</v>
      </c>
      <c r="B19" s="54"/>
      <c r="C19" s="54">
        <f t="shared" si="3"/>
        <v>0</v>
      </c>
      <c r="D19" s="54"/>
      <c r="E19" s="78"/>
      <c r="F19" s="78"/>
      <c r="G19" s="54"/>
      <c r="H19" s="56"/>
    </row>
    <row r="20" spans="1:9" ht="45" customHeight="1" x14ac:dyDescent="0.25">
      <c r="A20" s="63" t="s">
        <v>334</v>
      </c>
      <c r="B20" s="54"/>
      <c r="C20" s="54">
        <f t="shared" si="3"/>
        <v>0</v>
      </c>
      <c r="D20" s="54"/>
      <c r="E20" s="78"/>
      <c r="F20" s="78"/>
      <c r="G20" s="54"/>
      <c r="H20" s="56"/>
    </row>
    <row r="21" spans="1:9" ht="17.25" customHeight="1" x14ac:dyDescent="0.25">
      <c r="A21" s="63" t="s">
        <v>333</v>
      </c>
      <c r="B21" s="54">
        <v>380000</v>
      </c>
      <c r="C21" s="54">
        <f t="shared" si="3"/>
        <v>158000</v>
      </c>
      <c r="D21" s="54">
        <v>538000</v>
      </c>
      <c r="E21" s="78">
        <v>84000</v>
      </c>
      <c r="F21" s="78">
        <v>622000</v>
      </c>
      <c r="G21" s="54"/>
      <c r="H21" s="56"/>
    </row>
    <row r="22" spans="1:9" ht="30" customHeight="1" x14ac:dyDescent="0.25">
      <c r="A22" s="63" t="s">
        <v>332</v>
      </c>
      <c r="B22" s="54"/>
      <c r="C22" s="54">
        <f t="shared" si="3"/>
        <v>30010</v>
      </c>
      <c r="D22" s="54">
        <v>30010</v>
      </c>
      <c r="E22" s="78">
        <v>1444047.66</v>
      </c>
      <c r="F22" s="78">
        <v>1474057.66</v>
      </c>
      <c r="G22" s="54">
        <v>44781</v>
      </c>
      <c r="H22" s="56">
        <v>23667</v>
      </c>
    </row>
    <row r="23" spans="1:9" ht="30" customHeight="1" x14ac:dyDescent="0.25">
      <c r="A23" s="63" t="s">
        <v>331</v>
      </c>
      <c r="B23" s="54">
        <v>12000</v>
      </c>
      <c r="C23" s="54">
        <f t="shared" si="3"/>
        <v>-12000</v>
      </c>
      <c r="D23" s="54"/>
      <c r="E23" s="78"/>
      <c r="F23" s="78"/>
      <c r="G23" s="54">
        <v>704538</v>
      </c>
      <c r="H23" s="56">
        <v>1460800</v>
      </c>
    </row>
    <row r="24" spans="1:9" ht="30" customHeight="1" x14ac:dyDescent="0.25">
      <c r="A24" s="57" t="s">
        <v>330</v>
      </c>
      <c r="B24" s="54"/>
      <c r="C24" s="54">
        <f t="shared" si="3"/>
        <v>0</v>
      </c>
      <c r="D24" s="54"/>
      <c r="E24" s="78"/>
      <c r="F24" s="78"/>
      <c r="G24" s="54"/>
      <c r="H24" s="56"/>
    </row>
    <row r="25" spans="1:9" ht="30" customHeight="1" x14ac:dyDescent="0.25">
      <c r="A25" s="63" t="s">
        <v>329</v>
      </c>
      <c r="B25" s="54">
        <v>300000</v>
      </c>
      <c r="C25" s="54">
        <f t="shared" si="3"/>
        <v>-300000</v>
      </c>
      <c r="D25" s="54"/>
      <c r="E25" s="78">
        <v>392761.71</v>
      </c>
      <c r="F25" s="78">
        <v>392761.71</v>
      </c>
      <c r="G25" s="54">
        <v>913100</v>
      </c>
      <c r="H25" s="56">
        <v>534100</v>
      </c>
    </row>
    <row r="26" spans="1:9" ht="17.25" customHeight="1" x14ac:dyDescent="0.25">
      <c r="A26" s="57" t="s">
        <v>328</v>
      </c>
      <c r="B26" s="54"/>
      <c r="C26" s="54">
        <f t="shared" si="3"/>
        <v>200000</v>
      </c>
      <c r="D26" s="54">
        <v>200000</v>
      </c>
      <c r="E26" s="78">
        <v>563738.53</v>
      </c>
      <c r="F26" s="78">
        <v>763738.53</v>
      </c>
      <c r="G26" s="54">
        <v>550870</v>
      </c>
      <c r="H26" s="56"/>
    </row>
    <row r="27" spans="1:9" ht="17.25" customHeight="1" x14ac:dyDescent="0.25">
      <c r="A27" s="57" t="s">
        <v>327</v>
      </c>
      <c r="B27" s="54">
        <v>20000</v>
      </c>
      <c r="C27" s="54">
        <f t="shared" si="3"/>
        <v>-20000</v>
      </c>
      <c r="D27" s="54"/>
      <c r="E27" s="78"/>
      <c r="F27" s="78"/>
      <c r="G27" s="54"/>
      <c r="H27" s="56"/>
    </row>
    <row r="28" spans="1:9" ht="30" customHeight="1" x14ac:dyDescent="0.25">
      <c r="A28" s="57" t="s">
        <v>326</v>
      </c>
      <c r="B28" s="54">
        <v>74000</v>
      </c>
      <c r="C28" s="54">
        <f t="shared" si="3"/>
        <v>114000</v>
      </c>
      <c r="D28" s="54">
        <v>188000</v>
      </c>
      <c r="E28" s="78">
        <v>-20500</v>
      </c>
      <c r="F28" s="78">
        <v>167500</v>
      </c>
      <c r="G28" s="54">
        <v>80000</v>
      </c>
      <c r="H28" s="56"/>
    </row>
    <row r="29" spans="1:9" ht="17.25" customHeight="1" x14ac:dyDescent="0.25">
      <c r="A29" s="57" t="s">
        <v>325</v>
      </c>
      <c r="B29" s="54">
        <v>494800</v>
      </c>
      <c r="C29" s="54">
        <f t="shared" si="3"/>
        <v>626914</v>
      </c>
      <c r="D29" s="54">
        <v>1121714</v>
      </c>
      <c r="E29" s="78"/>
      <c r="F29" s="78">
        <v>1121714</v>
      </c>
      <c r="G29" s="54">
        <v>6207739</v>
      </c>
      <c r="H29" s="56">
        <v>5335361</v>
      </c>
    </row>
    <row r="30" spans="1:9" ht="17.25" customHeight="1" x14ac:dyDescent="0.25">
      <c r="A30" s="57" t="s">
        <v>324</v>
      </c>
      <c r="B30" s="54">
        <v>2296000</v>
      </c>
      <c r="C30" s="54">
        <f t="shared" si="3"/>
        <v>358700</v>
      </c>
      <c r="D30" s="54">
        <v>2654700</v>
      </c>
      <c r="E30" s="78">
        <v>-642740.44999999995</v>
      </c>
      <c r="F30" s="78">
        <v>2011959.55</v>
      </c>
      <c r="G30" s="54">
        <v>2071275</v>
      </c>
      <c r="H30" s="56">
        <v>1114345</v>
      </c>
    </row>
    <row r="31" spans="1:9" ht="17.25" customHeight="1" x14ac:dyDescent="0.25">
      <c r="A31" s="57" t="s">
        <v>323</v>
      </c>
      <c r="B31" s="54"/>
      <c r="C31" s="54">
        <f t="shared" si="3"/>
        <v>0</v>
      </c>
      <c r="D31" s="54"/>
      <c r="E31" s="78"/>
      <c r="F31" s="78"/>
      <c r="G31" s="54"/>
      <c r="H31" s="56"/>
    </row>
    <row r="32" spans="1:9" ht="17.25" customHeight="1" x14ac:dyDescent="0.25">
      <c r="A32" s="57" t="s">
        <v>322</v>
      </c>
      <c r="B32" s="54"/>
      <c r="C32" s="54">
        <f t="shared" si="3"/>
        <v>787768</v>
      </c>
      <c r="D32" s="54">
        <v>787768</v>
      </c>
      <c r="E32" s="78"/>
      <c r="F32" s="78">
        <v>787768</v>
      </c>
      <c r="G32" s="54">
        <v>362232</v>
      </c>
      <c r="H32" s="62">
        <v>22797</v>
      </c>
      <c r="I32" s="58"/>
    </row>
    <row r="33" spans="1:9" ht="17.25" customHeight="1" x14ac:dyDescent="0.25">
      <c r="A33" s="61" t="s">
        <v>321</v>
      </c>
      <c r="B33" s="60">
        <f>SUM(B34:B36)</f>
        <v>1327400</v>
      </c>
      <c r="C33" s="60">
        <f>D33-B33</f>
        <v>-1327400</v>
      </c>
      <c r="D33" s="60">
        <f>SUM(D34:D36)</f>
        <v>0</v>
      </c>
      <c r="E33" s="77">
        <f>SUM(E34:E36)</f>
        <v>233420.88</v>
      </c>
      <c r="F33" s="77">
        <f>SUM(F34:F36)</f>
        <v>233420.88</v>
      </c>
      <c r="G33" s="60">
        <f>SUM(G34:G36)</f>
        <v>0</v>
      </c>
      <c r="H33" s="59">
        <f>SUM(H34:H36)</f>
        <v>0</v>
      </c>
      <c r="I33" s="58"/>
    </row>
    <row r="34" spans="1:9" ht="17.25" customHeight="1" x14ac:dyDescent="0.25">
      <c r="A34" s="57" t="s">
        <v>320</v>
      </c>
      <c r="B34" s="54">
        <v>56400</v>
      </c>
      <c r="C34" s="54">
        <f>D34-B34</f>
        <v>-56400</v>
      </c>
      <c r="D34" s="54"/>
      <c r="E34" s="78"/>
      <c r="F34" s="78"/>
      <c r="G34" s="54"/>
      <c r="H34" s="56"/>
    </row>
    <row r="35" spans="1:9" ht="17.25" customHeight="1" x14ac:dyDescent="0.25">
      <c r="A35" s="57" t="s">
        <v>319</v>
      </c>
      <c r="B35" s="54">
        <v>911000</v>
      </c>
      <c r="C35" s="54">
        <f>D35-B35</f>
        <v>-911000</v>
      </c>
      <c r="D35" s="54"/>
      <c r="E35" s="78">
        <v>223298.24</v>
      </c>
      <c r="F35" s="78">
        <v>223298.24</v>
      </c>
      <c r="G35" s="54"/>
      <c r="H35" s="56"/>
    </row>
    <row r="36" spans="1:9" ht="17.25" customHeight="1" thickBot="1" x14ac:dyDescent="0.3">
      <c r="A36" s="55" t="s">
        <v>318</v>
      </c>
      <c r="B36" s="53">
        <v>360000</v>
      </c>
      <c r="C36" s="54">
        <f>D36-B36</f>
        <v>-360000</v>
      </c>
      <c r="D36" s="53"/>
      <c r="E36" s="79">
        <v>10122.64</v>
      </c>
      <c r="F36" s="79">
        <v>10122.64</v>
      </c>
      <c r="G36" s="53"/>
      <c r="H36" s="52"/>
    </row>
    <row r="37" spans="1:9" x14ac:dyDescent="0.25">
      <c r="C37" s="51"/>
    </row>
  </sheetData>
  <mergeCells count="12">
    <mergeCell ref="G8:G9"/>
    <mergeCell ref="H8:H9"/>
    <mergeCell ref="F1:H2"/>
    <mergeCell ref="A3:H3"/>
    <mergeCell ref="A4:H4"/>
    <mergeCell ref="A5:H5"/>
    <mergeCell ref="A7:H7"/>
    <mergeCell ref="A8:A9"/>
    <mergeCell ref="B8:B9"/>
    <mergeCell ref="C8:C9"/>
    <mergeCell ref="D8:D9"/>
    <mergeCell ref="E8:F8"/>
  </mergeCells>
  <pageMargins left="1.1811023622047245" right="0.39370078740157483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priedas</vt:lpstr>
      <vt:lpstr>2 priedas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V.Leistrumaite</dc:creator>
  <cp:lastModifiedBy>Admin</cp:lastModifiedBy>
  <cp:lastPrinted>2019-05-09T13:34:15Z</cp:lastPrinted>
  <dcterms:created xsi:type="dcterms:W3CDTF">2019-04-29T13:15:36Z</dcterms:created>
  <dcterms:modified xsi:type="dcterms:W3CDTF">2019-05-30T10:48:06Z</dcterms:modified>
</cp:coreProperties>
</file>