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Šios_darbaknyges" defaultThemeVersion="124226"/>
  <mc:AlternateContent xmlns:mc="http://schemas.openxmlformats.org/markup-compatibility/2006">
    <mc:Choice Requires="x15">
      <x15ac:absPath xmlns:x15ac="http://schemas.microsoft.com/office/spreadsheetml/2010/11/ac" url="Y:\S_2026 TARYBOS SPRENDIMAI\"/>
    </mc:Choice>
  </mc:AlternateContent>
  <xr:revisionPtr revIDLastSave="0" documentId="8_{3A4C9B0C-095B-449F-B339-16F8C993D35C}" xr6:coauthVersionLast="47" xr6:coauthVersionMax="47" xr10:uidLastSave="{00000000-0000-0000-0000-000000000000}"/>
  <bookViews>
    <workbookView xWindow="-120" yWindow="-120" windowWidth="29040" windowHeight="15840" tabRatio="778" xr2:uid="{00000000-000D-0000-FFFF-FFFF00000000}"/>
  </bookViews>
  <sheets>
    <sheet name="1 priedas_pajamos" sheetId="11" r:id="rId1"/>
    <sheet name="2 priedas_pajamų įmokos" sheetId="18" r:id="rId2"/>
    <sheet name="3 priedas_asignavimai" sheetId="14" r:id="rId3"/>
    <sheet name="4 priedas_ nepanaudotos lėšos" sheetId="16" state="hidden" r:id="rId4"/>
    <sheet name="tikrinimui" sheetId="19" state="hidden" r:id="rId5"/>
  </sheets>
  <definedNames>
    <definedName name="_xlnm.Print_Titles" localSheetId="0">'1 priedas_pajamos'!$12:$12</definedName>
    <definedName name="_xlnm.Print_Titles" localSheetId="1">'2 priedas_pajamų įmokos'!$10:$12</definedName>
    <definedName name="_xlnm.Print_Titles" localSheetId="2">'3 priedas_asignavimai'!$11:$11</definedName>
    <definedName name="_xlnm.Print_Titles" localSheetId="3">'4 priedas_ nepanaudotos lėšos'!$12:$13</definedName>
  </definedNames>
  <calcPr calcId="191029"/>
</workbook>
</file>

<file path=xl/calcChain.xml><?xml version="1.0" encoding="utf-8"?>
<calcChain xmlns="http://schemas.openxmlformats.org/spreadsheetml/2006/main">
  <c r="P53" i="14" l="1"/>
  <c r="P54" i="14"/>
  <c r="C51" i="19"/>
  <c r="O205" i="14"/>
  <c r="O176" i="14"/>
  <c r="O164" i="14"/>
  <c r="X68" i="14"/>
  <c r="O83" i="14"/>
  <c r="O13" i="18"/>
  <c r="P13" i="18"/>
  <c r="Q13" i="18"/>
  <c r="N13" i="18"/>
  <c r="AA13" i="14"/>
  <c r="J13" i="18"/>
  <c r="K13" i="18"/>
  <c r="L13" i="18"/>
  <c r="I13" i="18"/>
  <c r="E13" i="18"/>
  <c r="F13" i="18"/>
  <c r="G13" i="18"/>
  <c r="D13" i="18"/>
  <c r="Q17" i="18"/>
  <c r="P17" i="18"/>
  <c r="O17" i="18"/>
  <c r="N17" i="18"/>
  <c r="H17" i="18"/>
  <c r="C17" i="18"/>
  <c r="R283" i="14"/>
  <c r="M73" i="14"/>
  <c r="C126" i="11"/>
  <c r="C129" i="11"/>
  <c r="E30" i="11"/>
  <c r="E111" i="11"/>
  <c r="G41" i="11"/>
  <c r="G42" i="11"/>
  <c r="E31" i="11"/>
  <c r="E101" i="11"/>
  <c r="E100" i="11"/>
  <c r="E102" i="11"/>
  <c r="B49" i="19"/>
  <c r="D92" i="11"/>
  <c r="G92" i="11" s="1"/>
  <c r="N63" i="14"/>
  <c r="O63" i="14"/>
  <c r="F63" i="14"/>
  <c r="AC67" i="14"/>
  <c r="AB67" i="14"/>
  <c r="AA67" i="14"/>
  <c r="Z67" i="14"/>
  <c r="Y67" i="14"/>
  <c r="X67" i="14"/>
  <c r="W67" i="14"/>
  <c r="U67" i="14" s="1"/>
  <c r="V67" i="14"/>
  <c r="L67" i="14"/>
  <c r="C67" i="14"/>
  <c r="O280" i="14"/>
  <c r="O279" i="14"/>
  <c r="X286" i="14"/>
  <c r="O285" i="14"/>
  <c r="O284" i="14" s="1"/>
  <c r="F280" i="14"/>
  <c r="X280" i="14" s="1"/>
  <c r="F279" i="14"/>
  <c r="M279" i="14"/>
  <c r="AC281" i="14"/>
  <c r="AB281" i="14"/>
  <c r="AA281" i="14"/>
  <c r="Z281" i="14"/>
  <c r="Y281" i="14"/>
  <c r="X281" i="14"/>
  <c r="C47" i="19" s="1"/>
  <c r="W281" i="14"/>
  <c r="V281" i="14"/>
  <c r="L281" i="14"/>
  <c r="C281" i="14"/>
  <c r="K280" i="14"/>
  <c r="T280" i="14"/>
  <c r="L280" i="14" s="1"/>
  <c r="V280" i="14"/>
  <c r="W280" i="14"/>
  <c r="Y280" i="14"/>
  <c r="Z280" i="14"/>
  <c r="AA280" i="14"/>
  <c r="AB280" i="14"/>
  <c r="D91" i="11"/>
  <c r="G91" i="11" s="1"/>
  <c r="B47" i="19" s="1"/>
  <c r="D47" i="19" s="1"/>
  <c r="D90" i="11"/>
  <c r="G90" i="11" s="1"/>
  <c r="B46" i="19" s="1"/>
  <c r="D93" i="11"/>
  <c r="G93" i="11" s="1"/>
  <c r="X71" i="14"/>
  <c r="C46" i="19" s="1"/>
  <c r="X69" i="14"/>
  <c r="O68" i="14"/>
  <c r="F68" i="14"/>
  <c r="AC71" i="14"/>
  <c r="AB71" i="14"/>
  <c r="AA71" i="14"/>
  <c r="Z71" i="14"/>
  <c r="Y71" i="14"/>
  <c r="W71" i="14"/>
  <c r="V71" i="14"/>
  <c r="L71" i="14"/>
  <c r="C71" i="14"/>
  <c r="C72" i="14"/>
  <c r="O163" i="14" l="1"/>
  <c r="O121" i="18"/>
  <c r="M17" i="18"/>
  <c r="S17" i="18" s="1"/>
  <c r="C13" i="18"/>
  <c r="C49" i="19"/>
  <c r="D46" i="19"/>
  <c r="U281" i="14"/>
  <c r="C280" i="14"/>
  <c r="AC280" i="14"/>
  <c r="U280" i="14" s="1"/>
  <c r="U71" i="14"/>
  <c r="D18" i="16"/>
  <c r="D16" i="16"/>
  <c r="D49" i="19" l="1"/>
  <c r="X59" i="14"/>
  <c r="AC59" i="14"/>
  <c r="AB59" i="14"/>
  <c r="AA59" i="14"/>
  <c r="Z59" i="14"/>
  <c r="Y59" i="14"/>
  <c r="W59" i="14"/>
  <c r="V59" i="14"/>
  <c r="L59" i="14"/>
  <c r="F262" i="14"/>
  <c r="X262" i="14" s="1"/>
  <c r="X264" i="14"/>
  <c r="X263" i="14"/>
  <c r="AC263" i="14"/>
  <c r="AB263" i="14"/>
  <c r="AA263" i="14"/>
  <c r="Z263" i="14"/>
  <c r="Y263" i="14"/>
  <c r="W263" i="14"/>
  <c r="V263" i="14"/>
  <c r="L263" i="14"/>
  <c r="C263" i="14"/>
  <c r="F164" i="14"/>
  <c r="U59" i="14" l="1"/>
  <c r="U263" i="14"/>
  <c r="C59" i="14"/>
  <c r="C74" i="11" l="1"/>
  <c r="D88" i="11"/>
  <c r="D89" i="11"/>
  <c r="D94" i="11"/>
  <c r="D95" i="11"/>
  <c r="D96" i="11"/>
  <c r="C39" i="11" l="1"/>
  <c r="I52" i="14" l="1"/>
  <c r="I44" i="14"/>
  <c r="G69" i="14" l="1"/>
  <c r="F291" i="14" l="1"/>
  <c r="E34" i="18" l="1"/>
  <c r="D34" i="18"/>
  <c r="D29" i="18"/>
  <c r="D20" i="18"/>
  <c r="T109" i="16" l="1"/>
  <c r="S109" i="16"/>
  <c r="S108" i="16" s="1"/>
  <c r="R109" i="16"/>
  <c r="R108" i="16" s="1"/>
  <c r="Q109" i="16"/>
  <c r="Q108" i="16" s="1"/>
  <c r="P109" i="16"/>
  <c r="P108" i="16" s="1"/>
  <c r="I109" i="16"/>
  <c r="C109" i="16"/>
  <c r="K278" i="14" s="1"/>
  <c r="T108" i="16"/>
  <c r="N108" i="16"/>
  <c r="M108" i="16"/>
  <c r="L108" i="16"/>
  <c r="K108" i="16"/>
  <c r="J108" i="16"/>
  <c r="H108" i="16"/>
  <c r="G108" i="16"/>
  <c r="F108" i="16"/>
  <c r="E108" i="16"/>
  <c r="D108" i="16"/>
  <c r="T53" i="16"/>
  <c r="T52" i="16" s="1"/>
  <c r="S53" i="16"/>
  <c r="S52" i="16" s="1"/>
  <c r="R53" i="16"/>
  <c r="R52" i="16" s="1"/>
  <c r="Q53" i="16"/>
  <c r="Q52" i="16" s="1"/>
  <c r="P53" i="16"/>
  <c r="P52" i="16" s="1"/>
  <c r="I53" i="16"/>
  <c r="C53" i="16"/>
  <c r="K143" i="14" s="1"/>
  <c r="N52" i="16"/>
  <c r="M52" i="16"/>
  <c r="L52" i="16"/>
  <c r="K52" i="16"/>
  <c r="J52" i="16"/>
  <c r="H52" i="16"/>
  <c r="G52" i="16"/>
  <c r="F52" i="16"/>
  <c r="E52" i="16"/>
  <c r="D52" i="16"/>
  <c r="D21" i="16"/>
  <c r="Q44" i="16"/>
  <c r="P44" i="16"/>
  <c r="I36" i="16"/>
  <c r="I35" i="16"/>
  <c r="N34" i="16"/>
  <c r="M34" i="16"/>
  <c r="L34" i="16"/>
  <c r="K34" i="16"/>
  <c r="J34" i="16"/>
  <c r="I45" i="16"/>
  <c r="I44" i="16"/>
  <c r="N43" i="16"/>
  <c r="M43" i="16"/>
  <c r="L43" i="16"/>
  <c r="K43" i="16"/>
  <c r="J43" i="16"/>
  <c r="C44" i="16"/>
  <c r="K127" i="14" s="1"/>
  <c r="C45" i="16"/>
  <c r="E43" i="16"/>
  <c r="F43" i="16"/>
  <c r="G43" i="16"/>
  <c r="H43" i="16"/>
  <c r="D43" i="16"/>
  <c r="E33" i="16"/>
  <c r="D22" i="16"/>
  <c r="I43" i="16" l="1"/>
  <c r="O44" i="16"/>
  <c r="I108" i="16"/>
  <c r="O108" i="16"/>
  <c r="C108" i="16"/>
  <c r="I52" i="16"/>
  <c r="C52" i="16"/>
  <c r="O109" i="16"/>
  <c r="O53" i="16"/>
  <c r="I34" i="16"/>
  <c r="C43" i="16"/>
  <c r="D80" i="11"/>
  <c r="G80" i="11" s="1"/>
  <c r="B35" i="19" s="1"/>
  <c r="O52" i="16" l="1"/>
  <c r="C114" i="11" l="1"/>
  <c r="C58" i="11" l="1"/>
  <c r="M265" i="14" l="1"/>
  <c r="C44" i="11" l="1"/>
  <c r="C15" i="11" l="1"/>
  <c r="P288" i="14" l="1"/>
  <c r="P73" i="14"/>
  <c r="P68" i="14"/>
  <c r="P63" i="14"/>
  <c r="P44" i="14"/>
  <c r="C57" i="14" l="1"/>
  <c r="N145" i="14" l="1"/>
  <c r="N144" i="14" s="1"/>
  <c r="D45" i="11" l="1"/>
  <c r="G45" i="11" s="1"/>
  <c r="D46" i="11"/>
  <c r="G46" i="11" s="1"/>
  <c r="D47" i="11"/>
  <c r="G47" i="11" s="1"/>
  <c r="Y57" i="14" l="1"/>
  <c r="O186" i="14"/>
  <c r="O185" i="14" s="1"/>
  <c r="D30" i="11"/>
  <c r="O157" i="14" l="1"/>
  <c r="O225" i="14"/>
  <c r="O231" i="14"/>
  <c r="O248" i="14"/>
  <c r="O291" i="14"/>
  <c r="O253" i="14"/>
  <c r="O252" i="14" s="1"/>
  <c r="O242" i="14"/>
  <c r="O241" i="14" s="1"/>
  <c r="O236" i="14"/>
  <c r="O235" i="14" s="1"/>
  <c r="O218" i="14"/>
  <c r="O217" i="14" s="1"/>
  <c r="O213" i="14"/>
  <c r="O212" i="14" s="1"/>
  <c r="O230" i="14" l="1"/>
  <c r="O224" i="14" s="1"/>
  <c r="O247" i="14"/>
  <c r="D51" i="11"/>
  <c r="D52" i="11"/>
  <c r="C21" i="11" l="1"/>
  <c r="O266" i="14"/>
  <c r="P52" i="14" l="1"/>
  <c r="P311" i="14" s="1"/>
  <c r="P55" i="14"/>
  <c r="P312" i="14" s="1"/>
  <c r="X53" i="14"/>
  <c r="O15" i="14"/>
  <c r="O309" i="14" s="1"/>
  <c r="O193" i="14"/>
  <c r="O192" i="14" s="1"/>
  <c r="O179" i="14"/>
  <c r="O178" i="14" s="1"/>
  <c r="O168" i="14"/>
  <c r="O167" i="14" s="1"/>
  <c r="O153" i="14"/>
  <c r="O152" i="14" s="1"/>
  <c r="O73" i="14"/>
  <c r="O315" i="14" s="1"/>
  <c r="Y289" i="14"/>
  <c r="O305" i="14"/>
  <c r="O297" i="14"/>
  <c r="O294" i="14"/>
  <c r="O290" i="14"/>
  <c r="O288" i="14"/>
  <c r="O282" i="14"/>
  <c r="O277" i="14"/>
  <c r="O275" i="14"/>
  <c r="O273" i="14"/>
  <c r="O271" i="14"/>
  <c r="O269" i="14"/>
  <c r="O265" i="14"/>
  <c r="O261" i="14"/>
  <c r="O258" i="14"/>
  <c r="O204" i="14"/>
  <c r="O198" i="14"/>
  <c r="O175" i="14"/>
  <c r="O156" i="14"/>
  <c r="O147" i="14"/>
  <c r="O144" i="14"/>
  <c r="O142" i="14"/>
  <c r="O138" i="14"/>
  <c r="O134" i="14"/>
  <c r="O130" i="14"/>
  <c r="O126" i="14"/>
  <c r="O122" i="14"/>
  <c r="O118" i="14"/>
  <c r="O114" i="14"/>
  <c r="O110" i="14"/>
  <c r="O106" i="14"/>
  <c r="O102" i="14"/>
  <c r="O98" i="14"/>
  <c r="O313" i="14"/>
  <c r="O55" i="14"/>
  <c r="O52" i="14"/>
  <c r="O311" i="14" s="1"/>
  <c r="O44" i="14"/>
  <c r="O12" i="14"/>
  <c r="P98" i="14"/>
  <c r="P102" i="14"/>
  <c r="P106" i="14"/>
  <c r="P110" i="14"/>
  <c r="P114" i="14"/>
  <c r="P118" i="14"/>
  <c r="P122" i="14"/>
  <c r="P126" i="14"/>
  <c r="P130" i="14"/>
  <c r="P134" i="14"/>
  <c r="P138" i="14"/>
  <c r="P142" i="14"/>
  <c r="P144" i="14"/>
  <c r="P147" i="14"/>
  <c r="P152" i="14"/>
  <c r="P156" i="14"/>
  <c r="P163" i="14"/>
  <c r="P167" i="14"/>
  <c r="P175" i="14"/>
  <c r="P178" i="14"/>
  <c r="P185" i="14"/>
  <c r="P192" i="14"/>
  <c r="P198" i="14"/>
  <c r="P204" i="14"/>
  <c r="P212" i="14"/>
  <c r="P217" i="14"/>
  <c r="P224" i="14"/>
  <c r="P230" i="14"/>
  <c r="P235" i="14"/>
  <c r="P241" i="14"/>
  <c r="P247" i="14"/>
  <c r="P252" i="14"/>
  <c r="P258" i="14"/>
  <c r="P261" i="14"/>
  <c r="P265" i="14"/>
  <c r="P269" i="14"/>
  <c r="P271" i="14"/>
  <c r="P273" i="14"/>
  <c r="P275" i="14"/>
  <c r="P277" i="14"/>
  <c r="P279" i="14"/>
  <c r="P282" i="14"/>
  <c r="P284" i="14"/>
  <c r="P287" i="14"/>
  <c r="P294" i="14"/>
  <c r="P297" i="14"/>
  <c r="P305" i="14"/>
  <c r="P309" i="14"/>
  <c r="P310" i="14"/>
  <c r="P313" i="14"/>
  <c r="P314" i="14"/>
  <c r="P315" i="14"/>
  <c r="Y15" i="14"/>
  <c r="Y266" i="14"/>
  <c r="Y265" i="14" s="1"/>
  <c r="Y262" i="14"/>
  <c r="Y261" i="14" s="1"/>
  <c r="Y248" i="14"/>
  <c r="Y247" i="14" s="1"/>
  <c r="Y231" i="14"/>
  <c r="Y230" i="14" s="1"/>
  <c r="Y218" i="14"/>
  <c r="Y217" i="14" s="1"/>
  <c r="Y176" i="14"/>
  <c r="Y175" i="14" s="1"/>
  <c r="Y168" i="14"/>
  <c r="Y167" i="14" s="1"/>
  <c r="Y143" i="14"/>
  <c r="Y142" i="14" s="1"/>
  <c r="Y135" i="14"/>
  <c r="L56" i="14"/>
  <c r="Y53" i="14"/>
  <c r="L307" i="14"/>
  <c r="L304" i="14"/>
  <c r="L303" i="14"/>
  <c r="L302" i="14"/>
  <c r="L301" i="14"/>
  <c r="L300" i="14"/>
  <c r="L299" i="14"/>
  <c r="L296" i="14"/>
  <c r="L293" i="14"/>
  <c r="L292" i="14"/>
  <c r="L286" i="14"/>
  <c r="L278" i="14"/>
  <c r="L268" i="14"/>
  <c r="L267" i="14"/>
  <c r="L264" i="14"/>
  <c r="L260" i="14"/>
  <c r="L257" i="14"/>
  <c r="L256" i="14"/>
  <c r="L255" i="14"/>
  <c r="L254" i="14"/>
  <c r="L251" i="14"/>
  <c r="L250" i="14"/>
  <c r="L249" i="14"/>
  <c r="L246" i="14"/>
  <c r="L245" i="14"/>
  <c r="L244" i="14"/>
  <c r="L243" i="14"/>
  <c r="L240" i="14"/>
  <c r="L239" i="14"/>
  <c r="L238" i="14"/>
  <c r="L237" i="14"/>
  <c r="L234" i="14"/>
  <c r="L233" i="14"/>
  <c r="L232" i="14"/>
  <c r="L229" i="14"/>
  <c r="L228" i="14"/>
  <c r="L227" i="14"/>
  <c r="L226" i="14"/>
  <c r="L223" i="14"/>
  <c r="L222" i="14"/>
  <c r="L221" i="14"/>
  <c r="L220" i="14"/>
  <c r="L219" i="14"/>
  <c r="L216" i="14"/>
  <c r="L215" i="14"/>
  <c r="L214" i="14"/>
  <c r="L211" i="14"/>
  <c r="L210" i="14"/>
  <c r="L209" i="14"/>
  <c r="L208" i="14"/>
  <c r="L207" i="14"/>
  <c r="L206" i="14"/>
  <c r="L203" i="14"/>
  <c r="L202" i="14"/>
  <c r="L201" i="14"/>
  <c r="L200" i="14"/>
  <c r="L197" i="14"/>
  <c r="L196" i="14"/>
  <c r="L195" i="14"/>
  <c r="L194" i="14"/>
  <c r="L191" i="14"/>
  <c r="L190" i="14"/>
  <c r="L189" i="14"/>
  <c r="L188" i="14"/>
  <c r="L187" i="14"/>
  <c r="L184" i="14"/>
  <c r="L183" i="14"/>
  <c r="L182" i="14"/>
  <c r="L181" i="14"/>
  <c r="L180" i="14"/>
  <c r="L177" i="14"/>
  <c r="L174" i="14"/>
  <c r="L173" i="14"/>
  <c r="L172" i="14"/>
  <c r="L171" i="14"/>
  <c r="L170" i="14"/>
  <c r="L169" i="14"/>
  <c r="L165" i="14"/>
  <c r="L162" i="14"/>
  <c r="L161" i="14"/>
  <c r="L160" i="14"/>
  <c r="L159" i="14"/>
  <c r="L158" i="14"/>
  <c r="L155" i="14"/>
  <c r="L154" i="14"/>
  <c r="L151" i="14"/>
  <c r="L150" i="14"/>
  <c r="L149" i="14"/>
  <c r="L146" i="14"/>
  <c r="L140" i="14"/>
  <c r="L136" i="14"/>
  <c r="L132" i="14"/>
  <c r="L128" i="14"/>
  <c r="L124" i="14"/>
  <c r="L120" i="14"/>
  <c r="L116" i="14"/>
  <c r="L112" i="14"/>
  <c r="L108" i="14"/>
  <c r="L104" i="14"/>
  <c r="L100" i="14"/>
  <c r="L97" i="14"/>
  <c r="L96" i="14"/>
  <c r="L95" i="14"/>
  <c r="L94" i="14"/>
  <c r="L93" i="14"/>
  <c r="L92" i="14"/>
  <c r="L91" i="14"/>
  <c r="L90" i="14"/>
  <c r="L89" i="14"/>
  <c r="L88" i="14"/>
  <c r="L87" i="14"/>
  <c r="L86" i="14"/>
  <c r="L85" i="14"/>
  <c r="L84" i="14"/>
  <c r="L83" i="14"/>
  <c r="L82" i="14"/>
  <c r="L81" i="14"/>
  <c r="L80" i="14"/>
  <c r="L79" i="14"/>
  <c r="L78" i="14"/>
  <c r="L77" i="14"/>
  <c r="L76" i="14"/>
  <c r="L75" i="14"/>
  <c r="L74" i="14"/>
  <c r="L72" i="14"/>
  <c r="L70" i="14"/>
  <c r="L69" i="14"/>
  <c r="L66" i="14"/>
  <c r="L65" i="14"/>
  <c r="L64" i="14"/>
  <c r="L62" i="14"/>
  <c r="L61" i="14"/>
  <c r="L60" i="14"/>
  <c r="L58" i="14"/>
  <c r="L57" i="14"/>
  <c r="L54" i="14"/>
  <c r="L51" i="14"/>
  <c r="L50" i="14"/>
  <c r="L49" i="14"/>
  <c r="L48" i="14"/>
  <c r="L47" i="14"/>
  <c r="L46" i="14"/>
  <c r="L43" i="14"/>
  <c r="L42" i="14"/>
  <c r="L41" i="14"/>
  <c r="L40" i="14"/>
  <c r="L39" i="14"/>
  <c r="L38" i="14"/>
  <c r="L37" i="14"/>
  <c r="L36" i="14"/>
  <c r="L35" i="14"/>
  <c r="L34" i="14"/>
  <c r="L33" i="14"/>
  <c r="L32" i="14"/>
  <c r="L31" i="14"/>
  <c r="L30" i="14"/>
  <c r="L29" i="14"/>
  <c r="L28" i="14"/>
  <c r="L27" i="14"/>
  <c r="L26" i="14"/>
  <c r="L25" i="14"/>
  <c r="L24" i="14"/>
  <c r="L23" i="14"/>
  <c r="L22" i="14"/>
  <c r="L21" i="14"/>
  <c r="L20" i="14"/>
  <c r="L19" i="14"/>
  <c r="L18" i="14"/>
  <c r="L17" i="14"/>
  <c r="L16" i="14"/>
  <c r="L13" i="14"/>
  <c r="C307" i="14"/>
  <c r="C302" i="14"/>
  <c r="C300" i="14"/>
  <c r="C299" i="14"/>
  <c r="C296" i="14"/>
  <c r="C293" i="14"/>
  <c r="C292" i="14"/>
  <c r="C286" i="14"/>
  <c r="C278" i="14"/>
  <c r="C268" i="14"/>
  <c r="C264" i="14"/>
  <c r="C260" i="14"/>
  <c r="C255" i="14"/>
  <c r="C254" i="14"/>
  <c r="C251" i="14"/>
  <c r="C249" i="14"/>
  <c r="C246" i="14"/>
  <c r="C243" i="14"/>
  <c r="C240" i="14"/>
  <c r="C237" i="14"/>
  <c r="C234" i="14"/>
  <c r="C232" i="14"/>
  <c r="C229" i="14"/>
  <c r="C226" i="14"/>
  <c r="C223" i="14"/>
  <c r="C227" i="14"/>
  <c r="C228" i="14"/>
  <c r="C222" i="14"/>
  <c r="C216" i="14"/>
  <c r="C211" i="14"/>
  <c r="C203" i="14"/>
  <c r="C197" i="14"/>
  <c r="C194" i="14"/>
  <c r="C188" i="14"/>
  <c r="C187" i="14"/>
  <c r="C183" i="14"/>
  <c r="C180" i="14"/>
  <c r="C173" i="14"/>
  <c r="C169" i="14"/>
  <c r="C158" i="14"/>
  <c r="C151" i="14"/>
  <c r="C149" i="14"/>
  <c r="C146" i="14"/>
  <c r="C143" i="14"/>
  <c r="C140" i="14"/>
  <c r="C108" i="14"/>
  <c r="C112" i="14"/>
  <c r="C116" i="14"/>
  <c r="C120" i="14"/>
  <c r="C124" i="14"/>
  <c r="C128" i="14"/>
  <c r="C132" i="14"/>
  <c r="C136" i="14"/>
  <c r="C104" i="14"/>
  <c r="C100" i="14"/>
  <c r="C76" i="14"/>
  <c r="C77" i="14"/>
  <c r="C78" i="14"/>
  <c r="C79" i="14"/>
  <c r="C80" i="14"/>
  <c r="C81" i="14"/>
  <c r="C82" i="14"/>
  <c r="C83" i="14"/>
  <c r="C84" i="14"/>
  <c r="C85" i="14"/>
  <c r="C86" i="14"/>
  <c r="C87" i="14"/>
  <c r="C88" i="14"/>
  <c r="C89" i="14"/>
  <c r="C90" i="14"/>
  <c r="C91" i="14"/>
  <c r="C92" i="14"/>
  <c r="C93" i="14"/>
  <c r="C94" i="14"/>
  <c r="C95" i="14"/>
  <c r="C96" i="14"/>
  <c r="C97" i="14"/>
  <c r="C75" i="14"/>
  <c r="C74" i="14"/>
  <c r="C70" i="14"/>
  <c r="C69" i="14"/>
  <c r="C66" i="14"/>
  <c r="C65" i="14"/>
  <c r="C62" i="14"/>
  <c r="C56" i="14"/>
  <c r="C54" i="14"/>
  <c r="C53" i="14"/>
  <c r="C51" i="14"/>
  <c r="C45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16" i="14"/>
  <c r="C13" i="14"/>
  <c r="G288" i="14"/>
  <c r="G287" i="14" s="1"/>
  <c r="G44" i="14"/>
  <c r="G310" i="14" s="1"/>
  <c r="G52" i="14"/>
  <c r="G311" i="14" s="1"/>
  <c r="G73" i="14"/>
  <c r="Y73" i="14" s="1"/>
  <c r="G68" i="14"/>
  <c r="Y68" i="14" s="1"/>
  <c r="C64" i="14"/>
  <c r="G63" i="14"/>
  <c r="Y63" i="14" s="1"/>
  <c r="G55" i="14"/>
  <c r="Y306" i="14"/>
  <c r="Y305" i="14" s="1"/>
  <c r="Y304" i="14"/>
  <c r="Y303" i="14"/>
  <c r="Y302" i="14"/>
  <c r="Y301" i="14"/>
  <c r="Y300" i="14"/>
  <c r="Y299" i="14"/>
  <c r="Y298" i="14"/>
  <c r="Y297" i="14" s="1"/>
  <c r="Y296" i="14"/>
  <c r="Y295" i="14"/>
  <c r="Y294" i="14" s="1"/>
  <c r="Y293" i="14"/>
  <c r="Y292" i="14"/>
  <c r="Y291" i="14"/>
  <c r="Y290" i="14" s="1"/>
  <c r="Y286" i="14"/>
  <c r="Y279" i="14"/>
  <c r="Y278" i="14"/>
  <c r="Y277" i="14" s="1"/>
  <c r="Y274" i="14"/>
  <c r="Y273" i="14" s="1"/>
  <c r="Y272" i="14"/>
  <c r="Y271" i="14" s="1"/>
  <c r="Y270" i="14"/>
  <c r="Y269" i="14" s="1"/>
  <c r="Y268" i="14"/>
  <c r="Y267" i="14"/>
  <c r="Y264" i="14"/>
  <c r="Y260" i="14"/>
  <c r="Y259" i="14"/>
  <c r="Y258" i="14" s="1"/>
  <c r="Y257" i="14"/>
  <c r="Y256" i="14"/>
  <c r="Y255" i="14"/>
  <c r="Y254" i="14"/>
  <c r="Y253" i="14"/>
  <c r="Y252" i="14" s="1"/>
  <c r="Y251" i="14"/>
  <c r="Y250" i="14"/>
  <c r="Y249" i="14"/>
  <c r="Y246" i="14"/>
  <c r="Y245" i="14"/>
  <c r="Y244" i="14"/>
  <c r="Y243" i="14"/>
  <c r="Y242" i="14"/>
  <c r="Y241" i="14" s="1"/>
  <c r="Y240" i="14"/>
  <c r="Y239" i="14"/>
  <c r="Y238" i="14"/>
  <c r="Y237" i="14"/>
  <c r="Y236" i="14"/>
  <c r="Y235" i="14" s="1"/>
  <c r="Y234" i="14"/>
  <c r="Y233" i="14"/>
  <c r="Y232" i="14"/>
  <c r="Y229" i="14"/>
  <c r="Y228" i="14"/>
  <c r="Y227" i="14"/>
  <c r="Y226" i="14"/>
  <c r="Y225" i="14"/>
  <c r="Y224" i="14" s="1"/>
  <c r="Y223" i="14"/>
  <c r="Y222" i="14"/>
  <c r="Y221" i="14"/>
  <c r="Y220" i="14"/>
  <c r="Y219" i="14"/>
  <c r="Y216" i="14"/>
  <c r="Y215" i="14"/>
  <c r="Y214" i="14"/>
  <c r="Y213" i="14"/>
  <c r="Y212" i="14" s="1"/>
  <c r="Y211" i="14"/>
  <c r="Y210" i="14"/>
  <c r="Y209" i="14"/>
  <c r="Y208" i="14"/>
  <c r="Y207" i="14"/>
  <c r="Y206" i="14"/>
  <c r="Y205" i="14"/>
  <c r="Y204" i="14" s="1"/>
  <c r="Y203" i="14"/>
  <c r="Y202" i="14"/>
  <c r="Y201" i="14"/>
  <c r="Y200" i="14"/>
  <c r="Y199" i="14"/>
  <c r="Y198" i="14" s="1"/>
  <c r="Y197" i="14"/>
  <c r="Y196" i="14"/>
  <c r="Y195" i="14"/>
  <c r="Y194" i="14"/>
  <c r="Y193" i="14"/>
  <c r="Y192" i="14" s="1"/>
  <c r="Y191" i="14"/>
  <c r="Y190" i="14"/>
  <c r="Y189" i="14"/>
  <c r="Y188" i="14"/>
  <c r="Y187" i="14"/>
  <c r="Y186" i="14"/>
  <c r="Y185" i="14" s="1"/>
  <c r="Y184" i="14"/>
  <c r="Y183" i="14"/>
  <c r="Y182" i="14"/>
  <c r="Y181" i="14"/>
  <c r="Y180" i="14"/>
  <c r="Y177" i="14"/>
  <c r="Y174" i="14"/>
  <c r="Y173" i="14"/>
  <c r="Y172" i="14"/>
  <c r="Y171" i="14"/>
  <c r="Y170" i="14"/>
  <c r="Y169" i="14"/>
  <c r="Y166" i="14"/>
  <c r="Y165" i="14"/>
  <c r="Y164" i="14"/>
  <c r="Y163" i="14" s="1"/>
  <c r="Y162" i="14"/>
  <c r="Y161" i="14"/>
  <c r="Y160" i="14"/>
  <c r="Y159" i="14"/>
  <c r="Y158" i="14"/>
  <c r="Y157" i="14"/>
  <c r="Y156" i="14" s="1"/>
  <c r="Y155" i="14"/>
  <c r="Y154" i="14"/>
  <c r="Y153" i="14"/>
  <c r="Y152" i="14" s="1"/>
  <c r="Y151" i="14"/>
  <c r="Y150" i="14"/>
  <c r="Y149" i="14"/>
  <c r="Y148" i="14"/>
  <c r="Y147" i="14" s="1"/>
  <c r="Y146" i="14"/>
  <c r="Y141" i="14"/>
  <c r="Y140" i="14"/>
  <c r="Y139" i="14"/>
  <c r="Y137" i="14"/>
  <c r="Y136" i="14"/>
  <c r="Y133" i="14"/>
  <c r="Y132" i="14"/>
  <c r="Y131" i="14"/>
  <c r="Y129" i="14"/>
  <c r="Y128" i="14"/>
  <c r="Y127" i="14"/>
  <c r="Y125" i="14"/>
  <c r="Y124" i="14"/>
  <c r="Y123" i="14"/>
  <c r="Y121" i="14"/>
  <c r="Y120" i="14"/>
  <c r="Y119" i="14"/>
  <c r="Y117" i="14"/>
  <c r="Y116" i="14"/>
  <c r="Y115" i="14"/>
  <c r="Y113" i="14"/>
  <c r="Y112" i="14"/>
  <c r="Y111" i="14"/>
  <c r="Y109" i="14"/>
  <c r="Y108" i="14"/>
  <c r="Y105" i="14"/>
  <c r="Y104" i="14"/>
  <c r="Y101" i="14"/>
  <c r="Y100" i="14"/>
  <c r="Y99" i="14"/>
  <c r="Y97" i="14"/>
  <c r="Y96" i="14"/>
  <c r="Y94" i="14"/>
  <c r="Y93" i="14"/>
  <c r="Y92" i="14"/>
  <c r="Y91" i="14"/>
  <c r="Y90" i="14"/>
  <c r="Y89" i="14"/>
  <c r="Y88" i="14"/>
  <c r="Y87" i="14"/>
  <c r="Y85" i="14"/>
  <c r="Y84" i="14"/>
  <c r="Y83" i="14"/>
  <c r="Y82" i="14"/>
  <c r="Y81" i="14"/>
  <c r="Y80" i="14"/>
  <c r="Y79" i="14"/>
  <c r="Y78" i="14"/>
  <c r="Y77" i="14"/>
  <c r="Y76" i="14"/>
  <c r="Y75" i="14"/>
  <c r="Y74" i="14"/>
  <c r="Y72" i="14"/>
  <c r="Y70" i="14"/>
  <c r="Y69" i="14"/>
  <c r="Y66" i="14"/>
  <c r="Y65" i="14"/>
  <c r="Y64" i="14"/>
  <c r="Y62" i="14"/>
  <c r="Y61" i="14"/>
  <c r="Y60" i="14"/>
  <c r="Y58" i="14"/>
  <c r="Y56" i="14"/>
  <c r="Y54" i="14"/>
  <c r="Y51" i="14"/>
  <c r="Y50" i="14"/>
  <c r="Y49" i="14"/>
  <c r="Y48" i="14"/>
  <c r="Y47" i="14"/>
  <c r="Y46" i="14"/>
  <c r="Y43" i="14"/>
  <c r="Y42" i="14"/>
  <c r="Y41" i="14"/>
  <c r="Y40" i="14"/>
  <c r="Y39" i="14"/>
  <c r="Y38" i="14"/>
  <c r="Y37" i="14"/>
  <c r="Y36" i="14"/>
  <c r="Y35" i="14"/>
  <c r="Y34" i="14"/>
  <c r="Y33" i="14"/>
  <c r="Y32" i="14"/>
  <c r="Y31" i="14"/>
  <c r="Y30" i="14"/>
  <c r="Y29" i="14"/>
  <c r="Y28" i="14"/>
  <c r="Y27" i="14"/>
  <c r="Y26" i="14"/>
  <c r="Y25" i="14"/>
  <c r="Y24" i="14"/>
  <c r="Y23" i="14"/>
  <c r="Y22" i="14"/>
  <c r="Y21" i="14"/>
  <c r="Y20" i="14"/>
  <c r="Y19" i="14"/>
  <c r="Y18" i="14"/>
  <c r="Y17" i="14"/>
  <c r="Y16" i="14"/>
  <c r="Y13" i="14"/>
  <c r="Y12" i="14" s="1"/>
  <c r="P12" i="14"/>
  <c r="G309" i="14"/>
  <c r="G305" i="14"/>
  <c r="G297" i="14"/>
  <c r="G294" i="14"/>
  <c r="G290" i="14"/>
  <c r="G284" i="14"/>
  <c r="G282" i="14"/>
  <c r="G279" i="14"/>
  <c r="G277" i="14"/>
  <c r="G275" i="14"/>
  <c r="G273" i="14"/>
  <c r="G271" i="14"/>
  <c r="G269" i="14"/>
  <c r="G265" i="14"/>
  <c r="G261" i="14"/>
  <c r="G258" i="14"/>
  <c r="G252" i="14"/>
  <c r="G247" i="14"/>
  <c r="G241" i="14"/>
  <c r="G235" i="14"/>
  <c r="G230" i="14"/>
  <c r="G224" i="14"/>
  <c r="G217" i="14"/>
  <c r="G212" i="14"/>
  <c r="G204" i="14"/>
  <c r="G198" i="14"/>
  <c r="G192" i="14"/>
  <c r="G185" i="14"/>
  <c r="G178" i="14"/>
  <c r="G175" i="14"/>
  <c r="G167" i="14"/>
  <c r="G163" i="14"/>
  <c r="G156" i="14"/>
  <c r="G152" i="14"/>
  <c r="G147" i="14"/>
  <c r="G144" i="14"/>
  <c r="G142" i="14"/>
  <c r="G138" i="14"/>
  <c r="G134" i="14"/>
  <c r="G130" i="14"/>
  <c r="G126" i="14"/>
  <c r="G122" i="14"/>
  <c r="G118" i="14"/>
  <c r="G114" i="14"/>
  <c r="G110" i="14"/>
  <c r="G106" i="14"/>
  <c r="G102" i="14"/>
  <c r="G98" i="14"/>
  <c r="G12" i="14"/>
  <c r="T15" i="16"/>
  <c r="T16" i="16"/>
  <c r="T17" i="16"/>
  <c r="T18" i="16"/>
  <c r="T19" i="16"/>
  <c r="T20" i="16"/>
  <c r="T21" i="16"/>
  <c r="T23" i="16"/>
  <c r="T24" i="16"/>
  <c r="T26" i="16"/>
  <c r="T27" i="16"/>
  <c r="T29" i="16"/>
  <c r="T30" i="16"/>
  <c r="T32" i="16"/>
  <c r="T33" i="16"/>
  <c r="T35" i="16"/>
  <c r="T36" i="16"/>
  <c r="T38" i="16"/>
  <c r="T39" i="16"/>
  <c r="T41" i="16"/>
  <c r="T42" i="16"/>
  <c r="T45" i="16"/>
  <c r="T43" i="16" s="1"/>
  <c r="T47" i="16"/>
  <c r="T46" i="16" s="1"/>
  <c r="T49" i="16"/>
  <c r="T48" i="16" s="1"/>
  <c r="T51" i="16"/>
  <c r="T50" i="16" s="1"/>
  <c r="T55" i="16"/>
  <c r="T54" i="16" s="1"/>
  <c r="T57" i="16"/>
  <c r="T56" i="16" s="1"/>
  <c r="T59" i="16"/>
  <c r="T58" i="16" s="1"/>
  <c r="T61" i="16"/>
  <c r="T60" i="16" s="1"/>
  <c r="T63" i="16"/>
  <c r="T62" i="16" s="1"/>
  <c r="T65" i="16"/>
  <c r="T64" i="16" s="1"/>
  <c r="T67" i="16"/>
  <c r="T66" i="16" s="1"/>
  <c r="T69" i="16"/>
  <c r="T68" i="16" s="1"/>
  <c r="T71" i="16"/>
  <c r="T70" i="16" s="1"/>
  <c r="T73" i="16"/>
  <c r="T72" i="16" s="1"/>
  <c r="T75" i="16"/>
  <c r="T74" i="16" s="1"/>
  <c r="T77" i="16"/>
  <c r="T76" i="16" s="1"/>
  <c r="T79" i="16"/>
  <c r="T78" i="16" s="1"/>
  <c r="T81" i="16"/>
  <c r="T80" i="16" s="1"/>
  <c r="T83" i="16"/>
  <c r="T82" i="16" s="1"/>
  <c r="T85" i="16"/>
  <c r="T84" i="16" s="1"/>
  <c r="T87" i="16"/>
  <c r="T86" i="16" s="1"/>
  <c r="T89" i="16"/>
  <c r="T88" i="16" s="1"/>
  <c r="T91" i="16"/>
  <c r="T90" i="16" s="1"/>
  <c r="T93" i="16"/>
  <c r="T95" i="16"/>
  <c r="T94" i="16" s="1"/>
  <c r="T97" i="16"/>
  <c r="T96" i="16" s="1"/>
  <c r="T99" i="16"/>
  <c r="T98" i="16" s="1"/>
  <c r="T101" i="16"/>
  <c r="T100" i="16" s="1"/>
  <c r="T103" i="16"/>
  <c r="T102" i="16" s="1"/>
  <c r="T105" i="16"/>
  <c r="T104" i="16" s="1"/>
  <c r="T107" i="16"/>
  <c r="T106" i="16" s="1"/>
  <c r="T111" i="16"/>
  <c r="T110" i="16" s="1"/>
  <c r="T113" i="16"/>
  <c r="T112" i="16" s="1"/>
  <c r="T115" i="16"/>
  <c r="T114" i="16" s="1"/>
  <c r="T117" i="16"/>
  <c r="T116" i="16" s="1"/>
  <c r="T119" i="16"/>
  <c r="T118" i="16" s="1"/>
  <c r="T121" i="16"/>
  <c r="T120" i="16" s="1"/>
  <c r="T123" i="16"/>
  <c r="T122" i="16" s="1"/>
  <c r="T125" i="16"/>
  <c r="T124" i="16" s="1"/>
  <c r="F288" i="14"/>
  <c r="AB289" i="14"/>
  <c r="AA289" i="14"/>
  <c r="Z289" i="14"/>
  <c r="X289" i="14"/>
  <c r="W289" i="14"/>
  <c r="V289" i="14"/>
  <c r="D156" i="14"/>
  <c r="AC264" i="14"/>
  <c r="AB264" i="14"/>
  <c r="AA264" i="14"/>
  <c r="Z264" i="14"/>
  <c r="W264" i="14"/>
  <c r="V264" i="14"/>
  <c r="AC69" i="14"/>
  <c r="AB69" i="14"/>
  <c r="AA69" i="14"/>
  <c r="Z69" i="14"/>
  <c r="W69" i="14"/>
  <c r="V69" i="14"/>
  <c r="F52" i="14"/>
  <c r="AC53" i="14"/>
  <c r="AB53" i="14"/>
  <c r="AA53" i="14"/>
  <c r="Z53" i="14"/>
  <c r="W53" i="14"/>
  <c r="V53" i="14"/>
  <c r="AC65" i="14"/>
  <c r="AB65" i="14"/>
  <c r="AA65" i="14"/>
  <c r="Z65" i="14"/>
  <c r="X65" i="14"/>
  <c r="W65" i="14"/>
  <c r="V65" i="14"/>
  <c r="AC54" i="14"/>
  <c r="AB54" i="14"/>
  <c r="AA54" i="14"/>
  <c r="Z54" i="14"/>
  <c r="X54" i="14"/>
  <c r="W54" i="14"/>
  <c r="V54" i="14"/>
  <c r="C108" i="11"/>
  <c r="D111" i="11"/>
  <c r="G111" i="11" s="1"/>
  <c r="D110" i="11"/>
  <c r="G110" i="11" s="1"/>
  <c r="F108" i="11"/>
  <c r="E108" i="11"/>
  <c r="T31" i="16" l="1"/>
  <c r="T37" i="16"/>
  <c r="P14" i="14"/>
  <c r="P322" i="14" s="1"/>
  <c r="O314" i="14"/>
  <c r="U65" i="14"/>
  <c r="U69" i="14"/>
  <c r="Y55" i="14"/>
  <c r="L153" i="14"/>
  <c r="C63" i="19"/>
  <c r="T28" i="16"/>
  <c r="T14" i="16"/>
  <c r="T34" i="16"/>
  <c r="T22" i="16"/>
  <c r="T40" i="16"/>
  <c r="O312" i="14"/>
  <c r="U264" i="14"/>
  <c r="O287" i="14"/>
  <c r="Y52" i="14"/>
  <c r="G312" i="14"/>
  <c r="Y44" i="14"/>
  <c r="G313" i="14"/>
  <c r="Y313" i="14" s="1"/>
  <c r="Y130" i="14"/>
  <c r="U53" i="14"/>
  <c r="O14" i="14"/>
  <c r="G315" i="14"/>
  <c r="Y315" i="14" s="1"/>
  <c r="O310" i="14"/>
  <c r="U54" i="14"/>
  <c r="Y288" i="14"/>
  <c r="Y287" i="14" s="1"/>
  <c r="G314" i="14"/>
  <c r="Y314" i="14" s="1"/>
  <c r="Y114" i="14"/>
  <c r="Y310" i="14"/>
  <c r="Y138" i="14"/>
  <c r="G14" i="14"/>
  <c r="Y134" i="14"/>
  <c r="Y126" i="14"/>
  <c r="Y110" i="14"/>
  <c r="Y118" i="14"/>
  <c r="Y98" i="14"/>
  <c r="Y122" i="14"/>
  <c r="Y45" i="14"/>
  <c r="C62" i="19" s="1"/>
  <c r="Y283" i="14"/>
  <c r="Y282" i="14" s="1"/>
  <c r="L143" i="14"/>
  <c r="Y107" i="14"/>
  <c r="Y106" i="14" s="1"/>
  <c r="L45" i="14"/>
  <c r="L53" i="14"/>
  <c r="Y145" i="14"/>
  <c r="Y144" i="14" s="1"/>
  <c r="Y276" i="14"/>
  <c r="Y275" i="14" s="1"/>
  <c r="Y103" i="14"/>
  <c r="Y102" i="14" s="1"/>
  <c r="Y179" i="14"/>
  <c r="Y178" i="14" s="1"/>
  <c r="Y285" i="14"/>
  <c r="Y284" i="14" s="1"/>
  <c r="W95" i="14"/>
  <c r="U95" i="14" s="1"/>
  <c r="U25" i="16"/>
  <c r="AB139" i="14"/>
  <c r="AA139" i="14"/>
  <c r="Z139" i="14"/>
  <c r="X139" i="14"/>
  <c r="V139" i="14"/>
  <c r="N139" i="14"/>
  <c r="E139" i="14"/>
  <c r="AB135" i="14"/>
  <c r="AA135" i="14"/>
  <c r="Z135" i="14"/>
  <c r="X135" i="14"/>
  <c r="V135" i="14"/>
  <c r="N135" i="14"/>
  <c r="N134" i="14" s="1"/>
  <c r="E135" i="14"/>
  <c r="C135" i="14" s="1"/>
  <c r="AB131" i="14"/>
  <c r="AA131" i="14"/>
  <c r="Z131" i="14"/>
  <c r="X131" i="14"/>
  <c r="V131" i="14"/>
  <c r="N131" i="14"/>
  <c r="E131" i="14"/>
  <c r="AB127" i="14"/>
  <c r="AA127" i="14"/>
  <c r="Z127" i="14"/>
  <c r="X127" i="14"/>
  <c r="V127" i="14"/>
  <c r="N127" i="14"/>
  <c r="E127" i="14"/>
  <c r="C127" i="14" s="1"/>
  <c r="V129" i="14"/>
  <c r="W129" i="14"/>
  <c r="X129" i="14"/>
  <c r="Z129" i="14"/>
  <c r="AA129" i="14"/>
  <c r="AB129" i="14"/>
  <c r="AB123" i="14"/>
  <c r="AA123" i="14"/>
  <c r="Z123" i="14"/>
  <c r="X123" i="14"/>
  <c r="V123" i="14"/>
  <c r="N123" i="14"/>
  <c r="E123" i="14"/>
  <c r="AB119" i="14"/>
  <c r="AA119" i="14"/>
  <c r="Z119" i="14"/>
  <c r="X119" i="14"/>
  <c r="V119" i="14"/>
  <c r="N119" i="14"/>
  <c r="E119" i="14"/>
  <c r="AB115" i="14"/>
  <c r="AA115" i="14"/>
  <c r="Z115" i="14"/>
  <c r="X115" i="14"/>
  <c r="V115" i="14"/>
  <c r="N115" i="14"/>
  <c r="E115" i="14"/>
  <c r="S138" i="14"/>
  <c r="R138" i="14"/>
  <c r="Q138" i="14"/>
  <c r="M138" i="14"/>
  <c r="J138" i="14"/>
  <c r="I138" i="14"/>
  <c r="H138" i="14"/>
  <c r="F138" i="14"/>
  <c r="D138" i="14"/>
  <c r="S134" i="14"/>
  <c r="R134" i="14"/>
  <c r="Q134" i="14"/>
  <c r="M134" i="14"/>
  <c r="J134" i="14"/>
  <c r="I134" i="14"/>
  <c r="H134" i="14"/>
  <c r="F134" i="14"/>
  <c r="D134" i="14"/>
  <c r="S130" i="14"/>
  <c r="R130" i="14"/>
  <c r="Q130" i="14"/>
  <c r="M130" i="14"/>
  <c r="J130" i="14"/>
  <c r="I130" i="14"/>
  <c r="H130" i="14"/>
  <c r="F130" i="14"/>
  <c r="D130" i="14"/>
  <c r="S126" i="14"/>
  <c r="R126" i="14"/>
  <c r="Q126" i="14"/>
  <c r="M126" i="14"/>
  <c r="J126" i="14"/>
  <c r="I126" i="14"/>
  <c r="H126" i="14"/>
  <c r="F126" i="14"/>
  <c r="D126" i="14"/>
  <c r="S122" i="14"/>
  <c r="R122" i="14"/>
  <c r="Q122" i="14"/>
  <c r="M122" i="14"/>
  <c r="J122" i="14"/>
  <c r="I122" i="14"/>
  <c r="H122" i="14"/>
  <c r="F122" i="14"/>
  <c r="D122" i="14"/>
  <c r="S118" i="14"/>
  <c r="R118" i="14"/>
  <c r="Q118" i="14"/>
  <c r="M118" i="14"/>
  <c r="J118" i="14"/>
  <c r="I118" i="14"/>
  <c r="H118" i="14"/>
  <c r="F118" i="14"/>
  <c r="D118" i="14"/>
  <c r="V116" i="14"/>
  <c r="W116" i="14"/>
  <c r="X116" i="14"/>
  <c r="Z116" i="14"/>
  <c r="AA116" i="14"/>
  <c r="AB116" i="14"/>
  <c r="AC116" i="14"/>
  <c r="S114" i="14"/>
  <c r="R114" i="14"/>
  <c r="Q114" i="14"/>
  <c r="M114" i="14"/>
  <c r="J114" i="14"/>
  <c r="I114" i="14"/>
  <c r="H114" i="14"/>
  <c r="F114" i="14"/>
  <c r="D114" i="14"/>
  <c r="N111" i="14"/>
  <c r="Q110" i="14"/>
  <c r="R110" i="14"/>
  <c r="S110" i="14"/>
  <c r="M110" i="14"/>
  <c r="F110" i="14"/>
  <c r="H110" i="14"/>
  <c r="I110" i="14"/>
  <c r="J110" i="14"/>
  <c r="D110" i="14"/>
  <c r="E111" i="14"/>
  <c r="N107" i="14"/>
  <c r="E107" i="14"/>
  <c r="N103" i="14"/>
  <c r="E103" i="14"/>
  <c r="N99" i="14"/>
  <c r="E99" i="14"/>
  <c r="S106" i="14"/>
  <c r="R106" i="14"/>
  <c r="Q106" i="14"/>
  <c r="M106" i="14"/>
  <c r="J106" i="14"/>
  <c r="I106" i="14"/>
  <c r="H106" i="14"/>
  <c r="F106" i="14"/>
  <c r="D106" i="14"/>
  <c r="Q102" i="14"/>
  <c r="R102" i="14"/>
  <c r="S102" i="14"/>
  <c r="M102" i="14"/>
  <c r="F102" i="14"/>
  <c r="H102" i="14"/>
  <c r="I102" i="14"/>
  <c r="J102" i="14"/>
  <c r="D102" i="14"/>
  <c r="P308" i="14" l="1"/>
  <c r="P323" i="14" s="1"/>
  <c r="G322" i="14"/>
  <c r="Y14" i="14"/>
  <c r="Y322" i="14" s="1"/>
  <c r="E118" i="14"/>
  <c r="C119" i="14"/>
  <c r="N118" i="14"/>
  <c r="E138" i="14"/>
  <c r="E122" i="14"/>
  <c r="C123" i="14"/>
  <c r="E110" i="14"/>
  <c r="N122" i="14"/>
  <c r="N138" i="14"/>
  <c r="G308" i="14"/>
  <c r="N130" i="14"/>
  <c r="N110" i="14"/>
  <c r="U116" i="14"/>
  <c r="E130" i="14"/>
  <c r="C131" i="14"/>
  <c r="O308" i="14"/>
  <c r="Y312" i="14"/>
  <c r="Y311" i="14"/>
  <c r="Y309" i="14"/>
  <c r="W127" i="14"/>
  <c r="W126" i="14" s="1"/>
  <c r="W131" i="14"/>
  <c r="W115" i="14"/>
  <c r="W119" i="14"/>
  <c r="E134" i="14"/>
  <c r="W139" i="14"/>
  <c r="AB126" i="14"/>
  <c r="E126" i="14"/>
  <c r="Z126" i="14"/>
  <c r="W135" i="14"/>
  <c r="N126" i="14"/>
  <c r="W123" i="14"/>
  <c r="AA126" i="14"/>
  <c r="X126" i="14"/>
  <c r="V126" i="14"/>
  <c r="Q36" i="18"/>
  <c r="P36" i="18"/>
  <c r="O36" i="18"/>
  <c r="N36" i="18"/>
  <c r="J35" i="18"/>
  <c r="K35" i="18"/>
  <c r="L35" i="18"/>
  <c r="I35" i="18"/>
  <c r="E35" i="18"/>
  <c r="F35" i="18"/>
  <c r="G35" i="18"/>
  <c r="D35" i="18"/>
  <c r="C36" i="18"/>
  <c r="C37" i="18"/>
  <c r="D97" i="18"/>
  <c r="C14" i="11"/>
  <c r="D44" i="11"/>
  <c r="D43" i="11"/>
  <c r="D40" i="11"/>
  <c r="G40" i="11" s="1"/>
  <c r="D39" i="11"/>
  <c r="G39" i="11" s="1"/>
  <c r="D37" i="11"/>
  <c r="D36" i="11"/>
  <c r="G36" i="11" s="1"/>
  <c r="D33" i="11"/>
  <c r="D27" i="11"/>
  <c r="D26" i="11"/>
  <c r="D25" i="11"/>
  <c r="D22" i="11"/>
  <c r="D20" i="11"/>
  <c r="D19" i="11"/>
  <c r="D18" i="11"/>
  <c r="D16" i="11"/>
  <c r="D15" i="11"/>
  <c r="C42" i="11"/>
  <c r="C41" i="11" s="1"/>
  <c r="C34" i="11"/>
  <c r="C29" i="11" s="1"/>
  <c r="C24" i="11"/>
  <c r="C17" i="11"/>
  <c r="Y308" i="14" l="1"/>
  <c r="Y323" i="14" s="1"/>
  <c r="M36" i="18"/>
  <c r="S36" i="18" s="1"/>
  <c r="G320" i="14"/>
  <c r="G323" i="14"/>
  <c r="C13" i="11"/>
  <c r="C23" i="11"/>
  <c r="D14" i="16" l="1"/>
  <c r="N25" i="16"/>
  <c r="M25" i="16"/>
  <c r="L25" i="16"/>
  <c r="K25" i="16"/>
  <c r="J25" i="16"/>
  <c r="H25" i="16"/>
  <c r="G25" i="16"/>
  <c r="F25" i="16"/>
  <c r="E25" i="16"/>
  <c r="D25" i="16"/>
  <c r="S26" i="16"/>
  <c r="R26" i="16"/>
  <c r="Q26" i="16"/>
  <c r="P26" i="16"/>
  <c r="I26" i="16"/>
  <c r="C26" i="16"/>
  <c r="K103" i="14" s="1"/>
  <c r="C103" i="14" s="1"/>
  <c r="D109" i="11"/>
  <c r="D271" i="14"/>
  <c r="T25" i="16" l="1"/>
  <c r="I25" i="16"/>
  <c r="O26" i="16"/>
  <c r="G109" i="11"/>
  <c r="D108" i="11"/>
  <c r="F193" i="14"/>
  <c r="G108" i="11" l="1"/>
  <c r="E75" i="11"/>
  <c r="F248" i="14" l="1"/>
  <c r="C239" i="14"/>
  <c r="V239" i="14"/>
  <c r="W239" i="14"/>
  <c r="X239" i="14"/>
  <c r="Z239" i="14"/>
  <c r="AA239" i="14"/>
  <c r="AB239" i="14"/>
  <c r="AC239" i="14"/>
  <c r="U239" i="14" l="1"/>
  <c r="AC222" i="14"/>
  <c r="AB222" i="14"/>
  <c r="AA222" i="14"/>
  <c r="Z222" i="14"/>
  <c r="X222" i="14"/>
  <c r="W222" i="14"/>
  <c r="V222" i="14"/>
  <c r="AC183" i="14"/>
  <c r="AB183" i="14"/>
  <c r="AA183" i="14"/>
  <c r="Z183" i="14"/>
  <c r="X183" i="14"/>
  <c r="W183" i="14"/>
  <c r="V183" i="14"/>
  <c r="X86" i="14"/>
  <c r="U86" i="14" s="1"/>
  <c r="X87" i="14"/>
  <c r="X88" i="14"/>
  <c r="U183" i="14" l="1"/>
  <c r="U222" i="14"/>
  <c r="C60" i="19"/>
  <c r="D99" i="11"/>
  <c r="G99" i="11" s="1"/>
  <c r="B60" i="19" s="1"/>
  <c r="F153" i="14"/>
  <c r="D60" i="19" l="1"/>
  <c r="F152" i="14"/>
  <c r="O23" i="18"/>
  <c r="I29" i="16"/>
  <c r="I30" i="16"/>
  <c r="I32" i="16"/>
  <c r="I33" i="16"/>
  <c r="C43" i="14"/>
  <c r="V43" i="14"/>
  <c r="W43" i="14"/>
  <c r="X43" i="14"/>
  <c r="Z43" i="14"/>
  <c r="AA43" i="14"/>
  <c r="AB43" i="14"/>
  <c r="AC43" i="14"/>
  <c r="U43" i="14" l="1"/>
  <c r="S315" i="14"/>
  <c r="R315" i="14"/>
  <c r="Q315" i="14"/>
  <c r="M315" i="14"/>
  <c r="S314" i="14"/>
  <c r="R314" i="14"/>
  <c r="Q314" i="14"/>
  <c r="N314" i="14"/>
  <c r="M314" i="14"/>
  <c r="S313" i="14"/>
  <c r="R313" i="14"/>
  <c r="Q313" i="14"/>
  <c r="M313" i="14"/>
  <c r="S312" i="14"/>
  <c r="R312" i="14"/>
  <c r="Q312" i="14"/>
  <c r="N312" i="14"/>
  <c r="M312" i="14"/>
  <c r="S311" i="14"/>
  <c r="R311" i="14"/>
  <c r="Q311" i="14"/>
  <c r="M311" i="14"/>
  <c r="S310" i="14"/>
  <c r="R310" i="14"/>
  <c r="Q310" i="14"/>
  <c r="M310" i="14"/>
  <c r="S309" i="14"/>
  <c r="R309" i="14"/>
  <c r="Q309" i="14"/>
  <c r="M309" i="14"/>
  <c r="S305" i="14"/>
  <c r="R305" i="14"/>
  <c r="Q305" i="14"/>
  <c r="N305" i="14"/>
  <c r="M305" i="14"/>
  <c r="N298" i="14"/>
  <c r="S297" i="14"/>
  <c r="R297" i="14"/>
  <c r="Q297" i="14"/>
  <c r="M297" i="14"/>
  <c r="S294" i="14"/>
  <c r="R294" i="14"/>
  <c r="Q294" i="14"/>
  <c r="N294" i="14"/>
  <c r="M294" i="14"/>
  <c r="S290" i="14"/>
  <c r="R290" i="14"/>
  <c r="Q290" i="14"/>
  <c r="N290" i="14"/>
  <c r="M290" i="14"/>
  <c r="S287" i="14"/>
  <c r="R287" i="14"/>
  <c r="Q287" i="14"/>
  <c r="N287" i="14"/>
  <c r="M287" i="14"/>
  <c r="S284" i="14"/>
  <c r="R284" i="14"/>
  <c r="Q284" i="14"/>
  <c r="N284" i="14"/>
  <c r="M284" i="14"/>
  <c r="S282" i="14"/>
  <c r="R282" i="14"/>
  <c r="Q282" i="14"/>
  <c r="N282" i="14"/>
  <c r="M282" i="14"/>
  <c r="S279" i="14"/>
  <c r="R279" i="14"/>
  <c r="Q279" i="14"/>
  <c r="N279" i="14"/>
  <c r="S277" i="14"/>
  <c r="R277" i="14"/>
  <c r="Q277" i="14"/>
  <c r="N277" i="14"/>
  <c r="M277" i="14"/>
  <c r="S275" i="14"/>
  <c r="R275" i="14"/>
  <c r="Q275" i="14"/>
  <c r="N275" i="14"/>
  <c r="M275" i="14"/>
  <c r="S273" i="14"/>
  <c r="R273" i="14"/>
  <c r="Q273" i="14"/>
  <c r="N273" i="14"/>
  <c r="M273" i="14"/>
  <c r="S271" i="14"/>
  <c r="R271" i="14"/>
  <c r="Q271" i="14"/>
  <c r="N271" i="14"/>
  <c r="M271" i="14"/>
  <c r="S269" i="14"/>
  <c r="R269" i="14"/>
  <c r="Q269" i="14"/>
  <c r="N269" i="14"/>
  <c r="M269" i="14"/>
  <c r="S265" i="14"/>
  <c r="R265" i="14"/>
  <c r="Q265" i="14"/>
  <c r="N265" i="14"/>
  <c r="S261" i="14"/>
  <c r="R261" i="14"/>
  <c r="Q261" i="14"/>
  <c r="N261" i="14"/>
  <c r="M261" i="14"/>
  <c r="S258" i="14"/>
  <c r="R258" i="14"/>
  <c r="Q258" i="14"/>
  <c r="N258" i="14"/>
  <c r="M258" i="14"/>
  <c r="S252" i="14"/>
  <c r="R252" i="14"/>
  <c r="Q252" i="14"/>
  <c r="N252" i="14"/>
  <c r="M252" i="14"/>
  <c r="S247" i="14"/>
  <c r="R247" i="14"/>
  <c r="Q247" i="14"/>
  <c r="N247" i="14"/>
  <c r="M247" i="14"/>
  <c r="S241" i="14"/>
  <c r="R241" i="14"/>
  <c r="Q241" i="14"/>
  <c r="N241" i="14"/>
  <c r="M241" i="14"/>
  <c r="S235" i="14"/>
  <c r="R235" i="14"/>
  <c r="Q235" i="14"/>
  <c r="N235" i="14"/>
  <c r="M235" i="14"/>
  <c r="S230" i="14"/>
  <c r="R230" i="14"/>
  <c r="Q230" i="14"/>
  <c r="N230" i="14"/>
  <c r="M230" i="14"/>
  <c r="S224" i="14"/>
  <c r="R224" i="14"/>
  <c r="Q224" i="14"/>
  <c r="N224" i="14"/>
  <c r="M224" i="14"/>
  <c r="S217" i="14"/>
  <c r="R217" i="14"/>
  <c r="Q217" i="14"/>
  <c r="N217" i="14"/>
  <c r="M217" i="14"/>
  <c r="S212" i="14"/>
  <c r="R212" i="14"/>
  <c r="Q212" i="14"/>
  <c r="N212" i="14"/>
  <c r="M212" i="14"/>
  <c r="S204" i="14"/>
  <c r="R204" i="14"/>
  <c r="Q204" i="14"/>
  <c r="N204" i="14"/>
  <c r="M204" i="14"/>
  <c r="S198" i="14"/>
  <c r="R198" i="14"/>
  <c r="Q198" i="14"/>
  <c r="N198" i="14"/>
  <c r="M198" i="14"/>
  <c r="S192" i="14"/>
  <c r="R192" i="14"/>
  <c r="Q192" i="14"/>
  <c r="N192" i="14"/>
  <c r="M192" i="14"/>
  <c r="S185" i="14"/>
  <c r="R185" i="14"/>
  <c r="Q185" i="14"/>
  <c r="N185" i="14"/>
  <c r="M185" i="14"/>
  <c r="S178" i="14"/>
  <c r="R178" i="14"/>
  <c r="Q178" i="14"/>
  <c r="N178" i="14"/>
  <c r="M178" i="14"/>
  <c r="S175" i="14"/>
  <c r="R175" i="14"/>
  <c r="Q175" i="14"/>
  <c r="N175" i="14"/>
  <c r="M175" i="14"/>
  <c r="S167" i="14"/>
  <c r="R167" i="14"/>
  <c r="Q167" i="14"/>
  <c r="N167" i="14"/>
  <c r="M167" i="14"/>
  <c r="S163" i="14"/>
  <c r="R163" i="14"/>
  <c r="Q163" i="14"/>
  <c r="N163" i="14"/>
  <c r="M163" i="14"/>
  <c r="S156" i="14"/>
  <c r="R156" i="14"/>
  <c r="Q156" i="14"/>
  <c r="N156" i="14"/>
  <c r="M156" i="14"/>
  <c r="S152" i="14"/>
  <c r="R152" i="14"/>
  <c r="Q152" i="14"/>
  <c r="N152" i="14"/>
  <c r="M152" i="14"/>
  <c r="N148" i="14"/>
  <c r="S147" i="14"/>
  <c r="R147" i="14"/>
  <c r="Q147" i="14"/>
  <c r="M147" i="14"/>
  <c r="S144" i="14"/>
  <c r="R144" i="14"/>
  <c r="Q144" i="14"/>
  <c r="M144" i="14"/>
  <c r="S142" i="14"/>
  <c r="R142" i="14"/>
  <c r="Q142" i="14"/>
  <c r="N142" i="14"/>
  <c r="M142" i="14"/>
  <c r="N114" i="14"/>
  <c r="N106" i="14"/>
  <c r="N102" i="14"/>
  <c r="S98" i="14"/>
  <c r="R98" i="14"/>
  <c r="Q98" i="14"/>
  <c r="M98" i="14"/>
  <c r="N73" i="14"/>
  <c r="N15" i="14"/>
  <c r="S14" i="14"/>
  <c r="R14" i="14"/>
  <c r="Q14" i="14"/>
  <c r="M14" i="14"/>
  <c r="S12" i="14"/>
  <c r="R12" i="14"/>
  <c r="Q12" i="14"/>
  <c r="N12" i="14"/>
  <c r="M12" i="14"/>
  <c r="T12" i="14"/>
  <c r="T142" i="14"/>
  <c r="T144" i="14"/>
  <c r="T147" i="14"/>
  <c r="T152" i="14"/>
  <c r="T277" i="14"/>
  <c r="I113" i="18"/>
  <c r="J113" i="18"/>
  <c r="K113" i="18"/>
  <c r="Q120" i="18"/>
  <c r="P120" i="18"/>
  <c r="O120" i="18"/>
  <c r="N120" i="18"/>
  <c r="Q118" i="18"/>
  <c r="P118" i="18"/>
  <c r="O118" i="18"/>
  <c r="N118" i="18"/>
  <c r="Q116" i="18"/>
  <c r="P116" i="18"/>
  <c r="O116" i="18"/>
  <c r="N116" i="18"/>
  <c r="Q114" i="18"/>
  <c r="P114" i="18"/>
  <c r="O114" i="18"/>
  <c r="N114" i="18"/>
  <c r="Q112" i="18"/>
  <c r="P112" i="18"/>
  <c r="O112" i="18"/>
  <c r="N112" i="18"/>
  <c r="Q110" i="18"/>
  <c r="P110" i="18"/>
  <c r="O110" i="18"/>
  <c r="N110" i="18"/>
  <c r="Q108" i="18"/>
  <c r="P108" i="18"/>
  <c r="O108" i="18"/>
  <c r="N108" i="18"/>
  <c r="Q106" i="18"/>
  <c r="P106" i="18"/>
  <c r="O106" i="18"/>
  <c r="N106" i="18"/>
  <c r="Q104" i="18"/>
  <c r="P104" i="18"/>
  <c r="O104" i="18"/>
  <c r="N104" i="18"/>
  <c r="Q102" i="18"/>
  <c r="P102" i="18"/>
  <c r="O102" i="18"/>
  <c r="N102" i="18"/>
  <c r="Q100" i="18"/>
  <c r="P100" i="18"/>
  <c r="O100" i="18"/>
  <c r="N100" i="18"/>
  <c r="Q98" i="18"/>
  <c r="P98" i="18"/>
  <c r="O98" i="18"/>
  <c r="N98" i="18"/>
  <c r="Q96" i="18"/>
  <c r="P96" i="18"/>
  <c r="O96" i="18"/>
  <c r="N96" i="18"/>
  <c r="Q94" i="18"/>
  <c r="P94" i="18"/>
  <c r="O94" i="18"/>
  <c r="N94" i="18"/>
  <c r="Q92" i="18"/>
  <c r="P92" i="18"/>
  <c r="O92" i="18"/>
  <c r="N92" i="18"/>
  <c r="Q90" i="18"/>
  <c r="P90" i="18"/>
  <c r="O90" i="18"/>
  <c r="N90" i="18"/>
  <c r="Q88" i="18"/>
  <c r="P88" i="18"/>
  <c r="O88" i="18"/>
  <c r="N88" i="18"/>
  <c r="Q86" i="18"/>
  <c r="P86" i="18"/>
  <c r="O86" i="18"/>
  <c r="N86" i="18"/>
  <c r="Q84" i="18"/>
  <c r="P84" i="18"/>
  <c r="O84" i="18"/>
  <c r="N84" i="18"/>
  <c r="Q82" i="18"/>
  <c r="P82" i="18"/>
  <c r="O82" i="18"/>
  <c r="N82" i="18"/>
  <c r="Q80" i="18"/>
  <c r="P80" i="18"/>
  <c r="O80" i="18"/>
  <c r="N80" i="18"/>
  <c r="Q78" i="18"/>
  <c r="P78" i="18"/>
  <c r="O78" i="18"/>
  <c r="N78" i="18"/>
  <c r="Q76" i="18"/>
  <c r="P76" i="18"/>
  <c r="O76" i="18"/>
  <c r="N76" i="18"/>
  <c r="Q74" i="18"/>
  <c r="P74" i="18"/>
  <c r="O74" i="18"/>
  <c r="N74" i="18"/>
  <c r="Q72" i="18"/>
  <c r="P72" i="18"/>
  <c r="O72" i="18"/>
  <c r="N72" i="18"/>
  <c r="Q70" i="18"/>
  <c r="P70" i="18"/>
  <c r="O70" i="18"/>
  <c r="N70" i="18"/>
  <c r="Q68" i="18"/>
  <c r="P68" i="18"/>
  <c r="O68" i="18"/>
  <c r="N68" i="18"/>
  <c r="Q66" i="18"/>
  <c r="P66" i="18"/>
  <c r="O66" i="18"/>
  <c r="N66" i="18"/>
  <c r="Q64" i="18"/>
  <c r="P64" i="18"/>
  <c r="O64" i="18"/>
  <c r="N64" i="18"/>
  <c r="Q62" i="18"/>
  <c r="P62" i="18"/>
  <c r="O62" i="18"/>
  <c r="N62" i="18"/>
  <c r="Q60" i="18"/>
  <c r="P60" i="18"/>
  <c r="O60" i="18"/>
  <c r="N60" i="18"/>
  <c r="Q58" i="18"/>
  <c r="P58" i="18"/>
  <c r="O58" i="18"/>
  <c r="N58" i="18"/>
  <c r="Q56" i="18"/>
  <c r="P56" i="18"/>
  <c r="O56" i="18"/>
  <c r="N56" i="18"/>
  <c r="Q54" i="18"/>
  <c r="P54" i="18"/>
  <c r="O54" i="18"/>
  <c r="N54" i="18"/>
  <c r="Q52" i="18"/>
  <c r="P52" i="18"/>
  <c r="O52" i="18"/>
  <c r="N52" i="18"/>
  <c r="Q50" i="18"/>
  <c r="P50" i="18"/>
  <c r="O50" i="18"/>
  <c r="N50" i="18"/>
  <c r="Q48" i="18"/>
  <c r="P48" i="18"/>
  <c r="O48" i="18"/>
  <c r="N48" i="18"/>
  <c r="Q46" i="18"/>
  <c r="P46" i="18"/>
  <c r="O46" i="18"/>
  <c r="N46" i="18"/>
  <c r="Q45" i="18"/>
  <c r="P45" i="18"/>
  <c r="O45" i="18"/>
  <c r="N45" i="18"/>
  <c r="Q43" i="18"/>
  <c r="P43" i="18"/>
  <c r="O43" i="18"/>
  <c r="N43" i="18"/>
  <c r="Q42" i="18"/>
  <c r="P42" i="18"/>
  <c r="O42" i="18"/>
  <c r="N42" i="18"/>
  <c r="Q40" i="18"/>
  <c r="P40" i="18"/>
  <c r="O40" i="18"/>
  <c r="N40" i="18"/>
  <c r="Q39" i="18"/>
  <c r="P39" i="18"/>
  <c r="O39" i="18"/>
  <c r="N39" i="18"/>
  <c r="Q37" i="18"/>
  <c r="Q35" i="18" s="1"/>
  <c r="P37" i="18"/>
  <c r="P35" i="18" s="1"/>
  <c r="O37" i="18"/>
  <c r="O35" i="18" s="1"/>
  <c r="N37" i="18"/>
  <c r="N35" i="18" s="1"/>
  <c r="Q34" i="18"/>
  <c r="P34" i="18"/>
  <c r="O34" i="18"/>
  <c r="N34" i="18"/>
  <c r="Q33" i="18"/>
  <c r="P33" i="18"/>
  <c r="O33" i="18"/>
  <c r="N33" i="18"/>
  <c r="Q31" i="18"/>
  <c r="P31" i="18"/>
  <c r="O31" i="18"/>
  <c r="N31" i="18"/>
  <c r="Q29" i="18"/>
  <c r="P29" i="18"/>
  <c r="O29" i="18"/>
  <c r="N29" i="18"/>
  <c r="Q28" i="18"/>
  <c r="P28" i="18"/>
  <c r="O28" i="18"/>
  <c r="N28" i="18"/>
  <c r="Q26" i="18"/>
  <c r="P26" i="18"/>
  <c r="O26" i="18"/>
  <c r="N26" i="18"/>
  <c r="Q25" i="18"/>
  <c r="P25" i="18"/>
  <c r="O25" i="18"/>
  <c r="N25" i="18"/>
  <c r="Q23" i="18"/>
  <c r="P23" i="18"/>
  <c r="N23" i="18"/>
  <c r="Q22" i="18"/>
  <c r="P22" i="18"/>
  <c r="O22" i="18"/>
  <c r="N22" i="18"/>
  <c r="Q20" i="18"/>
  <c r="P20" i="18"/>
  <c r="O20" i="18"/>
  <c r="N20" i="18"/>
  <c r="Q19" i="18"/>
  <c r="P19" i="18"/>
  <c r="O19" i="18"/>
  <c r="N19" i="18"/>
  <c r="Q16" i="18"/>
  <c r="P16" i="18"/>
  <c r="O16" i="18"/>
  <c r="N16" i="18"/>
  <c r="Q15" i="18"/>
  <c r="P15" i="18"/>
  <c r="O15" i="18"/>
  <c r="N15" i="18"/>
  <c r="O14" i="18"/>
  <c r="P14" i="18"/>
  <c r="Q14" i="18"/>
  <c r="N14" i="18"/>
  <c r="H120" i="18"/>
  <c r="L119" i="18"/>
  <c r="K119" i="18"/>
  <c r="J119" i="18"/>
  <c r="I119" i="18"/>
  <c r="H118" i="18"/>
  <c r="L117" i="18"/>
  <c r="K117" i="18"/>
  <c r="J117" i="18"/>
  <c r="I117" i="18"/>
  <c r="H116" i="18"/>
  <c r="L115" i="18"/>
  <c r="K115" i="18"/>
  <c r="J115" i="18"/>
  <c r="I115" i="18"/>
  <c r="H114" i="18"/>
  <c r="L113" i="18"/>
  <c r="H112" i="18"/>
  <c r="L111" i="18"/>
  <c r="K111" i="18"/>
  <c r="J111" i="18"/>
  <c r="I111" i="18"/>
  <c r="H110" i="18"/>
  <c r="L109" i="18"/>
  <c r="K109" i="18"/>
  <c r="J109" i="18"/>
  <c r="I109" i="18"/>
  <c r="H108" i="18"/>
  <c r="L107" i="18"/>
  <c r="K107" i="18"/>
  <c r="J107" i="18"/>
  <c r="I107" i="18"/>
  <c r="H106" i="18"/>
  <c r="L105" i="18"/>
  <c r="K105" i="18"/>
  <c r="J105" i="18"/>
  <c r="I105" i="18"/>
  <c r="H104" i="18"/>
  <c r="L103" i="18"/>
  <c r="K103" i="18"/>
  <c r="J103" i="18"/>
  <c r="I103" i="18"/>
  <c r="H102" i="18"/>
  <c r="L101" i="18"/>
  <c r="K101" i="18"/>
  <c r="J101" i="18"/>
  <c r="I101" i="18"/>
  <c r="H100" i="18"/>
  <c r="L99" i="18"/>
  <c r="K99" i="18"/>
  <c r="J99" i="18"/>
  <c r="I99" i="18"/>
  <c r="H98" i="18"/>
  <c r="L97" i="18"/>
  <c r="K97" i="18"/>
  <c r="J97" i="18"/>
  <c r="I97" i="18"/>
  <c r="H96" i="18"/>
  <c r="L95" i="18"/>
  <c r="K95" i="18"/>
  <c r="J95" i="18"/>
  <c r="I95" i="18"/>
  <c r="H94" i="18"/>
  <c r="L93" i="18"/>
  <c r="K93" i="18"/>
  <c r="J93" i="18"/>
  <c r="I93" i="18"/>
  <c r="H92" i="18"/>
  <c r="L91" i="18"/>
  <c r="K91" i="18"/>
  <c r="J91" i="18"/>
  <c r="I91" i="18"/>
  <c r="H90" i="18"/>
  <c r="L89" i="18"/>
  <c r="K89" i="18"/>
  <c r="J89" i="18"/>
  <c r="I89" i="18"/>
  <c r="H88" i="18"/>
  <c r="L87" i="18"/>
  <c r="K87" i="18"/>
  <c r="J87" i="18"/>
  <c r="I87" i="18"/>
  <c r="H86" i="18"/>
  <c r="L85" i="18"/>
  <c r="K85" i="18"/>
  <c r="J85" i="18"/>
  <c r="I85" i="18"/>
  <c r="H84" i="18"/>
  <c r="L83" i="18"/>
  <c r="K83" i="18"/>
  <c r="J83" i="18"/>
  <c r="I83" i="18"/>
  <c r="H82" i="18"/>
  <c r="L81" i="18"/>
  <c r="K81" i="18"/>
  <c r="J81" i="18"/>
  <c r="I81" i="18"/>
  <c r="H80" i="18"/>
  <c r="L79" i="18"/>
  <c r="K79" i="18"/>
  <c r="J79" i="18"/>
  <c r="I79" i="18"/>
  <c r="H78" i="18"/>
  <c r="L77" i="18"/>
  <c r="K77" i="18"/>
  <c r="J77" i="18"/>
  <c r="I77" i="18"/>
  <c r="H76" i="18"/>
  <c r="L75" i="18"/>
  <c r="K75" i="18"/>
  <c r="J75" i="18"/>
  <c r="I75" i="18"/>
  <c r="H74" i="18"/>
  <c r="L73" i="18"/>
  <c r="K73" i="18"/>
  <c r="J73" i="18"/>
  <c r="I73" i="18"/>
  <c r="H72" i="18"/>
  <c r="L71" i="18"/>
  <c r="K71" i="18"/>
  <c r="J71" i="18"/>
  <c r="I71" i="18"/>
  <c r="H70" i="18"/>
  <c r="L69" i="18"/>
  <c r="K69" i="18"/>
  <c r="J69" i="18"/>
  <c r="I69" i="18"/>
  <c r="H68" i="18"/>
  <c r="L67" i="18"/>
  <c r="K67" i="18"/>
  <c r="J67" i="18"/>
  <c r="I67" i="18"/>
  <c r="H66" i="18"/>
  <c r="L65" i="18"/>
  <c r="K65" i="18"/>
  <c r="J65" i="18"/>
  <c r="I65" i="18"/>
  <c r="H64" i="18"/>
  <c r="L63" i="18"/>
  <c r="K63" i="18"/>
  <c r="J63" i="18"/>
  <c r="I63" i="18"/>
  <c r="H62" i="18"/>
  <c r="L61" i="18"/>
  <c r="K61" i="18"/>
  <c r="J61" i="18"/>
  <c r="I61" i="18"/>
  <c r="H60" i="18"/>
  <c r="L59" i="18"/>
  <c r="K59" i="18"/>
  <c r="J59" i="18"/>
  <c r="I59" i="18"/>
  <c r="H58" i="18"/>
  <c r="L57" i="18"/>
  <c r="K57" i="18"/>
  <c r="J57" i="18"/>
  <c r="I57" i="18"/>
  <c r="H56" i="18"/>
  <c r="L55" i="18"/>
  <c r="K55" i="18"/>
  <c r="J55" i="18"/>
  <c r="I55" i="18"/>
  <c r="H54" i="18"/>
  <c r="L53" i="18"/>
  <c r="K53" i="18"/>
  <c r="J53" i="18"/>
  <c r="I53" i="18"/>
  <c r="H52" i="18"/>
  <c r="L51" i="18"/>
  <c r="K51" i="18"/>
  <c r="J51" i="18"/>
  <c r="I51" i="18"/>
  <c r="H50" i="18"/>
  <c r="L49" i="18"/>
  <c r="K49" i="18"/>
  <c r="J49" i="18"/>
  <c r="I49" i="18"/>
  <c r="H48" i="18"/>
  <c r="L47" i="18"/>
  <c r="K47" i="18"/>
  <c r="J47" i="18"/>
  <c r="I47" i="18"/>
  <c r="H46" i="18"/>
  <c r="H45" i="18"/>
  <c r="L44" i="18"/>
  <c r="K44" i="18"/>
  <c r="J44" i="18"/>
  <c r="I44" i="18"/>
  <c r="H43" i="18"/>
  <c r="H42" i="18"/>
  <c r="L41" i="18"/>
  <c r="K41" i="18"/>
  <c r="J41" i="18"/>
  <c r="I41" i="18"/>
  <c r="H40" i="18"/>
  <c r="H39" i="18"/>
  <c r="L38" i="18"/>
  <c r="K38" i="18"/>
  <c r="J38" i="18"/>
  <c r="I38" i="18"/>
  <c r="H37" i="18"/>
  <c r="H34" i="18"/>
  <c r="H33" i="18"/>
  <c r="L32" i="18"/>
  <c r="K32" i="18"/>
  <c r="J32" i="18"/>
  <c r="I32" i="18"/>
  <c r="H31" i="18"/>
  <c r="L30" i="18"/>
  <c r="K30" i="18"/>
  <c r="J30" i="18"/>
  <c r="I30" i="18"/>
  <c r="H29" i="18"/>
  <c r="H28" i="18"/>
  <c r="L27" i="18"/>
  <c r="K27" i="18"/>
  <c r="J27" i="18"/>
  <c r="I27" i="18"/>
  <c r="H26" i="18"/>
  <c r="H25" i="18"/>
  <c r="L24" i="18"/>
  <c r="J24" i="18"/>
  <c r="I24" i="18"/>
  <c r="H23" i="18"/>
  <c r="H22" i="18"/>
  <c r="L21" i="18"/>
  <c r="J21" i="18"/>
  <c r="I21" i="18"/>
  <c r="H20" i="18"/>
  <c r="H19" i="18"/>
  <c r="L18" i="18"/>
  <c r="J18" i="18"/>
  <c r="I18" i="18"/>
  <c r="H16" i="18"/>
  <c r="H15" i="18"/>
  <c r="H14" i="18"/>
  <c r="L142" i="14" l="1"/>
  <c r="L277" i="14"/>
  <c r="N297" i="14"/>
  <c r="L12" i="14"/>
  <c r="L144" i="14"/>
  <c r="L145" i="14"/>
  <c r="N311" i="14"/>
  <c r="L148" i="14"/>
  <c r="L152" i="14"/>
  <c r="H18" i="18"/>
  <c r="M28" i="18"/>
  <c r="M48" i="18"/>
  <c r="M88" i="18"/>
  <c r="M118" i="18"/>
  <c r="M94" i="18"/>
  <c r="H49" i="18"/>
  <c r="M52" i="18"/>
  <c r="M74" i="18"/>
  <c r="M90" i="18"/>
  <c r="M120" i="18"/>
  <c r="H65" i="18"/>
  <c r="M102" i="18"/>
  <c r="M110" i="18"/>
  <c r="M114" i="18"/>
  <c r="M72" i="18"/>
  <c r="M84" i="18"/>
  <c r="H77" i="18"/>
  <c r="H93" i="18"/>
  <c r="N310" i="14"/>
  <c r="M66" i="18"/>
  <c r="H73" i="18"/>
  <c r="M50" i="18"/>
  <c r="M25" i="18"/>
  <c r="M26" i="18"/>
  <c r="H32" i="18"/>
  <c r="M15" i="18"/>
  <c r="H27" i="18"/>
  <c r="H63" i="18"/>
  <c r="H69" i="18"/>
  <c r="H85" i="18"/>
  <c r="H115" i="18"/>
  <c r="H57" i="18"/>
  <c r="M14" i="18"/>
  <c r="M16" i="18"/>
  <c r="M20" i="18"/>
  <c r="M23" i="18"/>
  <c r="M29" i="18"/>
  <c r="M37" i="18"/>
  <c r="M46" i="18"/>
  <c r="M64" i="18"/>
  <c r="M100" i="18"/>
  <c r="M104" i="18"/>
  <c r="M78" i="18"/>
  <c r="M98" i="18"/>
  <c r="H38" i="18"/>
  <c r="M68" i="18"/>
  <c r="M106" i="18"/>
  <c r="H24" i="18"/>
  <c r="H44" i="18"/>
  <c r="H107" i="18"/>
  <c r="M62" i="18"/>
  <c r="M108" i="18"/>
  <c r="H51" i="18"/>
  <c r="M82" i="18"/>
  <c r="M39" i="18"/>
  <c r="S39" i="18" s="1"/>
  <c r="M56" i="18"/>
  <c r="M80" i="18"/>
  <c r="H99" i="18"/>
  <c r="H105" i="18"/>
  <c r="M19" i="18"/>
  <c r="M22" i="18"/>
  <c r="M31" i="18"/>
  <c r="M58" i="18"/>
  <c r="H47" i="18"/>
  <c r="H59" i="18"/>
  <c r="H87" i="18"/>
  <c r="H119" i="18"/>
  <c r="M40" i="18"/>
  <c r="S40" i="18" s="1"/>
  <c r="M43" i="18"/>
  <c r="M76" i="18"/>
  <c r="H13" i="18"/>
  <c r="H35" i="18"/>
  <c r="H53" i="18"/>
  <c r="H81" i="18"/>
  <c r="H97" i="18"/>
  <c r="H103" i="18"/>
  <c r="H109" i="18"/>
  <c r="M34" i="18"/>
  <c r="M70" i="18"/>
  <c r="H41" i="18"/>
  <c r="H95" i="18"/>
  <c r="M42" i="18"/>
  <c r="S42" i="18" s="1"/>
  <c r="M96" i="18"/>
  <c r="H21" i="18"/>
  <c r="H30" i="18"/>
  <c r="H61" i="18"/>
  <c r="H67" i="18"/>
  <c r="H89" i="18"/>
  <c r="M33" i="18"/>
  <c r="S33" i="18" s="1"/>
  <c r="M45" i="18"/>
  <c r="S45" i="18" s="1"/>
  <c r="M92" i="18"/>
  <c r="M116" i="18"/>
  <c r="H75" i="18"/>
  <c r="M60" i="18"/>
  <c r="H91" i="18"/>
  <c r="H101" i="18"/>
  <c r="M54" i="18"/>
  <c r="H55" i="18"/>
  <c r="H83" i="18"/>
  <c r="H111" i="18"/>
  <c r="Q308" i="14"/>
  <c r="N147" i="14"/>
  <c r="L147" i="14" s="1"/>
  <c r="R308" i="14"/>
  <c r="S308" i="14"/>
  <c r="N309" i="14"/>
  <c r="M308" i="14"/>
  <c r="N98" i="14"/>
  <c r="N315" i="14"/>
  <c r="N313" i="14"/>
  <c r="N14" i="14"/>
  <c r="H117" i="18"/>
  <c r="H113" i="18"/>
  <c r="M112" i="18"/>
  <c r="M86" i="18"/>
  <c r="H79" i="18"/>
  <c r="H71" i="18"/>
  <c r="K121" i="18"/>
  <c r="J121" i="18"/>
  <c r="L121" i="18"/>
  <c r="I121" i="18"/>
  <c r="X98" i="14"/>
  <c r="D98" i="14"/>
  <c r="K12" i="14"/>
  <c r="K142" i="14"/>
  <c r="K277" i="14"/>
  <c r="F98" i="14"/>
  <c r="H98" i="14"/>
  <c r="I98" i="14"/>
  <c r="J98" i="14"/>
  <c r="S119" i="16"/>
  <c r="R119" i="16"/>
  <c r="Q119" i="16"/>
  <c r="P119" i="16"/>
  <c r="S113" i="16"/>
  <c r="R113" i="16"/>
  <c r="Q113" i="16"/>
  <c r="P113" i="16"/>
  <c r="S103" i="16"/>
  <c r="R103" i="16"/>
  <c r="Q103" i="16"/>
  <c r="P103" i="16"/>
  <c r="S125" i="16"/>
  <c r="R125" i="16"/>
  <c r="Q125" i="16"/>
  <c r="P125" i="16"/>
  <c r="S123" i="16"/>
  <c r="R123" i="16"/>
  <c r="Q123" i="16"/>
  <c r="P123" i="16"/>
  <c r="S121" i="16"/>
  <c r="R121" i="16"/>
  <c r="Q121" i="16"/>
  <c r="P121" i="16"/>
  <c r="S117" i="16"/>
  <c r="R117" i="16"/>
  <c r="Q117" i="16"/>
  <c r="P117" i="16"/>
  <c r="S115" i="16"/>
  <c r="R115" i="16"/>
  <c r="Q115" i="16"/>
  <c r="P115" i="16"/>
  <c r="S111" i="16"/>
  <c r="R111" i="16"/>
  <c r="Q111" i="16"/>
  <c r="P111" i="16"/>
  <c r="S101" i="16"/>
  <c r="R101" i="16"/>
  <c r="Q101" i="16"/>
  <c r="P101" i="16"/>
  <c r="S99" i="16"/>
  <c r="R99" i="16"/>
  <c r="Q99" i="16"/>
  <c r="P99" i="16"/>
  <c r="S97" i="16"/>
  <c r="R97" i="16"/>
  <c r="Q97" i="16"/>
  <c r="P97" i="16"/>
  <c r="S95" i="16"/>
  <c r="R95" i="16"/>
  <c r="Q95" i="16"/>
  <c r="P95" i="16"/>
  <c r="S93" i="16"/>
  <c r="R93" i="16"/>
  <c r="Q93" i="16"/>
  <c r="P93" i="16"/>
  <c r="S91" i="16"/>
  <c r="R91" i="16"/>
  <c r="Q91" i="16"/>
  <c r="P91" i="16"/>
  <c r="S89" i="16"/>
  <c r="R89" i="16"/>
  <c r="Q89" i="16"/>
  <c r="P89" i="16"/>
  <c r="S87" i="16"/>
  <c r="R87" i="16"/>
  <c r="Q87" i="16"/>
  <c r="P87" i="16"/>
  <c r="S85" i="16"/>
  <c r="R85" i="16"/>
  <c r="Q85" i="16"/>
  <c r="P85" i="16"/>
  <c r="S83" i="16"/>
  <c r="R83" i="16"/>
  <c r="Q83" i="16"/>
  <c r="P83" i="16"/>
  <c r="S81" i="16"/>
  <c r="R81" i="16"/>
  <c r="Q81" i="16"/>
  <c r="P81" i="16"/>
  <c r="S79" i="16"/>
  <c r="R79" i="16"/>
  <c r="Q79" i="16"/>
  <c r="P79" i="16"/>
  <c r="S77" i="16"/>
  <c r="R77" i="16"/>
  <c r="Q77" i="16"/>
  <c r="P77" i="16"/>
  <c r="S75" i="16"/>
  <c r="R75" i="16"/>
  <c r="Q75" i="16"/>
  <c r="P75" i="16"/>
  <c r="S73" i="16"/>
  <c r="R73" i="16"/>
  <c r="Q73" i="16"/>
  <c r="P73" i="16"/>
  <c r="S71" i="16"/>
  <c r="R71" i="16"/>
  <c r="Q71" i="16"/>
  <c r="P71" i="16"/>
  <c r="S65" i="16"/>
  <c r="R65" i="16"/>
  <c r="Q65" i="16"/>
  <c r="P65" i="16"/>
  <c r="S61" i="16"/>
  <c r="R61" i="16"/>
  <c r="Q61" i="16"/>
  <c r="P61" i="16"/>
  <c r="S57" i="16"/>
  <c r="R57" i="16"/>
  <c r="Q57" i="16"/>
  <c r="P57" i="16"/>
  <c r="S55" i="16"/>
  <c r="R55" i="16"/>
  <c r="Q55" i="16"/>
  <c r="P55" i="16"/>
  <c r="S51" i="16"/>
  <c r="R51" i="16"/>
  <c r="Q51" i="16"/>
  <c r="P51" i="16"/>
  <c r="S49" i="16"/>
  <c r="R49" i="16"/>
  <c r="Q49" i="16"/>
  <c r="P49" i="16"/>
  <c r="S47" i="16"/>
  <c r="R47" i="16"/>
  <c r="Q47" i="16"/>
  <c r="P47" i="16"/>
  <c r="S45" i="16"/>
  <c r="S43" i="16" s="1"/>
  <c r="R45" i="16"/>
  <c r="R43" i="16" s="1"/>
  <c r="Q45" i="16"/>
  <c r="Q43" i="16" s="1"/>
  <c r="P45" i="16"/>
  <c r="P43" i="16" s="1"/>
  <c r="S42" i="16"/>
  <c r="R42" i="16"/>
  <c r="Q42" i="16"/>
  <c r="P42" i="16"/>
  <c r="S39" i="16"/>
  <c r="R39" i="16"/>
  <c r="Q39" i="16"/>
  <c r="P39" i="16"/>
  <c r="S38" i="16"/>
  <c r="R38" i="16"/>
  <c r="Q38" i="16"/>
  <c r="P38" i="16"/>
  <c r="S36" i="16"/>
  <c r="R36" i="16"/>
  <c r="Q36" i="16"/>
  <c r="P36" i="16"/>
  <c r="S33" i="16"/>
  <c r="R33" i="16"/>
  <c r="Q33" i="16"/>
  <c r="P33" i="16"/>
  <c r="S30" i="16"/>
  <c r="R30" i="16"/>
  <c r="Q30" i="16"/>
  <c r="P30" i="16"/>
  <c r="S27" i="16"/>
  <c r="S25" i="16" s="1"/>
  <c r="R27" i="16"/>
  <c r="R25" i="16" s="1"/>
  <c r="Q27" i="16"/>
  <c r="Q25" i="16" s="1"/>
  <c r="P27" i="16"/>
  <c r="P25" i="16" s="1"/>
  <c r="S24" i="16"/>
  <c r="R24" i="16"/>
  <c r="Q24" i="16"/>
  <c r="P24" i="16"/>
  <c r="P16" i="16"/>
  <c r="Q16" i="16"/>
  <c r="R16" i="16"/>
  <c r="S16" i="16"/>
  <c r="P17" i="16"/>
  <c r="Q17" i="16"/>
  <c r="R17" i="16"/>
  <c r="S17" i="16"/>
  <c r="P18" i="16"/>
  <c r="Q18" i="16"/>
  <c r="R18" i="16"/>
  <c r="S18" i="16"/>
  <c r="P19" i="16"/>
  <c r="Q19" i="16"/>
  <c r="R19" i="16"/>
  <c r="S19" i="16"/>
  <c r="P20" i="16"/>
  <c r="Q20" i="16"/>
  <c r="R20" i="16"/>
  <c r="S20" i="16"/>
  <c r="P21" i="16"/>
  <c r="Q21" i="16"/>
  <c r="R21" i="16"/>
  <c r="S21" i="16"/>
  <c r="Q15" i="16"/>
  <c r="R15" i="16"/>
  <c r="S15" i="16"/>
  <c r="P15" i="16"/>
  <c r="J82" i="16"/>
  <c r="K82" i="16"/>
  <c r="J28" i="16"/>
  <c r="K28" i="16"/>
  <c r="J31" i="16"/>
  <c r="K31" i="16"/>
  <c r="J37" i="16"/>
  <c r="K37" i="16"/>
  <c r="J40" i="16"/>
  <c r="K40" i="16"/>
  <c r="J46" i="16"/>
  <c r="K46" i="16"/>
  <c r="J48" i="16"/>
  <c r="K48" i="16"/>
  <c r="J50" i="16"/>
  <c r="D40" i="16"/>
  <c r="J14" i="16"/>
  <c r="K14" i="16"/>
  <c r="I125" i="16"/>
  <c r="T306" i="14" s="1"/>
  <c r="N124" i="16"/>
  <c r="M124" i="16"/>
  <c r="L124" i="16"/>
  <c r="K124" i="16"/>
  <c r="J124" i="16"/>
  <c r="I123" i="16"/>
  <c r="T298" i="14" s="1"/>
  <c r="T297" i="14" s="1"/>
  <c r="N122" i="16"/>
  <c r="M122" i="16"/>
  <c r="L122" i="16"/>
  <c r="K122" i="16"/>
  <c r="J122" i="16"/>
  <c r="I121" i="16"/>
  <c r="T295" i="14" s="1"/>
  <c r="N120" i="16"/>
  <c r="M120" i="16"/>
  <c r="L120" i="16"/>
  <c r="K120" i="16"/>
  <c r="J120" i="16"/>
  <c r="I119" i="16"/>
  <c r="N118" i="16"/>
  <c r="M118" i="16"/>
  <c r="L118" i="16"/>
  <c r="K118" i="16"/>
  <c r="J118" i="16"/>
  <c r="I117" i="16"/>
  <c r="T288" i="14" s="1"/>
  <c r="L288" i="14" s="1"/>
  <c r="N116" i="16"/>
  <c r="M116" i="16"/>
  <c r="L116" i="16"/>
  <c r="K116" i="16"/>
  <c r="J116" i="16"/>
  <c r="I115" i="16"/>
  <c r="T285" i="14" s="1"/>
  <c r="L285" i="14" s="1"/>
  <c r="N114" i="16"/>
  <c r="M114" i="16"/>
  <c r="L114" i="16"/>
  <c r="K114" i="16"/>
  <c r="J114" i="16"/>
  <c r="I113" i="16"/>
  <c r="T283" i="14" s="1"/>
  <c r="L283" i="14" s="1"/>
  <c r="N112" i="16"/>
  <c r="M112" i="16"/>
  <c r="L112" i="16"/>
  <c r="K112" i="16"/>
  <c r="J112" i="16"/>
  <c r="I111" i="16"/>
  <c r="N110" i="16"/>
  <c r="M110" i="16"/>
  <c r="L110" i="16"/>
  <c r="K110" i="16"/>
  <c r="J110" i="16"/>
  <c r="I107" i="16"/>
  <c r="N106" i="16"/>
  <c r="M106" i="16"/>
  <c r="L106" i="16"/>
  <c r="K106" i="16"/>
  <c r="J106" i="16"/>
  <c r="I105" i="16"/>
  <c r="T274" i="14" s="1"/>
  <c r="L274" i="14" s="1"/>
  <c r="N104" i="16"/>
  <c r="M104" i="16"/>
  <c r="L104" i="16"/>
  <c r="K104" i="16"/>
  <c r="J104" i="16"/>
  <c r="I103" i="16"/>
  <c r="T129" i="14" s="1"/>
  <c r="L129" i="14" s="1"/>
  <c r="N102" i="16"/>
  <c r="M102" i="16"/>
  <c r="L102" i="16"/>
  <c r="K102" i="16"/>
  <c r="J102" i="16"/>
  <c r="I101" i="16"/>
  <c r="T270" i="14" s="1"/>
  <c r="L270" i="14" s="1"/>
  <c r="N100" i="16"/>
  <c r="M100" i="16"/>
  <c r="L100" i="16"/>
  <c r="K100" i="16"/>
  <c r="J100" i="16"/>
  <c r="I99" i="16"/>
  <c r="T266" i="14" s="1"/>
  <c r="L266" i="14" s="1"/>
  <c r="N98" i="16"/>
  <c r="M98" i="16"/>
  <c r="L98" i="16"/>
  <c r="K98" i="16"/>
  <c r="J98" i="16"/>
  <c r="I97" i="16"/>
  <c r="T262" i="14" s="1"/>
  <c r="L262" i="14" s="1"/>
  <c r="N96" i="16"/>
  <c r="M96" i="16"/>
  <c r="L96" i="16"/>
  <c r="K96" i="16"/>
  <c r="J96" i="16"/>
  <c r="I95" i="16"/>
  <c r="T259" i="14" s="1"/>
  <c r="L259" i="14" s="1"/>
  <c r="N94" i="16"/>
  <c r="M94" i="16"/>
  <c r="L94" i="16"/>
  <c r="K94" i="16"/>
  <c r="J94" i="16"/>
  <c r="I93" i="16"/>
  <c r="N92" i="16"/>
  <c r="M92" i="16"/>
  <c r="L92" i="16"/>
  <c r="K92" i="16"/>
  <c r="J92" i="16"/>
  <c r="I91" i="16"/>
  <c r="T248" i="14" s="1"/>
  <c r="N90" i="16"/>
  <c r="M90" i="16"/>
  <c r="L90" i="16"/>
  <c r="K90" i="16"/>
  <c r="J90" i="16"/>
  <c r="I89" i="16"/>
  <c r="N88" i="16"/>
  <c r="M88" i="16"/>
  <c r="L88" i="16"/>
  <c r="K88" i="16"/>
  <c r="J88" i="16"/>
  <c r="I87" i="16"/>
  <c r="T236" i="14" s="1"/>
  <c r="N86" i="16"/>
  <c r="M86" i="16"/>
  <c r="L86" i="16"/>
  <c r="K86" i="16"/>
  <c r="J86" i="16"/>
  <c r="I85" i="16"/>
  <c r="T231" i="14" s="1"/>
  <c r="L231" i="14" s="1"/>
  <c r="N84" i="16"/>
  <c r="M84" i="16"/>
  <c r="L84" i="16"/>
  <c r="K84" i="16"/>
  <c r="J84" i="16"/>
  <c r="I83" i="16"/>
  <c r="T225" i="14" s="1"/>
  <c r="L225" i="14" s="1"/>
  <c r="N82" i="16"/>
  <c r="M82" i="16"/>
  <c r="L82" i="16"/>
  <c r="I81" i="16"/>
  <c r="T218" i="14" s="1"/>
  <c r="N80" i="16"/>
  <c r="M80" i="16"/>
  <c r="L80" i="16"/>
  <c r="K80" i="16"/>
  <c r="J80" i="16"/>
  <c r="I79" i="16"/>
  <c r="N78" i="16"/>
  <c r="M78" i="16"/>
  <c r="L78" i="16"/>
  <c r="K78" i="16"/>
  <c r="J78" i="16"/>
  <c r="I77" i="16"/>
  <c r="T205" i="14" s="1"/>
  <c r="L205" i="14" s="1"/>
  <c r="N76" i="16"/>
  <c r="M76" i="16"/>
  <c r="L76" i="16"/>
  <c r="K76" i="16"/>
  <c r="J76" i="16"/>
  <c r="I75" i="16"/>
  <c r="N74" i="16"/>
  <c r="M74" i="16"/>
  <c r="L74" i="16"/>
  <c r="K74" i="16"/>
  <c r="J74" i="16"/>
  <c r="I73" i="16"/>
  <c r="T193" i="14" s="1"/>
  <c r="L193" i="14" s="1"/>
  <c r="N72" i="16"/>
  <c r="M72" i="16"/>
  <c r="L72" i="16"/>
  <c r="K72" i="16"/>
  <c r="J72" i="16"/>
  <c r="I71" i="16"/>
  <c r="T186" i="14" s="1"/>
  <c r="L186" i="14" s="1"/>
  <c r="N70" i="16"/>
  <c r="M70" i="16"/>
  <c r="L70" i="16"/>
  <c r="K70" i="16"/>
  <c r="J70" i="16"/>
  <c r="I69" i="16"/>
  <c r="T179" i="14" s="1"/>
  <c r="N68" i="16"/>
  <c r="M68" i="16"/>
  <c r="L68" i="16"/>
  <c r="K68" i="16"/>
  <c r="J68" i="16"/>
  <c r="I67" i="16"/>
  <c r="T176" i="14" s="1"/>
  <c r="L176" i="14" s="1"/>
  <c r="N66" i="16"/>
  <c r="M66" i="16"/>
  <c r="L66" i="16"/>
  <c r="K66" i="16"/>
  <c r="J66" i="16"/>
  <c r="I65" i="16"/>
  <c r="N64" i="16"/>
  <c r="M64" i="16"/>
  <c r="L64" i="16"/>
  <c r="K64" i="16"/>
  <c r="J64" i="16"/>
  <c r="I63" i="16"/>
  <c r="T164" i="14" s="1"/>
  <c r="L164" i="14" s="1"/>
  <c r="N62" i="16"/>
  <c r="M62" i="16"/>
  <c r="L62" i="16"/>
  <c r="K62" i="16"/>
  <c r="J62" i="16"/>
  <c r="I61" i="16"/>
  <c r="N60" i="16"/>
  <c r="M60" i="16"/>
  <c r="L60" i="16"/>
  <c r="K60" i="16"/>
  <c r="J60" i="16"/>
  <c r="I59" i="16"/>
  <c r="N58" i="16"/>
  <c r="M58" i="16"/>
  <c r="L58" i="16"/>
  <c r="K58" i="16"/>
  <c r="J58" i="16"/>
  <c r="I57" i="16"/>
  <c r="N56" i="16"/>
  <c r="M56" i="16"/>
  <c r="L56" i="16"/>
  <c r="K56" i="16"/>
  <c r="J56" i="16"/>
  <c r="I55" i="16"/>
  <c r="N54" i="16"/>
  <c r="M54" i="16"/>
  <c r="L54" i="16"/>
  <c r="K54" i="16"/>
  <c r="J54" i="16"/>
  <c r="I51" i="16"/>
  <c r="T141" i="14" s="1"/>
  <c r="L141" i="14" s="1"/>
  <c r="N50" i="16"/>
  <c r="M50" i="16"/>
  <c r="L50" i="16"/>
  <c r="K50" i="16"/>
  <c r="I49" i="16"/>
  <c r="N48" i="16"/>
  <c r="M48" i="16"/>
  <c r="L48" i="16"/>
  <c r="I47" i="16"/>
  <c r="T133" i="14" s="1"/>
  <c r="L133" i="14" s="1"/>
  <c r="N46" i="16"/>
  <c r="M46" i="16"/>
  <c r="L46" i="16"/>
  <c r="I42" i="16"/>
  <c r="I41" i="16"/>
  <c r="N40" i="16"/>
  <c r="M40" i="16"/>
  <c r="L40" i="16"/>
  <c r="I39" i="16"/>
  <c r="I38" i="16"/>
  <c r="N37" i="16"/>
  <c r="M37" i="16"/>
  <c r="L37" i="16"/>
  <c r="N31" i="16"/>
  <c r="M31" i="16"/>
  <c r="L31" i="16"/>
  <c r="N28" i="16"/>
  <c r="M28" i="16"/>
  <c r="L28" i="16"/>
  <c r="I27" i="16"/>
  <c r="I24" i="16"/>
  <c r="T101" i="14" s="1"/>
  <c r="L101" i="14" s="1"/>
  <c r="I23" i="16"/>
  <c r="N22" i="16"/>
  <c r="M22" i="16"/>
  <c r="L22" i="16"/>
  <c r="K22" i="16"/>
  <c r="J22" i="16"/>
  <c r="I21" i="16"/>
  <c r="T73" i="14" s="1"/>
  <c r="L73" i="14" s="1"/>
  <c r="I20" i="16"/>
  <c r="T68" i="14" s="1"/>
  <c r="L68" i="14" s="1"/>
  <c r="I19" i="16"/>
  <c r="T63" i="14" s="1"/>
  <c r="T313" i="14" s="1"/>
  <c r="I18" i="16"/>
  <c r="T55" i="14" s="1"/>
  <c r="L55" i="14" s="1"/>
  <c r="I17" i="16"/>
  <c r="T52" i="14" s="1"/>
  <c r="L52" i="14" s="1"/>
  <c r="I16" i="16"/>
  <c r="T44" i="14" s="1"/>
  <c r="L44" i="14" s="1"/>
  <c r="I15" i="16"/>
  <c r="T15" i="14" s="1"/>
  <c r="L15" i="14" s="1"/>
  <c r="N14" i="16"/>
  <c r="M14" i="16"/>
  <c r="L14" i="16"/>
  <c r="L126" i="16" l="1"/>
  <c r="L128" i="16"/>
  <c r="J128" i="16"/>
  <c r="J126" i="16"/>
  <c r="M126" i="16"/>
  <c r="M128" i="16"/>
  <c r="N128" i="16"/>
  <c r="N126" i="16"/>
  <c r="K128" i="16"/>
  <c r="K126" i="16"/>
  <c r="O45" i="16"/>
  <c r="O43" i="16" s="1"/>
  <c r="L313" i="14"/>
  <c r="L297" i="14"/>
  <c r="L298" i="14"/>
  <c r="T217" i="14"/>
  <c r="L217" i="14" s="1"/>
  <c r="L218" i="14"/>
  <c r="L63" i="14"/>
  <c r="T178" i="14"/>
  <c r="L178" i="14" s="1"/>
  <c r="L179" i="14"/>
  <c r="T247" i="14"/>
  <c r="L247" i="14" s="1"/>
  <c r="L248" i="14"/>
  <c r="T305" i="14"/>
  <c r="L305" i="14" s="1"/>
  <c r="L306" i="14"/>
  <c r="T294" i="14"/>
  <c r="L294" i="14" s="1"/>
  <c r="L295" i="14"/>
  <c r="T235" i="14"/>
  <c r="L235" i="14" s="1"/>
  <c r="L236" i="14"/>
  <c r="I31" i="16"/>
  <c r="I60" i="16"/>
  <c r="I90" i="16"/>
  <c r="I98" i="16"/>
  <c r="O322" i="14"/>
  <c r="I92" i="16"/>
  <c r="T131" i="14" s="1"/>
  <c r="L131" i="14" s="1"/>
  <c r="O15" i="16"/>
  <c r="T265" i="14"/>
  <c r="L265" i="14" s="1"/>
  <c r="T175" i="14"/>
  <c r="L175" i="14" s="1"/>
  <c r="T311" i="14"/>
  <c r="L311" i="14" s="1"/>
  <c r="I64" i="16"/>
  <c r="T276" i="14"/>
  <c r="L276" i="14" s="1"/>
  <c r="T113" i="14"/>
  <c r="L113" i="14" s="1"/>
  <c r="T199" i="14"/>
  <c r="L199" i="14" s="1"/>
  <c r="T121" i="14"/>
  <c r="L121" i="14" s="1"/>
  <c r="T242" i="14"/>
  <c r="L242" i="14" s="1"/>
  <c r="T273" i="14"/>
  <c r="L273" i="14" s="1"/>
  <c r="T224" i="14"/>
  <c r="L224" i="14" s="1"/>
  <c r="I94" i="16"/>
  <c r="T284" i="14"/>
  <c r="L284" i="14" s="1"/>
  <c r="T157" i="14"/>
  <c r="L157" i="14" s="1"/>
  <c r="T105" i="14"/>
  <c r="L105" i="14" s="1"/>
  <c r="I22" i="16"/>
  <c r="T168" i="14"/>
  <c r="L168" i="14" s="1"/>
  <c r="T107" i="14"/>
  <c r="L107" i="14" s="1"/>
  <c r="I78" i="16"/>
  <c r="T14" i="14"/>
  <c r="L14" i="14" s="1"/>
  <c r="I74" i="16"/>
  <c r="I76" i="16"/>
  <c r="T115" i="14" s="1"/>
  <c r="L115" i="14" s="1"/>
  <c r="T204" i="14"/>
  <c r="L204" i="14" s="1"/>
  <c r="T287" i="14"/>
  <c r="L287" i="14" s="1"/>
  <c r="T261" i="14"/>
  <c r="L261" i="14" s="1"/>
  <c r="I62" i="16"/>
  <c r="T192" i="14"/>
  <c r="L192" i="14" s="1"/>
  <c r="T258" i="14"/>
  <c r="L258" i="14" s="1"/>
  <c r="T272" i="14"/>
  <c r="L272" i="14" s="1"/>
  <c r="T282" i="14"/>
  <c r="L282" i="14" s="1"/>
  <c r="T163" i="14"/>
  <c r="L163" i="14" s="1"/>
  <c r="T185" i="14"/>
  <c r="L185" i="14" s="1"/>
  <c r="T213" i="14"/>
  <c r="L213" i="14" s="1"/>
  <c r="T230" i="14"/>
  <c r="L230" i="14" s="1"/>
  <c r="T253" i="14"/>
  <c r="L253" i="14" s="1"/>
  <c r="T269" i="14"/>
  <c r="L269" i="14" s="1"/>
  <c r="T279" i="14"/>
  <c r="L279" i="14" s="1"/>
  <c r="T137" i="14"/>
  <c r="L137" i="14" s="1"/>
  <c r="T291" i="14"/>
  <c r="I124" i="16"/>
  <c r="N308" i="14"/>
  <c r="H121" i="18"/>
  <c r="I106" i="16"/>
  <c r="I58" i="16"/>
  <c r="T103" i="14" s="1"/>
  <c r="L103" i="14" s="1"/>
  <c r="I112" i="16"/>
  <c r="I102" i="16"/>
  <c r="I104" i="16"/>
  <c r="I110" i="16"/>
  <c r="I118" i="16"/>
  <c r="T289" i="14" s="1"/>
  <c r="L289" i="14" s="1"/>
  <c r="I70" i="16"/>
  <c r="I116" i="16"/>
  <c r="I88" i="16"/>
  <c r="T127" i="14" s="1"/>
  <c r="L127" i="14" s="1"/>
  <c r="I66" i="16"/>
  <c r="I114" i="16"/>
  <c r="I50" i="16"/>
  <c r="I100" i="16"/>
  <c r="T139" i="14" s="1"/>
  <c r="L139" i="14" s="1"/>
  <c r="I68" i="16"/>
  <c r="T109" i="14" s="1"/>
  <c r="L109" i="14" s="1"/>
  <c r="I72" i="16"/>
  <c r="T111" i="14" s="1"/>
  <c r="L111" i="14" s="1"/>
  <c r="I96" i="16"/>
  <c r="I84" i="16"/>
  <c r="T123" i="14" s="1"/>
  <c r="L123" i="14" s="1"/>
  <c r="I122" i="16"/>
  <c r="I120" i="16"/>
  <c r="I86" i="16"/>
  <c r="I82" i="16"/>
  <c r="T117" i="14" s="1"/>
  <c r="I80" i="16"/>
  <c r="T119" i="14" s="1"/>
  <c r="L119" i="14" s="1"/>
  <c r="I56" i="16"/>
  <c r="I54" i="16"/>
  <c r="I48" i="16"/>
  <c r="T99" i="14" s="1"/>
  <c r="L99" i="14" s="1"/>
  <c r="I46" i="16"/>
  <c r="I40" i="16"/>
  <c r="I37" i="16"/>
  <c r="I28" i="16"/>
  <c r="I14" i="16"/>
  <c r="I126" i="16" l="1"/>
  <c r="I128" i="16"/>
  <c r="T114" i="14"/>
  <c r="L114" i="14" s="1"/>
  <c r="L117" i="14"/>
  <c r="T315" i="14"/>
  <c r="L315" i="14" s="1"/>
  <c r="L291" i="14"/>
  <c r="AC123" i="14"/>
  <c r="U123" i="14" s="1"/>
  <c r="AC119" i="14"/>
  <c r="U119" i="14" s="1"/>
  <c r="AC127" i="14"/>
  <c r="U127" i="14" s="1"/>
  <c r="T126" i="14"/>
  <c r="L126" i="14" s="1"/>
  <c r="T125" i="14"/>
  <c r="L125" i="14" s="1"/>
  <c r="T135" i="14"/>
  <c r="L135" i="14" s="1"/>
  <c r="AC131" i="14"/>
  <c r="U131" i="14" s="1"/>
  <c r="T130" i="14"/>
  <c r="L130" i="14" s="1"/>
  <c r="T110" i="14"/>
  <c r="L110" i="14" s="1"/>
  <c r="T138" i="14"/>
  <c r="L138" i="14" s="1"/>
  <c r="T118" i="14"/>
  <c r="L118" i="14" s="1"/>
  <c r="T106" i="14"/>
  <c r="L106" i="14" s="1"/>
  <c r="T314" i="14"/>
  <c r="L314" i="14" s="1"/>
  <c r="T198" i="14"/>
  <c r="L198" i="14" s="1"/>
  <c r="T252" i="14"/>
  <c r="L252" i="14" s="1"/>
  <c r="T102" i="14"/>
  <c r="L102" i="14" s="1"/>
  <c r="T156" i="14"/>
  <c r="L156" i="14" s="1"/>
  <c r="T275" i="14"/>
  <c r="L275" i="14" s="1"/>
  <c r="T167" i="14"/>
  <c r="L167" i="14" s="1"/>
  <c r="T271" i="14"/>
  <c r="L271" i="14" s="1"/>
  <c r="T98" i="14"/>
  <c r="L98" i="14" s="1"/>
  <c r="T290" i="14"/>
  <c r="L290" i="14" s="1"/>
  <c r="T212" i="14"/>
  <c r="L212" i="14" s="1"/>
  <c r="T312" i="14"/>
  <c r="L312" i="14" s="1"/>
  <c r="T241" i="14"/>
  <c r="L241" i="14" s="1"/>
  <c r="T309" i="14" l="1"/>
  <c r="L309" i="14" s="1"/>
  <c r="T122" i="14"/>
  <c r="L122" i="14" s="1"/>
  <c r="T134" i="14"/>
  <c r="L134" i="14" s="1"/>
  <c r="T310" i="14"/>
  <c r="L310" i="14" s="1"/>
  <c r="AC135" i="14"/>
  <c r="U135" i="14" s="1"/>
  <c r="V15" i="14"/>
  <c r="V44" i="14"/>
  <c r="Z44" i="14"/>
  <c r="AA44" i="14"/>
  <c r="AB44" i="14"/>
  <c r="V45" i="14"/>
  <c r="W45" i="14"/>
  <c r="X45" i="14"/>
  <c r="Z45" i="14"/>
  <c r="AA45" i="14"/>
  <c r="AB45" i="14"/>
  <c r="AC45" i="14"/>
  <c r="V46" i="14"/>
  <c r="W46" i="14"/>
  <c r="X46" i="14"/>
  <c r="Z46" i="14"/>
  <c r="AA46" i="14"/>
  <c r="AB46" i="14"/>
  <c r="AC46" i="14"/>
  <c r="V47" i="14"/>
  <c r="W47" i="14"/>
  <c r="X47" i="14"/>
  <c r="Z47" i="14"/>
  <c r="AA47" i="14"/>
  <c r="AB47" i="14"/>
  <c r="AC47" i="14"/>
  <c r="V48" i="14"/>
  <c r="W48" i="14"/>
  <c r="X48" i="14"/>
  <c r="Z48" i="14"/>
  <c r="AA48" i="14"/>
  <c r="AB48" i="14"/>
  <c r="AC48" i="14"/>
  <c r="V49" i="14"/>
  <c r="W49" i="14"/>
  <c r="X49" i="14"/>
  <c r="Z49" i="14"/>
  <c r="AA49" i="14"/>
  <c r="AB49" i="14"/>
  <c r="AC49" i="14"/>
  <c r="V50" i="14"/>
  <c r="W50" i="14"/>
  <c r="X50" i="14"/>
  <c r="Z50" i="14"/>
  <c r="AA50" i="14"/>
  <c r="AB50" i="14"/>
  <c r="AC50" i="14"/>
  <c r="V51" i="14"/>
  <c r="W51" i="14"/>
  <c r="X51" i="14"/>
  <c r="Z51" i="14"/>
  <c r="AA51" i="14"/>
  <c r="AB51" i="14"/>
  <c r="AC51" i="14"/>
  <c r="V52" i="14"/>
  <c r="W52" i="14"/>
  <c r="X52" i="14"/>
  <c r="Z52" i="14"/>
  <c r="AA52" i="14"/>
  <c r="S16" i="18" s="1"/>
  <c r="AB52" i="14"/>
  <c r="V55" i="14"/>
  <c r="Z55" i="14"/>
  <c r="AA55" i="14"/>
  <c r="AB55" i="14"/>
  <c r="V56" i="14"/>
  <c r="W56" i="14"/>
  <c r="X56" i="14"/>
  <c r="Z56" i="14"/>
  <c r="AA56" i="14"/>
  <c r="AB56" i="14"/>
  <c r="AC56" i="14"/>
  <c r="V57" i="14"/>
  <c r="W57" i="14"/>
  <c r="X57" i="14"/>
  <c r="Z57" i="14"/>
  <c r="AA57" i="14"/>
  <c r="AB57" i="14"/>
  <c r="AC57" i="14"/>
  <c r="V58" i="14"/>
  <c r="W58" i="14"/>
  <c r="X58" i="14"/>
  <c r="Z58" i="14"/>
  <c r="AA58" i="14"/>
  <c r="AB58" i="14"/>
  <c r="AC58" i="14"/>
  <c r="V60" i="14"/>
  <c r="W60" i="14"/>
  <c r="X60" i="14"/>
  <c r="Z60" i="14"/>
  <c r="AA60" i="14"/>
  <c r="AB60" i="14"/>
  <c r="AC60" i="14"/>
  <c r="V61" i="14"/>
  <c r="W61" i="14"/>
  <c r="X61" i="14"/>
  <c r="C44" i="19" s="1"/>
  <c r="Z61" i="14"/>
  <c r="AA61" i="14"/>
  <c r="AB61" i="14"/>
  <c r="AC61" i="14"/>
  <c r="V62" i="14"/>
  <c r="W62" i="14"/>
  <c r="X62" i="14"/>
  <c r="Z62" i="14"/>
  <c r="AA62" i="14"/>
  <c r="AB62" i="14"/>
  <c r="AC62" i="14"/>
  <c r="V63" i="14"/>
  <c r="X63" i="14"/>
  <c r="Z63" i="14"/>
  <c r="AA63" i="14"/>
  <c r="AB63" i="14"/>
  <c r="V64" i="14"/>
  <c r="W64" i="14"/>
  <c r="X64" i="14"/>
  <c r="Z64" i="14"/>
  <c r="AA64" i="14"/>
  <c r="AB64" i="14"/>
  <c r="AC64" i="14"/>
  <c r="V66" i="14"/>
  <c r="W66" i="14"/>
  <c r="X66" i="14"/>
  <c r="Z66" i="14"/>
  <c r="AA66" i="14"/>
  <c r="AB66" i="14"/>
  <c r="AC66" i="14"/>
  <c r="V68" i="14"/>
  <c r="W68" i="14"/>
  <c r="Z68" i="14"/>
  <c r="AA68" i="14"/>
  <c r="AB68" i="14"/>
  <c r="V70" i="14"/>
  <c r="W70" i="14"/>
  <c r="X70" i="14"/>
  <c r="Z70" i="14"/>
  <c r="AA70" i="14"/>
  <c r="AB70" i="14"/>
  <c r="AC70" i="14"/>
  <c r="V72" i="14"/>
  <c r="W72" i="14"/>
  <c r="X72" i="14"/>
  <c r="C35" i="19" s="1"/>
  <c r="D35" i="19" s="1"/>
  <c r="Z72" i="14"/>
  <c r="AA72" i="14"/>
  <c r="AB72" i="14"/>
  <c r="AC72" i="14"/>
  <c r="V73" i="14"/>
  <c r="Z73" i="14"/>
  <c r="AA73" i="14"/>
  <c r="AB73" i="14"/>
  <c r="V74" i="14"/>
  <c r="W74" i="14"/>
  <c r="X74" i="14"/>
  <c r="Z74" i="14"/>
  <c r="AA74" i="14"/>
  <c r="AB74" i="14"/>
  <c r="AC74" i="14"/>
  <c r="V75" i="14"/>
  <c r="W75" i="14"/>
  <c r="X75" i="14"/>
  <c r="Z75" i="14"/>
  <c r="AA75" i="14"/>
  <c r="AB75" i="14"/>
  <c r="AC75" i="14"/>
  <c r="V76" i="14"/>
  <c r="W76" i="14"/>
  <c r="X76" i="14"/>
  <c r="Z76" i="14"/>
  <c r="AA76" i="14"/>
  <c r="AB76" i="14"/>
  <c r="AC76" i="14"/>
  <c r="V77" i="14"/>
  <c r="W77" i="14"/>
  <c r="X77" i="14"/>
  <c r="Z77" i="14"/>
  <c r="AA77" i="14"/>
  <c r="AB77" i="14"/>
  <c r="AC77" i="14"/>
  <c r="V78" i="14"/>
  <c r="W78" i="14"/>
  <c r="X78" i="14"/>
  <c r="Z78" i="14"/>
  <c r="AA78" i="14"/>
  <c r="AB78" i="14"/>
  <c r="AC78" i="14"/>
  <c r="V79" i="14"/>
  <c r="W79" i="14"/>
  <c r="X79" i="14"/>
  <c r="Z79" i="14"/>
  <c r="AA79" i="14"/>
  <c r="AB79" i="14"/>
  <c r="AC79" i="14"/>
  <c r="V80" i="14"/>
  <c r="W80" i="14"/>
  <c r="X80" i="14"/>
  <c r="Z80" i="14"/>
  <c r="AA80" i="14"/>
  <c r="AB80" i="14"/>
  <c r="AC80" i="14"/>
  <c r="V81" i="14"/>
  <c r="W81" i="14"/>
  <c r="X81" i="14"/>
  <c r="Z81" i="14"/>
  <c r="AA81" i="14"/>
  <c r="AB81" i="14"/>
  <c r="AC81" i="14"/>
  <c r="V82" i="14"/>
  <c r="W82" i="14"/>
  <c r="X82" i="14"/>
  <c r="Z82" i="14"/>
  <c r="AA82" i="14"/>
  <c r="AB82" i="14"/>
  <c r="AC82" i="14"/>
  <c r="V83" i="14"/>
  <c r="W83" i="14"/>
  <c r="X83" i="14"/>
  <c r="Z83" i="14"/>
  <c r="AA83" i="14"/>
  <c r="AB83" i="14"/>
  <c r="AC83" i="14"/>
  <c r="V84" i="14"/>
  <c r="W84" i="14"/>
  <c r="X84" i="14"/>
  <c r="Z84" i="14"/>
  <c r="AA84" i="14"/>
  <c r="AB84" i="14"/>
  <c r="AC84" i="14"/>
  <c r="V85" i="14"/>
  <c r="W85" i="14"/>
  <c r="X85" i="14"/>
  <c r="Z85" i="14"/>
  <c r="AA85" i="14"/>
  <c r="AB85" i="14"/>
  <c r="AC85" i="14"/>
  <c r="V87" i="14"/>
  <c r="W87" i="14"/>
  <c r="Z87" i="14"/>
  <c r="AA87" i="14"/>
  <c r="AB87" i="14"/>
  <c r="AC87" i="14"/>
  <c r="V88" i="14"/>
  <c r="W88" i="14"/>
  <c r="Z88" i="14"/>
  <c r="AA88" i="14"/>
  <c r="AB88" i="14"/>
  <c r="AC88" i="14"/>
  <c r="V89" i="14"/>
  <c r="W89" i="14"/>
  <c r="X89" i="14"/>
  <c r="Z89" i="14"/>
  <c r="AA89" i="14"/>
  <c r="AB89" i="14"/>
  <c r="AC89" i="14"/>
  <c r="V90" i="14"/>
  <c r="W90" i="14"/>
  <c r="X90" i="14"/>
  <c r="Z90" i="14"/>
  <c r="AA90" i="14"/>
  <c r="AB90" i="14"/>
  <c r="AC90" i="14"/>
  <c r="V91" i="14"/>
  <c r="W91" i="14"/>
  <c r="X91" i="14"/>
  <c r="Z91" i="14"/>
  <c r="AA91" i="14"/>
  <c r="AB91" i="14"/>
  <c r="AC91" i="14"/>
  <c r="V92" i="14"/>
  <c r="W92" i="14"/>
  <c r="X92" i="14"/>
  <c r="Z92" i="14"/>
  <c r="AA92" i="14"/>
  <c r="AB92" i="14"/>
  <c r="AC92" i="14"/>
  <c r="V93" i="14"/>
  <c r="W93" i="14"/>
  <c r="X93" i="14"/>
  <c r="Z93" i="14"/>
  <c r="AA93" i="14"/>
  <c r="AB93" i="14"/>
  <c r="AC93" i="14"/>
  <c r="V94" i="14"/>
  <c r="W94" i="14"/>
  <c r="X94" i="14"/>
  <c r="Z94" i="14"/>
  <c r="AA94" i="14"/>
  <c r="AB94" i="14"/>
  <c r="AC94" i="14"/>
  <c r="V96" i="14"/>
  <c r="W96" i="14"/>
  <c r="X96" i="14"/>
  <c r="Z96" i="14"/>
  <c r="AA96" i="14"/>
  <c r="AB96" i="14"/>
  <c r="AC96" i="14"/>
  <c r="V97" i="14"/>
  <c r="W97" i="14"/>
  <c r="X97" i="14"/>
  <c r="Z97" i="14"/>
  <c r="AA97" i="14"/>
  <c r="AB97" i="14"/>
  <c r="AC97" i="14"/>
  <c r="V99" i="14"/>
  <c r="Z99" i="14"/>
  <c r="AA99" i="14"/>
  <c r="S19" i="18" s="1"/>
  <c r="AB99" i="14"/>
  <c r="V100" i="14"/>
  <c r="W100" i="14"/>
  <c r="Z100" i="14"/>
  <c r="AA100" i="14"/>
  <c r="AB100" i="14"/>
  <c r="AC100" i="14"/>
  <c r="V101" i="14"/>
  <c r="Z101" i="14"/>
  <c r="AA101" i="14"/>
  <c r="S20" i="18" s="1"/>
  <c r="AB101" i="14"/>
  <c r="V103" i="14"/>
  <c r="Z103" i="14"/>
  <c r="AA103" i="14"/>
  <c r="S22" i="18" s="1"/>
  <c r="AB103" i="14"/>
  <c r="AC103" i="14"/>
  <c r="V26" i="16" s="1"/>
  <c r="V104" i="14"/>
  <c r="W104" i="14"/>
  <c r="X104" i="14"/>
  <c r="Z104" i="14"/>
  <c r="AA104" i="14"/>
  <c r="AB104" i="14"/>
  <c r="AC104" i="14"/>
  <c r="V105" i="14"/>
  <c r="Z105" i="14"/>
  <c r="AA105" i="14"/>
  <c r="S23" i="18" s="1"/>
  <c r="AB105" i="14"/>
  <c r="V107" i="14"/>
  <c r="Z107" i="14"/>
  <c r="AA107" i="14"/>
  <c r="S25" i="18" s="1"/>
  <c r="AB107" i="14"/>
  <c r="V108" i="14"/>
  <c r="W108" i="14"/>
  <c r="X108" i="14"/>
  <c r="Z108" i="14"/>
  <c r="AA108" i="14"/>
  <c r="AB108" i="14"/>
  <c r="AC108" i="14"/>
  <c r="V109" i="14"/>
  <c r="Z109" i="14"/>
  <c r="AA109" i="14"/>
  <c r="S26" i="18" s="1"/>
  <c r="AB109" i="14"/>
  <c r="V111" i="14"/>
  <c r="Z111" i="14"/>
  <c r="AA111" i="14"/>
  <c r="AB111" i="14"/>
  <c r="V112" i="14"/>
  <c r="W112" i="14"/>
  <c r="X112" i="14"/>
  <c r="Z112" i="14"/>
  <c r="AA112" i="14"/>
  <c r="AB112" i="14"/>
  <c r="AC112" i="14"/>
  <c r="V113" i="14"/>
  <c r="Z113" i="14"/>
  <c r="AA113" i="14"/>
  <c r="S29" i="18" s="1"/>
  <c r="AB113" i="14"/>
  <c r="V117" i="14"/>
  <c r="Z117" i="14"/>
  <c r="Z114" i="14" s="1"/>
  <c r="AA117" i="14"/>
  <c r="AB117" i="14"/>
  <c r="AB114" i="14" s="1"/>
  <c r="V120" i="14"/>
  <c r="W120" i="14"/>
  <c r="X120" i="14"/>
  <c r="Z120" i="14"/>
  <c r="AA120" i="14"/>
  <c r="AB120" i="14"/>
  <c r="AC120" i="14"/>
  <c r="V121" i="14"/>
  <c r="Z121" i="14"/>
  <c r="Z118" i="14" s="1"/>
  <c r="AA121" i="14"/>
  <c r="AB121" i="14"/>
  <c r="AB118" i="14" s="1"/>
  <c r="V124" i="14"/>
  <c r="W124" i="14"/>
  <c r="X124" i="14"/>
  <c r="Z124" i="14"/>
  <c r="AA124" i="14"/>
  <c r="AB124" i="14"/>
  <c r="AC124" i="14"/>
  <c r="V125" i="14"/>
  <c r="Z125" i="14"/>
  <c r="Z122" i="14" s="1"/>
  <c r="AA125" i="14"/>
  <c r="S37" i="18" s="1"/>
  <c r="AB125" i="14"/>
  <c r="AB122" i="14" s="1"/>
  <c r="V128" i="14"/>
  <c r="W128" i="14"/>
  <c r="X128" i="14"/>
  <c r="Z128" i="14"/>
  <c r="AA128" i="14"/>
  <c r="AB128" i="14"/>
  <c r="AC128" i="14"/>
  <c r="V132" i="14"/>
  <c r="W132" i="14"/>
  <c r="X132" i="14"/>
  <c r="Z132" i="14"/>
  <c r="AA132" i="14"/>
  <c r="AB132" i="14"/>
  <c r="AC132" i="14"/>
  <c r="V133" i="14"/>
  <c r="Z133" i="14"/>
  <c r="Z130" i="14" s="1"/>
  <c r="AA133" i="14"/>
  <c r="AB133" i="14"/>
  <c r="AB130" i="14" s="1"/>
  <c r="V136" i="14"/>
  <c r="W136" i="14"/>
  <c r="X136" i="14"/>
  <c r="Z136" i="14"/>
  <c r="AA136" i="14"/>
  <c r="AB136" i="14"/>
  <c r="AC136" i="14"/>
  <c r="V137" i="14"/>
  <c r="Z137" i="14"/>
  <c r="Z134" i="14" s="1"/>
  <c r="AA137" i="14"/>
  <c r="AB137" i="14"/>
  <c r="AB134" i="14" s="1"/>
  <c r="V140" i="14"/>
  <c r="W140" i="14"/>
  <c r="X140" i="14"/>
  <c r="Z140" i="14"/>
  <c r="AA140" i="14"/>
  <c r="AB140" i="14"/>
  <c r="AC140" i="14"/>
  <c r="V141" i="14"/>
  <c r="W141" i="14"/>
  <c r="W138" i="14" s="1"/>
  <c r="X141" i="14"/>
  <c r="X138" i="14" s="1"/>
  <c r="Z141" i="14"/>
  <c r="Z138" i="14" s="1"/>
  <c r="AA141" i="14"/>
  <c r="AB141" i="14"/>
  <c r="AB138" i="14" s="1"/>
  <c r="V143" i="14"/>
  <c r="W143" i="14"/>
  <c r="W142" i="14" s="1"/>
  <c r="X143" i="14"/>
  <c r="X142" i="14" s="1"/>
  <c r="Z143" i="14"/>
  <c r="Z142" i="14" s="1"/>
  <c r="AA143" i="14"/>
  <c r="AA142" i="14" s="1"/>
  <c r="AB143" i="14"/>
  <c r="AB142" i="14" s="1"/>
  <c r="AC143" i="14"/>
  <c r="V145" i="14"/>
  <c r="X145" i="14"/>
  <c r="X144" i="14" s="1"/>
  <c r="Z145" i="14"/>
  <c r="Z144" i="14" s="1"/>
  <c r="AA145" i="14"/>
  <c r="AB145" i="14"/>
  <c r="AB144" i="14" s="1"/>
  <c r="V146" i="14"/>
  <c r="W146" i="14"/>
  <c r="X146" i="14"/>
  <c r="Z146" i="14"/>
  <c r="AA146" i="14"/>
  <c r="AB146" i="14"/>
  <c r="AC146" i="14"/>
  <c r="V148" i="14"/>
  <c r="Z148" i="14"/>
  <c r="Z147" i="14" s="1"/>
  <c r="AA148" i="14"/>
  <c r="AB148" i="14"/>
  <c r="AB147" i="14" s="1"/>
  <c r="V149" i="14"/>
  <c r="W149" i="14"/>
  <c r="X149" i="14"/>
  <c r="Z149" i="14"/>
  <c r="AA149" i="14"/>
  <c r="AB149" i="14"/>
  <c r="AC149" i="14"/>
  <c r="V150" i="14"/>
  <c r="W150" i="14"/>
  <c r="X150" i="14"/>
  <c r="Z150" i="14"/>
  <c r="AA150" i="14"/>
  <c r="AB150" i="14"/>
  <c r="AC150" i="14"/>
  <c r="V151" i="14"/>
  <c r="W151" i="14"/>
  <c r="X151" i="14"/>
  <c r="Z151" i="14"/>
  <c r="AA151" i="14"/>
  <c r="AB151" i="14"/>
  <c r="AC151" i="14"/>
  <c r="V153" i="14"/>
  <c r="W153" i="14"/>
  <c r="W152" i="14" s="1"/>
  <c r="Z153" i="14"/>
  <c r="Z152" i="14" s="1"/>
  <c r="AA153" i="14"/>
  <c r="AB153" i="14"/>
  <c r="AB152" i="14" s="1"/>
  <c r="V154" i="14"/>
  <c r="W154" i="14"/>
  <c r="X154" i="14"/>
  <c r="Z154" i="14"/>
  <c r="AA154" i="14"/>
  <c r="AB154" i="14"/>
  <c r="AC154" i="14"/>
  <c r="V155" i="14"/>
  <c r="W155" i="14"/>
  <c r="X155" i="14"/>
  <c r="Z155" i="14"/>
  <c r="AA155" i="14"/>
  <c r="AB155" i="14"/>
  <c r="AC155" i="14"/>
  <c r="V157" i="14"/>
  <c r="W157" i="14"/>
  <c r="W156" i="14" s="1"/>
  <c r="Z157" i="14"/>
  <c r="Z156" i="14" s="1"/>
  <c r="AA157" i="14"/>
  <c r="AB157" i="14"/>
  <c r="AB156" i="14" s="1"/>
  <c r="V158" i="14"/>
  <c r="W158" i="14"/>
  <c r="X158" i="14"/>
  <c r="Z158" i="14"/>
  <c r="AA158" i="14"/>
  <c r="AB158" i="14"/>
  <c r="AC158" i="14"/>
  <c r="V159" i="14"/>
  <c r="W159" i="14"/>
  <c r="X159" i="14"/>
  <c r="Z159" i="14"/>
  <c r="AA159" i="14"/>
  <c r="AB159" i="14"/>
  <c r="AC159" i="14"/>
  <c r="V160" i="14"/>
  <c r="W160" i="14"/>
  <c r="X160" i="14"/>
  <c r="Z160" i="14"/>
  <c r="AA160" i="14"/>
  <c r="AB160" i="14"/>
  <c r="AC160" i="14"/>
  <c r="V161" i="14"/>
  <c r="W161" i="14"/>
  <c r="X161" i="14"/>
  <c r="Z161" i="14"/>
  <c r="AA161" i="14"/>
  <c r="AB161" i="14"/>
  <c r="AC161" i="14"/>
  <c r="V162" i="14"/>
  <c r="W162" i="14"/>
  <c r="X162" i="14"/>
  <c r="Z162" i="14"/>
  <c r="AA162" i="14"/>
  <c r="AB162" i="14"/>
  <c r="AC162" i="14"/>
  <c r="V164" i="14"/>
  <c r="W164" i="14"/>
  <c r="W163" i="14" s="1"/>
  <c r="Z164" i="14"/>
  <c r="Z163" i="14" s="1"/>
  <c r="AA164" i="14"/>
  <c r="AB164" i="14"/>
  <c r="AB163" i="14" s="1"/>
  <c r="V165" i="14"/>
  <c r="W165" i="14"/>
  <c r="X165" i="14"/>
  <c r="Z165" i="14"/>
  <c r="AA165" i="14"/>
  <c r="AB165" i="14"/>
  <c r="AC165" i="14"/>
  <c r="W166" i="14"/>
  <c r="X166" i="14"/>
  <c r="Z166" i="14"/>
  <c r="AA166" i="14"/>
  <c r="AB166" i="14"/>
  <c r="AC166" i="14"/>
  <c r="V168" i="14"/>
  <c r="W168" i="14"/>
  <c r="W167" i="14" s="1"/>
  <c r="Z168" i="14"/>
  <c r="Z167" i="14" s="1"/>
  <c r="AA168" i="14"/>
  <c r="AB168" i="14"/>
  <c r="AB167" i="14" s="1"/>
  <c r="V169" i="14"/>
  <c r="W169" i="14"/>
  <c r="X169" i="14"/>
  <c r="Z169" i="14"/>
  <c r="AA169" i="14"/>
  <c r="AB169" i="14"/>
  <c r="AC169" i="14"/>
  <c r="V170" i="14"/>
  <c r="W170" i="14"/>
  <c r="X170" i="14"/>
  <c r="Z170" i="14"/>
  <c r="AA170" i="14"/>
  <c r="AB170" i="14"/>
  <c r="AC170" i="14"/>
  <c r="V171" i="14"/>
  <c r="W171" i="14"/>
  <c r="X171" i="14"/>
  <c r="Z171" i="14"/>
  <c r="AA171" i="14"/>
  <c r="AB171" i="14"/>
  <c r="AC171" i="14"/>
  <c r="V172" i="14"/>
  <c r="W172" i="14"/>
  <c r="X172" i="14"/>
  <c r="Z172" i="14"/>
  <c r="AA172" i="14"/>
  <c r="AB172" i="14"/>
  <c r="AC172" i="14"/>
  <c r="V173" i="14"/>
  <c r="W173" i="14"/>
  <c r="X173" i="14"/>
  <c r="Z173" i="14"/>
  <c r="AA173" i="14"/>
  <c r="AB173" i="14"/>
  <c r="AC173" i="14"/>
  <c r="V174" i="14"/>
  <c r="W174" i="14"/>
  <c r="X174" i="14"/>
  <c r="Z174" i="14"/>
  <c r="AA174" i="14"/>
  <c r="AB174" i="14"/>
  <c r="AC174" i="14"/>
  <c r="V176" i="14"/>
  <c r="W176" i="14"/>
  <c r="W175" i="14" s="1"/>
  <c r="Z176" i="14"/>
  <c r="Z175" i="14" s="1"/>
  <c r="AA176" i="14"/>
  <c r="AB176" i="14"/>
  <c r="AB175" i="14" s="1"/>
  <c r="V177" i="14"/>
  <c r="W177" i="14"/>
  <c r="X177" i="14"/>
  <c r="Z177" i="14"/>
  <c r="AA177" i="14"/>
  <c r="AB177" i="14"/>
  <c r="AC177" i="14"/>
  <c r="V179" i="14"/>
  <c r="W179" i="14"/>
  <c r="W178" i="14" s="1"/>
  <c r="Z179" i="14"/>
  <c r="Z178" i="14" s="1"/>
  <c r="AA179" i="14"/>
  <c r="AB179" i="14"/>
  <c r="AB178" i="14" s="1"/>
  <c r="V180" i="14"/>
  <c r="W180" i="14"/>
  <c r="X180" i="14"/>
  <c r="Z180" i="14"/>
  <c r="AA180" i="14"/>
  <c r="AB180" i="14"/>
  <c r="AC180" i="14"/>
  <c r="V181" i="14"/>
  <c r="W181" i="14"/>
  <c r="X181" i="14"/>
  <c r="Z181" i="14"/>
  <c r="AA181" i="14"/>
  <c r="AB181" i="14"/>
  <c r="AC181" i="14"/>
  <c r="V182" i="14"/>
  <c r="W182" i="14"/>
  <c r="X182" i="14"/>
  <c r="Z182" i="14"/>
  <c r="AA182" i="14"/>
  <c r="AB182" i="14"/>
  <c r="AC182" i="14"/>
  <c r="V184" i="14"/>
  <c r="W184" i="14"/>
  <c r="X184" i="14"/>
  <c r="Z184" i="14"/>
  <c r="AA184" i="14"/>
  <c r="AB184" i="14"/>
  <c r="AC184" i="14"/>
  <c r="V186" i="14"/>
  <c r="W186" i="14"/>
  <c r="W185" i="14" s="1"/>
  <c r="Z186" i="14"/>
  <c r="Z185" i="14" s="1"/>
  <c r="AA186" i="14"/>
  <c r="AB186" i="14"/>
  <c r="AB185" i="14" s="1"/>
  <c r="V187" i="14"/>
  <c r="W187" i="14"/>
  <c r="X187" i="14"/>
  <c r="Z187" i="14"/>
  <c r="AA187" i="14"/>
  <c r="AB187" i="14"/>
  <c r="AC187" i="14"/>
  <c r="V188" i="14"/>
  <c r="W188" i="14"/>
  <c r="X188" i="14"/>
  <c r="Z188" i="14"/>
  <c r="AA188" i="14"/>
  <c r="AB188" i="14"/>
  <c r="AC188" i="14"/>
  <c r="V189" i="14"/>
  <c r="W189" i="14"/>
  <c r="X189" i="14"/>
  <c r="Z189" i="14"/>
  <c r="AA189" i="14"/>
  <c r="AB189" i="14"/>
  <c r="AC189" i="14"/>
  <c r="V190" i="14"/>
  <c r="W190" i="14"/>
  <c r="X190" i="14"/>
  <c r="Z190" i="14"/>
  <c r="AA190" i="14"/>
  <c r="AB190" i="14"/>
  <c r="AC190" i="14"/>
  <c r="V191" i="14"/>
  <c r="W191" i="14"/>
  <c r="X191" i="14"/>
  <c r="Z191" i="14"/>
  <c r="AA191" i="14"/>
  <c r="AB191" i="14"/>
  <c r="AC191" i="14"/>
  <c r="V193" i="14"/>
  <c r="W193" i="14"/>
  <c r="W192" i="14" s="1"/>
  <c r="Z193" i="14"/>
  <c r="Z192" i="14" s="1"/>
  <c r="AA193" i="14"/>
  <c r="AB193" i="14"/>
  <c r="AB192" i="14" s="1"/>
  <c r="V194" i="14"/>
  <c r="W194" i="14"/>
  <c r="X194" i="14"/>
  <c r="Z194" i="14"/>
  <c r="AA194" i="14"/>
  <c r="AB194" i="14"/>
  <c r="AC194" i="14"/>
  <c r="V195" i="14"/>
  <c r="W195" i="14"/>
  <c r="X195" i="14"/>
  <c r="Z195" i="14"/>
  <c r="AA195" i="14"/>
  <c r="AB195" i="14"/>
  <c r="AC195" i="14"/>
  <c r="V196" i="14"/>
  <c r="W196" i="14"/>
  <c r="X196" i="14"/>
  <c r="Z196" i="14"/>
  <c r="AA196" i="14"/>
  <c r="AB196" i="14"/>
  <c r="AC196" i="14"/>
  <c r="V197" i="14"/>
  <c r="W197" i="14"/>
  <c r="X197" i="14"/>
  <c r="Z197" i="14"/>
  <c r="AA197" i="14"/>
  <c r="AB197" i="14"/>
  <c r="AC197" i="14"/>
  <c r="V199" i="14"/>
  <c r="W199" i="14"/>
  <c r="W198" i="14" s="1"/>
  <c r="Z199" i="14"/>
  <c r="Z198" i="14" s="1"/>
  <c r="AA199" i="14"/>
  <c r="AB199" i="14"/>
  <c r="AB198" i="14" s="1"/>
  <c r="V200" i="14"/>
  <c r="W200" i="14"/>
  <c r="X200" i="14"/>
  <c r="Z200" i="14"/>
  <c r="AA200" i="14"/>
  <c r="AB200" i="14"/>
  <c r="AC200" i="14"/>
  <c r="V201" i="14"/>
  <c r="W201" i="14"/>
  <c r="X201" i="14"/>
  <c r="Z201" i="14"/>
  <c r="AA201" i="14"/>
  <c r="AB201" i="14"/>
  <c r="AC201" i="14"/>
  <c r="V202" i="14"/>
  <c r="W202" i="14"/>
  <c r="X202" i="14"/>
  <c r="Z202" i="14"/>
  <c r="AA202" i="14"/>
  <c r="AB202" i="14"/>
  <c r="AC202" i="14"/>
  <c r="V203" i="14"/>
  <c r="W203" i="14"/>
  <c r="X203" i="14"/>
  <c r="Z203" i="14"/>
  <c r="AA203" i="14"/>
  <c r="AB203" i="14"/>
  <c r="AC203" i="14"/>
  <c r="V205" i="14"/>
  <c r="W205" i="14"/>
  <c r="W204" i="14" s="1"/>
  <c r="Z205" i="14"/>
  <c r="Z204" i="14" s="1"/>
  <c r="AA205" i="14"/>
  <c r="AB205" i="14"/>
  <c r="AB204" i="14" s="1"/>
  <c r="V206" i="14"/>
  <c r="W206" i="14"/>
  <c r="X206" i="14"/>
  <c r="Z206" i="14"/>
  <c r="AA206" i="14"/>
  <c r="AB206" i="14"/>
  <c r="AC206" i="14"/>
  <c r="V207" i="14"/>
  <c r="W207" i="14"/>
  <c r="X207" i="14"/>
  <c r="Z207" i="14"/>
  <c r="AA207" i="14"/>
  <c r="AB207" i="14"/>
  <c r="AC207" i="14"/>
  <c r="V208" i="14"/>
  <c r="W208" i="14"/>
  <c r="X208" i="14"/>
  <c r="Z208" i="14"/>
  <c r="AA208" i="14"/>
  <c r="AB208" i="14"/>
  <c r="AC208" i="14"/>
  <c r="V209" i="14"/>
  <c r="W209" i="14"/>
  <c r="X209" i="14"/>
  <c r="Z209" i="14"/>
  <c r="AA209" i="14"/>
  <c r="AB209" i="14"/>
  <c r="AC209" i="14"/>
  <c r="V210" i="14"/>
  <c r="W210" i="14"/>
  <c r="X210" i="14"/>
  <c r="Z210" i="14"/>
  <c r="AA210" i="14"/>
  <c r="AB210" i="14"/>
  <c r="AC210" i="14"/>
  <c r="V211" i="14"/>
  <c r="W211" i="14"/>
  <c r="X211" i="14"/>
  <c r="Z211" i="14"/>
  <c r="AA211" i="14"/>
  <c r="AB211" i="14"/>
  <c r="AC211" i="14"/>
  <c r="V213" i="14"/>
  <c r="W213" i="14"/>
  <c r="W212" i="14" s="1"/>
  <c r="Z213" i="14"/>
  <c r="Z212" i="14" s="1"/>
  <c r="AA213" i="14"/>
  <c r="AB213" i="14"/>
  <c r="AB212" i="14" s="1"/>
  <c r="V214" i="14"/>
  <c r="W214" i="14"/>
  <c r="X214" i="14"/>
  <c r="Z214" i="14"/>
  <c r="AA214" i="14"/>
  <c r="AB214" i="14"/>
  <c r="AC214" i="14"/>
  <c r="V215" i="14"/>
  <c r="W215" i="14"/>
  <c r="X215" i="14"/>
  <c r="Z215" i="14"/>
  <c r="AA215" i="14"/>
  <c r="AB215" i="14"/>
  <c r="AC215" i="14"/>
  <c r="V216" i="14"/>
  <c r="W216" i="14"/>
  <c r="X216" i="14"/>
  <c r="Z216" i="14"/>
  <c r="AA216" i="14"/>
  <c r="AB216" i="14"/>
  <c r="AC216" i="14"/>
  <c r="V218" i="14"/>
  <c r="W218" i="14"/>
  <c r="W217" i="14" s="1"/>
  <c r="Z218" i="14"/>
  <c r="Z217" i="14" s="1"/>
  <c r="AA218" i="14"/>
  <c r="AB218" i="14"/>
  <c r="AB217" i="14" s="1"/>
  <c r="V219" i="14"/>
  <c r="W219" i="14"/>
  <c r="X219" i="14"/>
  <c r="Z219" i="14"/>
  <c r="AA219" i="14"/>
  <c r="AB219" i="14"/>
  <c r="AC219" i="14"/>
  <c r="V220" i="14"/>
  <c r="W220" i="14"/>
  <c r="X220" i="14"/>
  <c r="Z220" i="14"/>
  <c r="AA220" i="14"/>
  <c r="AB220" i="14"/>
  <c r="AC220" i="14"/>
  <c r="V221" i="14"/>
  <c r="W221" i="14"/>
  <c r="X221" i="14"/>
  <c r="Z221" i="14"/>
  <c r="AA221" i="14"/>
  <c r="AB221" i="14"/>
  <c r="AC221" i="14"/>
  <c r="V223" i="14"/>
  <c r="W223" i="14"/>
  <c r="X223" i="14"/>
  <c r="Z223" i="14"/>
  <c r="AA223" i="14"/>
  <c r="AB223" i="14"/>
  <c r="AC223" i="14"/>
  <c r="V225" i="14"/>
  <c r="W225" i="14"/>
  <c r="W224" i="14" s="1"/>
  <c r="Z225" i="14"/>
  <c r="Z224" i="14" s="1"/>
  <c r="AA225" i="14"/>
  <c r="AB225" i="14"/>
  <c r="AB224" i="14" s="1"/>
  <c r="V226" i="14"/>
  <c r="W226" i="14"/>
  <c r="X226" i="14"/>
  <c r="Z226" i="14"/>
  <c r="AA226" i="14"/>
  <c r="AB226" i="14"/>
  <c r="AC226" i="14"/>
  <c r="V227" i="14"/>
  <c r="W227" i="14"/>
  <c r="X227" i="14"/>
  <c r="Z227" i="14"/>
  <c r="AA227" i="14"/>
  <c r="AB227" i="14"/>
  <c r="AC227" i="14"/>
  <c r="V228" i="14"/>
  <c r="W228" i="14"/>
  <c r="X228" i="14"/>
  <c r="Z228" i="14"/>
  <c r="AA228" i="14"/>
  <c r="AB228" i="14"/>
  <c r="AC228" i="14"/>
  <c r="V229" i="14"/>
  <c r="W229" i="14"/>
  <c r="X229" i="14"/>
  <c r="Z229" i="14"/>
  <c r="AA229" i="14"/>
  <c r="AB229" i="14"/>
  <c r="AC229" i="14"/>
  <c r="V231" i="14"/>
  <c r="W231" i="14"/>
  <c r="W230" i="14" s="1"/>
  <c r="Z231" i="14"/>
  <c r="Z230" i="14" s="1"/>
  <c r="AA231" i="14"/>
  <c r="AB231" i="14"/>
  <c r="AB230" i="14" s="1"/>
  <c r="V232" i="14"/>
  <c r="W232" i="14"/>
  <c r="X232" i="14"/>
  <c r="Z232" i="14"/>
  <c r="AA232" i="14"/>
  <c r="AB232" i="14"/>
  <c r="AC232" i="14"/>
  <c r="V233" i="14"/>
  <c r="W233" i="14"/>
  <c r="X233" i="14"/>
  <c r="Z233" i="14"/>
  <c r="AA233" i="14"/>
  <c r="AB233" i="14"/>
  <c r="AC233" i="14"/>
  <c r="V234" i="14"/>
  <c r="W234" i="14"/>
  <c r="X234" i="14"/>
  <c r="Z234" i="14"/>
  <c r="AA234" i="14"/>
  <c r="AB234" i="14"/>
  <c r="AC234" i="14"/>
  <c r="V236" i="14"/>
  <c r="W236" i="14"/>
  <c r="W235" i="14" s="1"/>
  <c r="Z236" i="14"/>
  <c r="Z235" i="14" s="1"/>
  <c r="AA236" i="14"/>
  <c r="AB236" i="14"/>
  <c r="AB235" i="14" s="1"/>
  <c r="V237" i="14"/>
  <c r="W237" i="14"/>
  <c r="X237" i="14"/>
  <c r="Z237" i="14"/>
  <c r="AA237" i="14"/>
  <c r="AB237" i="14"/>
  <c r="AC237" i="14"/>
  <c r="V238" i="14"/>
  <c r="W238" i="14"/>
  <c r="X238" i="14"/>
  <c r="Z238" i="14"/>
  <c r="AA238" i="14"/>
  <c r="AB238" i="14"/>
  <c r="AC238" i="14"/>
  <c r="V240" i="14"/>
  <c r="W240" i="14"/>
  <c r="X240" i="14"/>
  <c r="Z240" i="14"/>
  <c r="AA240" i="14"/>
  <c r="AB240" i="14"/>
  <c r="AC240" i="14"/>
  <c r="V242" i="14"/>
  <c r="W242" i="14"/>
  <c r="W241" i="14" s="1"/>
  <c r="Z242" i="14"/>
  <c r="Z241" i="14" s="1"/>
  <c r="AA242" i="14"/>
  <c r="AB242" i="14"/>
  <c r="AB241" i="14" s="1"/>
  <c r="V243" i="14"/>
  <c r="W243" i="14"/>
  <c r="X243" i="14"/>
  <c r="Z243" i="14"/>
  <c r="AA243" i="14"/>
  <c r="AB243" i="14"/>
  <c r="AC243" i="14"/>
  <c r="V244" i="14"/>
  <c r="W244" i="14"/>
  <c r="X244" i="14"/>
  <c r="Z244" i="14"/>
  <c r="AA244" i="14"/>
  <c r="AB244" i="14"/>
  <c r="AC244" i="14"/>
  <c r="V245" i="14"/>
  <c r="W245" i="14"/>
  <c r="X245" i="14"/>
  <c r="Z245" i="14"/>
  <c r="AA245" i="14"/>
  <c r="AB245" i="14"/>
  <c r="AC245" i="14"/>
  <c r="V246" i="14"/>
  <c r="W246" i="14"/>
  <c r="X246" i="14"/>
  <c r="Z246" i="14"/>
  <c r="AA246" i="14"/>
  <c r="AB246" i="14"/>
  <c r="AC246" i="14"/>
  <c r="V248" i="14"/>
  <c r="W248" i="14"/>
  <c r="W247" i="14" s="1"/>
  <c r="Z248" i="14"/>
  <c r="Z247" i="14" s="1"/>
  <c r="AA248" i="14"/>
  <c r="AB248" i="14"/>
  <c r="AB247" i="14" s="1"/>
  <c r="V249" i="14"/>
  <c r="W249" i="14"/>
  <c r="X249" i="14"/>
  <c r="Z249" i="14"/>
  <c r="AA249" i="14"/>
  <c r="AB249" i="14"/>
  <c r="AC249" i="14"/>
  <c r="V250" i="14"/>
  <c r="W250" i="14"/>
  <c r="X250" i="14"/>
  <c r="Z250" i="14"/>
  <c r="AA250" i="14"/>
  <c r="AB250" i="14"/>
  <c r="AC250" i="14"/>
  <c r="V251" i="14"/>
  <c r="W251" i="14"/>
  <c r="X251" i="14"/>
  <c r="Z251" i="14"/>
  <c r="AA251" i="14"/>
  <c r="AB251" i="14"/>
  <c r="AC251" i="14"/>
  <c r="V253" i="14"/>
  <c r="W253" i="14"/>
  <c r="W252" i="14" s="1"/>
  <c r="Z253" i="14"/>
  <c r="Z252" i="14" s="1"/>
  <c r="AA253" i="14"/>
  <c r="AB253" i="14"/>
  <c r="AB252" i="14" s="1"/>
  <c r="V254" i="14"/>
  <c r="W254" i="14"/>
  <c r="X254" i="14"/>
  <c r="Z254" i="14"/>
  <c r="AA254" i="14"/>
  <c r="AB254" i="14"/>
  <c r="AC254" i="14"/>
  <c r="V255" i="14"/>
  <c r="W255" i="14"/>
  <c r="X255" i="14"/>
  <c r="Z255" i="14"/>
  <c r="AA255" i="14"/>
  <c r="AB255" i="14"/>
  <c r="AC255" i="14"/>
  <c r="V256" i="14"/>
  <c r="W256" i="14"/>
  <c r="X256" i="14"/>
  <c r="Z256" i="14"/>
  <c r="AA256" i="14"/>
  <c r="AB256" i="14"/>
  <c r="AC256" i="14"/>
  <c r="V257" i="14"/>
  <c r="W257" i="14"/>
  <c r="X257" i="14"/>
  <c r="Z257" i="14"/>
  <c r="AA257" i="14"/>
  <c r="AB257" i="14"/>
  <c r="AC257" i="14"/>
  <c r="V259" i="14"/>
  <c r="W259" i="14"/>
  <c r="W258" i="14" s="1"/>
  <c r="Z259" i="14"/>
  <c r="Z258" i="14" s="1"/>
  <c r="AA259" i="14"/>
  <c r="AB259" i="14"/>
  <c r="AB258" i="14" s="1"/>
  <c r="V260" i="14"/>
  <c r="W260" i="14"/>
  <c r="X260" i="14"/>
  <c r="Z260" i="14"/>
  <c r="AA260" i="14"/>
  <c r="AB260" i="14"/>
  <c r="AC260" i="14"/>
  <c r="V262" i="14"/>
  <c r="W262" i="14"/>
  <c r="W261" i="14" s="1"/>
  <c r="X261" i="14"/>
  <c r="Z262" i="14"/>
  <c r="Z261" i="14" s="1"/>
  <c r="AA262" i="14"/>
  <c r="AB262" i="14"/>
  <c r="AB261" i="14" s="1"/>
  <c r="V266" i="14"/>
  <c r="W266" i="14"/>
  <c r="W265" i="14" s="1"/>
  <c r="Z266" i="14"/>
  <c r="Z265" i="14" s="1"/>
  <c r="AA266" i="14"/>
  <c r="AB266" i="14"/>
  <c r="AB265" i="14" s="1"/>
  <c r="V267" i="14"/>
  <c r="W267" i="14"/>
  <c r="X267" i="14"/>
  <c r="Z267" i="14"/>
  <c r="AA267" i="14"/>
  <c r="AB267" i="14"/>
  <c r="AC267" i="14"/>
  <c r="V268" i="14"/>
  <c r="W268" i="14"/>
  <c r="X268" i="14"/>
  <c r="Z268" i="14"/>
  <c r="AA268" i="14"/>
  <c r="AB268" i="14"/>
  <c r="AC268" i="14"/>
  <c r="V270" i="14"/>
  <c r="W270" i="14"/>
  <c r="W269" i="14" s="1"/>
  <c r="X270" i="14"/>
  <c r="X269" i="14" s="1"/>
  <c r="Z270" i="14"/>
  <c r="Z269" i="14" s="1"/>
  <c r="AA270" i="14"/>
  <c r="AB270" i="14"/>
  <c r="AB269" i="14" s="1"/>
  <c r="V272" i="14"/>
  <c r="W272" i="14"/>
  <c r="W271" i="14" s="1"/>
  <c r="X272" i="14"/>
  <c r="X271" i="14" s="1"/>
  <c r="Z272" i="14"/>
  <c r="Z271" i="14" s="1"/>
  <c r="AA272" i="14"/>
  <c r="AB272" i="14"/>
  <c r="AB271" i="14" s="1"/>
  <c r="V274" i="14"/>
  <c r="W274" i="14"/>
  <c r="W273" i="14" s="1"/>
  <c r="X274" i="14"/>
  <c r="X273" i="14" s="1"/>
  <c r="Z274" i="14"/>
  <c r="Z273" i="14" s="1"/>
  <c r="AA274" i="14"/>
  <c r="AB274" i="14"/>
  <c r="AB273" i="14" s="1"/>
  <c r="V276" i="14"/>
  <c r="W276" i="14"/>
  <c r="W275" i="14" s="1"/>
  <c r="X276" i="14"/>
  <c r="X275" i="14" s="1"/>
  <c r="Z276" i="14"/>
  <c r="Z275" i="14" s="1"/>
  <c r="AA276" i="14"/>
  <c r="AB276" i="14"/>
  <c r="AB275" i="14" s="1"/>
  <c r="V278" i="14"/>
  <c r="W278" i="14"/>
  <c r="W277" i="14" s="1"/>
  <c r="X278" i="14"/>
  <c r="X277" i="14" s="1"/>
  <c r="Z278" i="14"/>
  <c r="Z277" i="14" s="1"/>
  <c r="AA278" i="14"/>
  <c r="AB278" i="14"/>
  <c r="AB277" i="14" s="1"/>
  <c r="AC278" i="14"/>
  <c r="W279" i="14"/>
  <c r="X279" i="14"/>
  <c r="Z279" i="14"/>
  <c r="AB279" i="14"/>
  <c r="V283" i="14"/>
  <c r="W283" i="14"/>
  <c r="W282" i="14" s="1"/>
  <c r="X283" i="14"/>
  <c r="X282" i="14" s="1"/>
  <c r="Z283" i="14"/>
  <c r="Z282" i="14" s="1"/>
  <c r="AA283" i="14"/>
  <c r="AB283" i="14"/>
  <c r="AB282" i="14" s="1"/>
  <c r="V285" i="14"/>
  <c r="W285" i="14"/>
  <c r="W284" i="14" s="1"/>
  <c r="Z285" i="14"/>
  <c r="Z284" i="14" s="1"/>
  <c r="AA285" i="14"/>
  <c r="AB285" i="14"/>
  <c r="AB284" i="14" s="1"/>
  <c r="V286" i="14"/>
  <c r="W286" i="14"/>
  <c r="C30" i="19"/>
  <c r="Z286" i="14"/>
  <c r="AA286" i="14"/>
  <c r="AB286" i="14"/>
  <c r="AC286" i="14"/>
  <c r="V288" i="14"/>
  <c r="W288" i="14"/>
  <c r="W287" i="14" s="1"/>
  <c r="X288" i="14"/>
  <c r="X287" i="14" s="1"/>
  <c r="Z288" i="14"/>
  <c r="Z287" i="14" s="1"/>
  <c r="AA288" i="14"/>
  <c r="AB288" i="14"/>
  <c r="AB287" i="14" s="1"/>
  <c r="V291" i="14"/>
  <c r="W291" i="14"/>
  <c r="W290" i="14" s="1"/>
  <c r="Z291" i="14"/>
  <c r="Z290" i="14" s="1"/>
  <c r="AA291" i="14"/>
  <c r="AB291" i="14"/>
  <c r="AB290" i="14" s="1"/>
  <c r="V292" i="14"/>
  <c r="W292" i="14"/>
  <c r="X292" i="14"/>
  <c r="Z292" i="14"/>
  <c r="AA292" i="14"/>
  <c r="AB292" i="14"/>
  <c r="AC292" i="14"/>
  <c r="V293" i="14"/>
  <c r="W293" i="14"/>
  <c r="X293" i="14"/>
  <c r="Z293" i="14"/>
  <c r="AA293" i="14"/>
  <c r="AB293" i="14"/>
  <c r="AC293" i="14"/>
  <c r="V295" i="14"/>
  <c r="W295" i="14"/>
  <c r="W294" i="14" s="1"/>
  <c r="Z295" i="14"/>
  <c r="Z294" i="14" s="1"/>
  <c r="AA295" i="14"/>
  <c r="AB295" i="14"/>
  <c r="AB294" i="14" s="1"/>
  <c r="V296" i="14"/>
  <c r="W296" i="14"/>
  <c r="X296" i="14"/>
  <c r="Z296" i="14"/>
  <c r="AA296" i="14"/>
  <c r="AB296" i="14"/>
  <c r="AC296" i="14"/>
  <c r="V298" i="14"/>
  <c r="Z298" i="14"/>
  <c r="Z297" i="14" s="1"/>
  <c r="AA298" i="14"/>
  <c r="AB298" i="14"/>
  <c r="AB297" i="14" s="1"/>
  <c r="V299" i="14"/>
  <c r="W299" i="14"/>
  <c r="X299" i="14"/>
  <c r="Z299" i="14"/>
  <c r="AA299" i="14"/>
  <c r="AB299" i="14"/>
  <c r="AC299" i="14"/>
  <c r="V300" i="14"/>
  <c r="W300" i="14"/>
  <c r="X300" i="14"/>
  <c r="Z300" i="14"/>
  <c r="AA300" i="14"/>
  <c r="AB300" i="14"/>
  <c r="AC300" i="14"/>
  <c r="V301" i="14"/>
  <c r="W301" i="14"/>
  <c r="X301" i="14"/>
  <c r="Z301" i="14"/>
  <c r="AA301" i="14"/>
  <c r="AB301" i="14"/>
  <c r="AC301" i="14"/>
  <c r="V302" i="14"/>
  <c r="W302" i="14"/>
  <c r="X302" i="14"/>
  <c r="Z302" i="14"/>
  <c r="AA302" i="14"/>
  <c r="AB302" i="14"/>
  <c r="AC302" i="14"/>
  <c r="V303" i="14"/>
  <c r="W303" i="14"/>
  <c r="X303" i="14"/>
  <c r="Z303" i="14"/>
  <c r="AA303" i="14"/>
  <c r="AB303" i="14"/>
  <c r="AC303" i="14"/>
  <c r="V304" i="14"/>
  <c r="W304" i="14"/>
  <c r="X304" i="14"/>
  <c r="Z304" i="14"/>
  <c r="AA304" i="14"/>
  <c r="AB304" i="14"/>
  <c r="AC304" i="14"/>
  <c r="V306" i="14"/>
  <c r="W306" i="14"/>
  <c r="W305" i="14" s="1"/>
  <c r="Z306" i="14"/>
  <c r="Z305" i="14" s="1"/>
  <c r="AA306" i="14"/>
  <c r="AB306" i="14"/>
  <c r="AB305" i="14" s="1"/>
  <c r="V307" i="14"/>
  <c r="W307" i="14"/>
  <c r="X307" i="14"/>
  <c r="Z307" i="14"/>
  <c r="AA307" i="14"/>
  <c r="AB307" i="14"/>
  <c r="AC307" i="14"/>
  <c r="V17" i="14"/>
  <c r="W17" i="14"/>
  <c r="X17" i="14"/>
  <c r="Z17" i="14"/>
  <c r="AA17" i="14"/>
  <c r="AB17" i="14"/>
  <c r="AC17" i="14"/>
  <c r="V18" i="14"/>
  <c r="W18" i="14"/>
  <c r="X18" i="14"/>
  <c r="Z18" i="14"/>
  <c r="AA18" i="14"/>
  <c r="AB18" i="14"/>
  <c r="AC18" i="14"/>
  <c r="V19" i="14"/>
  <c r="W19" i="14"/>
  <c r="X19" i="14"/>
  <c r="Z19" i="14"/>
  <c r="AA19" i="14"/>
  <c r="AB19" i="14"/>
  <c r="AC19" i="14"/>
  <c r="V20" i="14"/>
  <c r="W20" i="14"/>
  <c r="X20" i="14"/>
  <c r="Z20" i="14"/>
  <c r="AA20" i="14"/>
  <c r="AB20" i="14"/>
  <c r="AC20" i="14"/>
  <c r="V21" i="14"/>
  <c r="W21" i="14"/>
  <c r="X21" i="14"/>
  <c r="Z21" i="14"/>
  <c r="AA21" i="14"/>
  <c r="AB21" i="14"/>
  <c r="AC21" i="14"/>
  <c r="V22" i="14"/>
  <c r="W22" i="14"/>
  <c r="X22" i="14"/>
  <c r="Z22" i="14"/>
  <c r="AA22" i="14"/>
  <c r="AB22" i="14"/>
  <c r="AC22" i="14"/>
  <c r="V23" i="14"/>
  <c r="W23" i="14"/>
  <c r="X23" i="14"/>
  <c r="Z23" i="14"/>
  <c r="AA23" i="14"/>
  <c r="AB23" i="14"/>
  <c r="AC23" i="14"/>
  <c r="V24" i="14"/>
  <c r="W24" i="14"/>
  <c r="X24" i="14"/>
  <c r="Z24" i="14"/>
  <c r="AA24" i="14"/>
  <c r="AB24" i="14"/>
  <c r="AC24" i="14"/>
  <c r="V25" i="14"/>
  <c r="W25" i="14"/>
  <c r="X25" i="14"/>
  <c r="Z25" i="14"/>
  <c r="AA25" i="14"/>
  <c r="AB25" i="14"/>
  <c r="AC25" i="14"/>
  <c r="V26" i="14"/>
  <c r="W26" i="14"/>
  <c r="X26" i="14"/>
  <c r="Z26" i="14"/>
  <c r="AA26" i="14"/>
  <c r="AB26" i="14"/>
  <c r="AC26" i="14"/>
  <c r="V27" i="14"/>
  <c r="W27" i="14"/>
  <c r="X27" i="14"/>
  <c r="Z27" i="14"/>
  <c r="AA27" i="14"/>
  <c r="AB27" i="14"/>
  <c r="AC27" i="14"/>
  <c r="V28" i="14"/>
  <c r="W28" i="14"/>
  <c r="X28" i="14"/>
  <c r="Z28" i="14"/>
  <c r="AA28" i="14"/>
  <c r="AB28" i="14"/>
  <c r="AC28" i="14"/>
  <c r="V29" i="14"/>
  <c r="W29" i="14"/>
  <c r="X29" i="14"/>
  <c r="Z29" i="14"/>
  <c r="AA29" i="14"/>
  <c r="AB29" i="14"/>
  <c r="AC29" i="14"/>
  <c r="V30" i="14"/>
  <c r="W30" i="14"/>
  <c r="X30" i="14"/>
  <c r="Z30" i="14"/>
  <c r="AA30" i="14"/>
  <c r="AB30" i="14"/>
  <c r="AC30" i="14"/>
  <c r="V31" i="14"/>
  <c r="W31" i="14"/>
  <c r="X31" i="14"/>
  <c r="Z31" i="14"/>
  <c r="AA31" i="14"/>
  <c r="AB31" i="14"/>
  <c r="AC31" i="14"/>
  <c r="V32" i="14"/>
  <c r="W32" i="14"/>
  <c r="X32" i="14"/>
  <c r="Z32" i="14"/>
  <c r="AA32" i="14"/>
  <c r="AB32" i="14"/>
  <c r="AC32" i="14"/>
  <c r="V33" i="14"/>
  <c r="W33" i="14"/>
  <c r="X33" i="14"/>
  <c r="Z33" i="14"/>
  <c r="AA33" i="14"/>
  <c r="AB33" i="14"/>
  <c r="AC33" i="14"/>
  <c r="V34" i="14"/>
  <c r="W34" i="14"/>
  <c r="X34" i="14"/>
  <c r="Z34" i="14"/>
  <c r="AA34" i="14"/>
  <c r="AB34" i="14"/>
  <c r="AC34" i="14"/>
  <c r="V35" i="14"/>
  <c r="W35" i="14"/>
  <c r="X35" i="14"/>
  <c r="Z35" i="14"/>
  <c r="AA35" i="14"/>
  <c r="AB35" i="14"/>
  <c r="AC35" i="14"/>
  <c r="V36" i="14"/>
  <c r="W36" i="14"/>
  <c r="X36" i="14"/>
  <c r="Z36" i="14"/>
  <c r="AA36" i="14"/>
  <c r="AB36" i="14"/>
  <c r="AC36" i="14"/>
  <c r="V37" i="14"/>
  <c r="W37" i="14"/>
  <c r="X37" i="14"/>
  <c r="Z37" i="14"/>
  <c r="AA37" i="14"/>
  <c r="AB37" i="14"/>
  <c r="AC37" i="14"/>
  <c r="V38" i="14"/>
  <c r="W38" i="14"/>
  <c r="X38" i="14"/>
  <c r="Z38" i="14"/>
  <c r="AA38" i="14"/>
  <c r="AB38" i="14"/>
  <c r="AC38" i="14"/>
  <c r="V39" i="14"/>
  <c r="W39" i="14"/>
  <c r="X39" i="14"/>
  <c r="Z39" i="14"/>
  <c r="AA39" i="14"/>
  <c r="AB39" i="14"/>
  <c r="AC39" i="14"/>
  <c r="V40" i="14"/>
  <c r="W40" i="14"/>
  <c r="X40" i="14"/>
  <c r="Z40" i="14"/>
  <c r="AA40" i="14"/>
  <c r="AB40" i="14"/>
  <c r="AC40" i="14"/>
  <c r="V41" i="14"/>
  <c r="W41" i="14"/>
  <c r="X41" i="14"/>
  <c r="Z41" i="14"/>
  <c r="AA41" i="14"/>
  <c r="AB41" i="14"/>
  <c r="AC41" i="14"/>
  <c r="V42" i="14"/>
  <c r="W42" i="14"/>
  <c r="X42" i="14"/>
  <c r="Z42" i="14"/>
  <c r="AA42" i="14"/>
  <c r="AB42" i="14"/>
  <c r="AC42" i="14"/>
  <c r="AC16" i="14"/>
  <c r="W16" i="14"/>
  <c r="X16" i="14"/>
  <c r="Z16" i="14"/>
  <c r="AA16" i="14"/>
  <c r="AB16" i="14"/>
  <c r="Z15" i="14"/>
  <c r="AA15" i="14"/>
  <c r="AB15" i="14"/>
  <c r="W13" i="14"/>
  <c r="X13" i="14"/>
  <c r="Z13" i="14"/>
  <c r="AB13" i="14"/>
  <c r="V13" i="14"/>
  <c r="V16" i="14"/>
  <c r="S15" i="18" l="1"/>
  <c r="AA14" i="14"/>
  <c r="U72" i="14"/>
  <c r="C36" i="19"/>
  <c r="C34" i="19"/>
  <c r="T15" i="18"/>
  <c r="AC277" i="14"/>
  <c r="V108" i="16" s="1"/>
  <c r="V109" i="16"/>
  <c r="AC142" i="14"/>
  <c r="V52" i="16" s="1"/>
  <c r="V53" i="16"/>
  <c r="T308" i="14"/>
  <c r="U57" i="14"/>
  <c r="U25" i="14"/>
  <c r="U17" i="14"/>
  <c r="U301" i="14"/>
  <c r="U256" i="14"/>
  <c r="U249" i="14"/>
  <c r="U228" i="14"/>
  <c r="U220" i="14"/>
  <c r="U206" i="14"/>
  <c r="U151" i="14"/>
  <c r="U132" i="14"/>
  <c r="U92" i="14"/>
  <c r="U85" i="14"/>
  <c r="U49" i="14"/>
  <c r="U171" i="14"/>
  <c r="L308" i="14"/>
  <c r="U77" i="14"/>
  <c r="U41" i="14"/>
  <c r="U33" i="14"/>
  <c r="V178" i="14"/>
  <c r="U42" i="14"/>
  <c r="U34" i="14"/>
  <c r="U26" i="14"/>
  <c r="U18" i="14"/>
  <c r="U302" i="14"/>
  <c r="U296" i="14"/>
  <c r="V273" i="14"/>
  <c r="U257" i="14"/>
  <c r="U250" i="14"/>
  <c r="U243" i="14"/>
  <c r="U229" i="14"/>
  <c r="U221" i="14"/>
  <c r="U214" i="14"/>
  <c r="U207" i="14"/>
  <c r="U200" i="14"/>
  <c r="U172" i="14"/>
  <c r="U165" i="14"/>
  <c r="U158" i="14"/>
  <c r="V152" i="14"/>
  <c r="U146" i="14"/>
  <c r="V130" i="14"/>
  <c r="V114" i="14"/>
  <c r="U100" i="14"/>
  <c r="U93" i="14"/>
  <c r="U87" i="14"/>
  <c r="U78" i="14"/>
  <c r="U56" i="14"/>
  <c r="U50" i="14"/>
  <c r="U223" i="14"/>
  <c r="U140" i="14"/>
  <c r="U124" i="14"/>
  <c r="U94" i="14"/>
  <c r="U64" i="14"/>
  <c r="U237" i="14"/>
  <c r="V290" i="14"/>
  <c r="V235" i="14"/>
  <c r="V284" i="14"/>
  <c r="U251" i="14"/>
  <c r="U244" i="14"/>
  <c r="U208" i="14"/>
  <c r="U104" i="14"/>
  <c r="U45" i="14"/>
  <c r="U28" i="14"/>
  <c r="U20" i="14"/>
  <c r="V275" i="14"/>
  <c r="U267" i="14"/>
  <c r="V252" i="14"/>
  <c r="U245" i="14"/>
  <c r="V224" i="14"/>
  <c r="U209" i="14"/>
  <c r="U202" i="14"/>
  <c r="U195" i="14"/>
  <c r="U188" i="14"/>
  <c r="U180" i="14"/>
  <c r="U174" i="14"/>
  <c r="V167" i="14"/>
  <c r="U160" i="14"/>
  <c r="V138" i="14"/>
  <c r="U108" i="14"/>
  <c r="U96" i="14"/>
  <c r="U88" i="14"/>
  <c r="U80" i="14"/>
  <c r="U66" i="14"/>
  <c r="U58" i="14"/>
  <c r="V12" i="14"/>
  <c r="U37" i="14"/>
  <c r="U29" i="14"/>
  <c r="U21" i="14"/>
  <c r="V305" i="14"/>
  <c r="U293" i="14"/>
  <c r="U268" i="14"/>
  <c r="U246" i="14"/>
  <c r="U238" i="14"/>
  <c r="V217" i="14"/>
  <c r="U210" i="14"/>
  <c r="U203" i="14"/>
  <c r="U196" i="14"/>
  <c r="U189" i="14"/>
  <c r="U181" i="14"/>
  <c r="V175" i="14"/>
  <c r="U161" i="14"/>
  <c r="U154" i="14"/>
  <c r="U112" i="14"/>
  <c r="U97" i="14"/>
  <c r="U81" i="14"/>
  <c r="U60" i="14"/>
  <c r="V282" i="14"/>
  <c r="U27" i="14"/>
  <c r="U19" i="14"/>
  <c r="U303" i="14"/>
  <c r="V297" i="14"/>
  <c r="V258" i="14"/>
  <c r="V230" i="14"/>
  <c r="U51" i="14"/>
  <c r="U304" i="14"/>
  <c r="U38" i="14"/>
  <c r="U22" i="14"/>
  <c r="U286" i="14"/>
  <c r="V277" i="14"/>
  <c r="U278" i="14"/>
  <c r="V269" i="14"/>
  <c r="U260" i="14"/>
  <c r="U240" i="14"/>
  <c r="U232" i="14"/>
  <c r="U211" i="14"/>
  <c r="V204" i="14"/>
  <c r="U197" i="14"/>
  <c r="U190" i="14"/>
  <c r="U182" i="14"/>
  <c r="U162" i="14"/>
  <c r="U155" i="14"/>
  <c r="U136" i="14"/>
  <c r="U120" i="14"/>
  <c r="U89" i="14"/>
  <c r="U82" i="14"/>
  <c r="U74" i="14"/>
  <c r="U61" i="14"/>
  <c r="U46" i="14"/>
  <c r="U35" i="14"/>
  <c r="U215" i="14"/>
  <c r="U201" i="14"/>
  <c r="U194" i="14"/>
  <c r="U173" i="14"/>
  <c r="V147" i="14"/>
  <c r="U16" i="14"/>
  <c r="U36" i="14"/>
  <c r="U292" i="14"/>
  <c r="U216" i="14"/>
  <c r="V122" i="14"/>
  <c r="U39" i="14"/>
  <c r="U23" i="14"/>
  <c r="V294" i="14"/>
  <c r="V287" i="14"/>
  <c r="V279" i="14"/>
  <c r="V261" i="14"/>
  <c r="U254" i="14"/>
  <c r="V241" i="14"/>
  <c r="U233" i="14"/>
  <c r="U226" i="14"/>
  <c r="V212" i="14"/>
  <c r="V198" i="14"/>
  <c r="U191" i="14"/>
  <c r="U184" i="14"/>
  <c r="U169" i="14"/>
  <c r="V163" i="14"/>
  <c r="V156" i="14"/>
  <c r="U149" i="14"/>
  <c r="V144" i="14"/>
  <c r="V134" i="14"/>
  <c r="V118" i="14"/>
  <c r="U90" i="14"/>
  <c r="U83" i="14"/>
  <c r="U75" i="14"/>
  <c r="U62" i="14"/>
  <c r="U47" i="14"/>
  <c r="V265" i="14"/>
  <c r="U187" i="14"/>
  <c r="U159" i="14"/>
  <c r="U79" i="14"/>
  <c r="U30" i="14"/>
  <c r="U31" i="14"/>
  <c r="U299" i="14"/>
  <c r="U40" i="14"/>
  <c r="U32" i="14"/>
  <c r="U24" i="14"/>
  <c r="U307" i="14"/>
  <c r="U300" i="14"/>
  <c r="V271" i="14"/>
  <c r="U255" i="14"/>
  <c r="U234" i="14"/>
  <c r="U227" i="14"/>
  <c r="U219" i="14"/>
  <c r="V192" i="14"/>
  <c r="V185" i="14"/>
  <c r="U177" i="14"/>
  <c r="U170" i="14"/>
  <c r="U150" i="14"/>
  <c r="U128" i="14"/>
  <c r="U91" i="14"/>
  <c r="U84" i="14"/>
  <c r="U76" i="14"/>
  <c r="U70" i="14"/>
  <c r="U48" i="14"/>
  <c r="V142" i="14"/>
  <c r="U143" i="14"/>
  <c r="C10" i="19"/>
  <c r="C70" i="19"/>
  <c r="AA217" i="14"/>
  <c r="S76" i="18"/>
  <c r="AA175" i="14"/>
  <c r="S62" i="18"/>
  <c r="AA287" i="14"/>
  <c r="S112" i="18"/>
  <c r="AA279" i="14"/>
  <c r="S106" i="18"/>
  <c r="AA261" i="14"/>
  <c r="S92" i="18"/>
  <c r="AA247" i="14"/>
  <c r="S86" i="18"/>
  <c r="AA204" i="14"/>
  <c r="S72" i="18"/>
  <c r="AA294" i="14"/>
  <c r="S116" i="18"/>
  <c r="AA271" i="14"/>
  <c r="S98" i="18"/>
  <c r="AA241" i="14"/>
  <c r="S84" i="18"/>
  <c r="AA212" i="14"/>
  <c r="S74" i="18"/>
  <c r="AA198" i="14"/>
  <c r="S70" i="18"/>
  <c r="AA163" i="14"/>
  <c r="S58" i="18"/>
  <c r="AA156" i="14"/>
  <c r="S56" i="18"/>
  <c r="AA144" i="14"/>
  <c r="S50" i="18"/>
  <c r="AA305" i="14"/>
  <c r="S120" i="18"/>
  <c r="AA269" i="14"/>
  <c r="S96" i="18"/>
  <c r="AA192" i="14"/>
  <c r="S68" i="18"/>
  <c r="AA290" i="14"/>
  <c r="S114" i="18"/>
  <c r="AA273" i="14"/>
  <c r="S100" i="18"/>
  <c r="AA265" i="14"/>
  <c r="S94" i="18"/>
  <c r="AA235" i="14"/>
  <c r="S82" i="18"/>
  <c r="AA178" i="14"/>
  <c r="S64" i="18"/>
  <c r="AB110" i="14"/>
  <c r="AA252" i="14"/>
  <c r="S88" i="18"/>
  <c r="AA224" i="14"/>
  <c r="S78" i="18"/>
  <c r="AA167" i="14"/>
  <c r="S60" i="18"/>
  <c r="AA147" i="14"/>
  <c r="S52" i="18"/>
  <c r="AA185" i="14"/>
  <c r="S66" i="18"/>
  <c r="AA118" i="14"/>
  <c r="S34" i="18"/>
  <c r="AA152" i="14"/>
  <c r="S54" i="18"/>
  <c r="AA110" i="14"/>
  <c r="S28" i="18"/>
  <c r="AA297" i="14"/>
  <c r="S118" i="18"/>
  <c r="AA277" i="14"/>
  <c r="S104" i="18"/>
  <c r="AA282" i="14"/>
  <c r="S108" i="18"/>
  <c r="AA134" i="14"/>
  <c r="S46" i="18"/>
  <c r="AA284" i="14"/>
  <c r="S110" i="18"/>
  <c r="AA275" i="14"/>
  <c r="S102" i="18"/>
  <c r="AA258" i="14"/>
  <c r="S90" i="18"/>
  <c r="AA230" i="14"/>
  <c r="S80" i="18"/>
  <c r="AA138" i="14"/>
  <c r="S48" i="18"/>
  <c r="AA130" i="14"/>
  <c r="S43" i="18"/>
  <c r="AA114" i="14"/>
  <c r="S31" i="18"/>
  <c r="AA122" i="14"/>
  <c r="Z110" i="14"/>
  <c r="V110" i="14"/>
  <c r="Z106" i="14"/>
  <c r="Z102" i="14"/>
  <c r="V106" i="14"/>
  <c r="V102" i="14"/>
  <c r="AA106" i="14"/>
  <c r="AB106" i="14"/>
  <c r="AB102" i="14"/>
  <c r="AA102" i="14"/>
  <c r="X248" i="14"/>
  <c r="V247" i="14"/>
  <c r="AB98" i="14"/>
  <c r="AA98" i="14"/>
  <c r="Z98" i="14"/>
  <c r="V98" i="14"/>
  <c r="AB14" i="14"/>
  <c r="V14" i="14"/>
  <c r="Z14" i="14"/>
  <c r="W44" i="14"/>
  <c r="U142" i="14" l="1"/>
  <c r="U277" i="14"/>
  <c r="D115" i="11"/>
  <c r="G115" i="11" s="1"/>
  <c r="D114" i="11"/>
  <c r="D76" i="11"/>
  <c r="G76" i="11" s="1"/>
  <c r="D77" i="11"/>
  <c r="G77" i="11" s="1"/>
  <c r="D78" i="11"/>
  <c r="G78" i="11" s="1"/>
  <c r="D79" i="11"/>
  <c r="G79" i="11" s="1"/>
  <c r="D81" i="11"/>
  <c r="G81" i="11" s="1"/>
  <c r="D82" i="11"/>
  <c r="G82" i="11" s="1"/>
  <c r="D83" i="11"/>
  <c r="G83" i="11" s="1"/>
  <c r="D84" i="11"/>
  <c r="G84" i="11" s="1"/>
  <c r="D85" i="11"/>
  <c r="G85" i="11" s="1"/>
  <c r="D86" i="11"/>
  <c r="G86" i="11" s="1"/>
  <c r="D87" i="11"/>
  <c r="G87" i="11" s="1"/>
  <c r="G88" i="11"/>
  <c r="G89" i="11"/>
  <c r="G94" i="11"/>
  <c r="G95" i="11"/>
  <c r="G96" i="11"/>
  <c r="D97" i="11"/>
  <c r="G97" i="11" s="1"/>
  <c r="D98" i="11"/>
  <c r="G98" i="11" s="1"/>
  <c r="D100" i="11"/>
  <c r="G100" i="11" s="1"/>
  <c r="D101" i="11"/>
  <c r="G101" i="11" s="1"/>
  <c r="D102" i="11"/>
  <c r="G102" i="11" s="1"/>
  <c r="D103" i="11"/>
  <c r="G103" i="11" s="1"/>
  <c r="D104" i="11"/>
  <c r="G104" i="11" s="1"/>
  <c r="B32" i="19" s="1"/>
  <c r="D105" i="11"/>
  <c r="G105" i="11" s="1"/>
  <c r="D106" i="11"/>
  <c r="G106" i="11" s="1"/>
  <c r="D107" i="11"/>
  <c r="G107" i="11" s="1"/>
  <c r="D74" i="11"/>
  <c r="G74" i="11" s="1"/>
  <c r="G51" i="11"/>
  <c r="G52" i="11"/>
  <c r="D53" i="11"/>
  <c r="G53" i="11" s="1"/>
  <c r="D54" i="11"/>
  <c r="G54" i="11" s="1"/>
  <c r="D55" i="11"/>
  <c r="G55" i="11" s="1"/>
  <c r="D56" i="11"/>
  <c r="G56" i="11" s="1"/>
  <c r="D57" i="11"/>
  <c r="G57" i="11" s="1"/>
  <c r="D58" i="11"/>
  <c r="G58" i="11" s="1"/>
  <c r="D59" i="11"/>
  <c r="G59" i="11" s="1"/>
  <c r="D60" i="11"/>
  <c r="G60" i="11" s="1"/>
  <c r="D61" i="11"/>
  <c r="G61" i="11" s="1"/>
  <c r="D62" i="11"/>
  <c r="G62" i="11" s="1"/>
  <c r="D63" i="11"/>
  <c r="G63" i="11" s="1"/>
  <c r="D64" i="11"/>
  <c r="G64" i="11" s="1"/>
  <c r="D65" i="11"/>
  <c r="G65" i="11" s="1"/>
  <c r="D66" i="11"/>
  <c r="G66" i="11" s="1"/>
  <c r="D67" i="11"/>
  <c r="G67" i="11" s="1"/>
  <c r="D68" i="11"/>
  <c r="G68" i="11" s="1"/>
  <c r="D69" i="11"/>
  <c r="G69" i="11" s="1"/>
  <c r="D70" i="11"/>
  <c r="G70" i="11" s="1"/>
  <c r="D71" i="11"/>
  <c r="G71" i="11" s="1"/>
  <c r="D72" i="11"/>
  <c r="G72" i="11" s="1"/>
  <c r="D73" i="11"/>
  <c r="G73" i="11" s="1"/>
  <c r="D50" i="11"/>
  <c r="G50" i="11" s="1"/>
  <c r="G44" i="11"/>
  <c r="G37" i="11"/>
  <c r="D35" i="11"/>
  <c r="G35" i="11" s="1"/>
  <c r="G34" i="11" s="1"/>
  <c r="G33" i="11"/>
  <c r="D32" i="11"/>
  <c r="G32" i="11" s="1"/>
  <c r="D31" i="11"/>
  <c r="G31" i="11" s="1"/>
  <c r="G30" i="11"/>
  <c r="D28" i="11"/>
  <c r="G27" i="11"/>
  <c r="G26" i="11"/>
  <c r="G25" i="11"/>
  <c r="G20" i="11"/>
  <c r="G19" i="11"/>
  <c r="G16" i="11"/>
  <c r="G15" i="11"/>
  <c r="F75" i="11"/>
  <c r="E49" i="11"/>
  <c r="F49" i="11"/>
  <c r="E42" i="11"/>
  <c r="E41" i="11" s="1"/>
  <c r="F42" i="11"/>
  <c r="F41" i="11" s="1"/>
  <c r="E34" i="11"/>
  <c r="E29" i="11" s="1"/>
  <c r="F34" i="11"/>
  <c r="F29" i="11" s="1"/>
  <c r="E24" i="11"/>
  <c r="F24" i="11"/>
  <c r="E21" i="11"/>
  <c r="F21" i="11"/>
  <c r="E17" i="11"/>
  <c r="F17" i="11"/>
  <c r="E14" i="11"/>
  <c r="F14" i="11"/>
  <c r="D147" i="14"/>
  <c r="C75" i="11"/>
  <c r="H67" i="19"/>
  <c r="H69" i="19"/>
  <c r="G114" i="11" l="1"/>
  <c r="D113" i="11"/>
  <c r="G29" i="11"/>
  <c r="G28" i="11"/>
  <c r="D24" i="11"/>
  <c r="G14" i="11"/>
  <c r="D34" i="11"/>
  <c r="D29" i="11" s="1"/>
  <c r="F48" i="11"/>
  <c r="D17" i="11"/>
  <c r="G18" i="11"/>
  <c r="D21" i="11"/>
  <c r="G22" i="11"/>
  <c r="D42" i="11"/>
  <c r="D41" i="11" s="1"/>
  <c r="G43" i="11"/>
  <c r="D75" i="11"/>
  <c r="D49" i="11"/>
  <c r="E48" i="11"/>
  <c r="E13" i="11"/>
  <c r="D14" i="11"/>
  <c r="F23" i="11"/>
  <c r="E23" i="11"/>
  <c r="F13" i="11"/>
  <c r="D23" i="11" l="1"/>
  <c r="D13" i="11"/>
  <c r="E112" i="11"/>
  <c r="C22" i="19"/>
  <c r="E312" i="14"/>
  <c r="H312" i="14"/>
  <c r="I312" i="14"/>
  <c r="J312" i="14"/>
  <c r="D312" i="14"/>
  <c r="D311" i="14"/>
  <c r="H310" i="14"/>
  <c r="I310" i="14"/>
  <c r="J310" i="14"/>
  <c r="D310" i="14"/>
  <c r="D309" i="14"/>
  <c r="D315" i="14"/>
  <c r="D314" i="14"/>
  <c r="H309" i="14"/>
  <c r="I309" i="14"/>
  <c r="J309" i="14"/>
  <c r="H315" i="14"/>
  <c r="I315" i="14"/>
  <c r="J315" i="14"/>
  <c r="AB315" i="14" s="1"/>
  <c r="E314" i="14"/>
  <c r="H314" i="14"/>
  <c r="I314" i="14"/>
  <c r="J314" i="14"/>
  <c r="F313" i="14"/>
  <c r="H313" i="14"/>
  <c r="I313" i="14"/>
  <c r="J313" i="14"/>
  <c r="D313" i="14"/>
  <c r="H311" i="14"/>
  <c r="Z311" i="14" s="1"/>
  <c r="I311" i="14"/>
  <c r="J311" i="14"/>
  <c r="C32" i="19"/>
  <c r="D32" i="19" s="1"/>
  <c r="V309" i="14" l="1"/>
  <c r="AA315" i="14"/>
  <c r="AA313" i="14"/>
  <c r="X313" i="14"/>
  <c r="AB314" i="14"/>
  <c r="Z315" i="14"/>
  <c r="AA314" i="14"/>
  <c r="AB312" i="14"/>
  <c r="Z314" i="14"/>
  <c r="V314" i="14"/>
  <c r="AB311" i="14"/>
  <c r="Z313" i="14"/>
  <c r="V311" i="14"/>
  <c r="V312" i="14"/>
  <c r="V313" i="14"/>
  <c r="AA312" i="14"/>
  <c r="W314" i="14"/>
  <c r="Z312" i="14"/>
  <c r="V315" i="14"/>
  <c r="AB313" i="14"/>
  <c r="AA311" i="14"/>
  <c r="AA310" i="14"/>
  <c r="V310" i="14"/>
  <c r="AB310" i="14"/>
  <c r="AA309" i="14"/>
  <c r="Z310" i="14"/>
  <c r="AB309" i="14"/>
  <c r="Z309" i="14"/>
  <c r="C12" i="19"/>
  <c r="C28" i="19"/>
  <c r="E15" i="14" l="1"/>
  <c r="F15" i="14"/>
  <c r="F44" i="14"/>
  <c r="F55" i="14"/>
  <c r="E63" i="14"/>
  <c r="E73" i="14"/>
  <c r="F73" i="14"/>
  <c r="E305" i="14"/>
  <c r="H305" i="14"/>
  <c r="I305" i="14"/>
  <c r="J305" i="14"/>
  <c r="H297" i="14"/>
  <c r="I297" i="14"/>
  <c r="J297" i="14"/>
  <c r="E294" i="14"/>
  <c r="H294" i="14"/>
  <c r="I294" i="14"/>
  <c r="J294" i="14"/>
  <c r="E290" i="14"/>
  <c r="H290" i="14"/>
  <c r="I290" i="14"/>
  <c r="J290" i="14"/>
  <c r="E287" i="14"/>
  <c r="F287" i="14"/>
  <c r="H287" i="14"/>
  <c r="I287" i="14"/>
  <c r="J287" i="14"/>
  <c r="E284" i="14"/>
  <c r="H284" i="14"/>
  <c r="I284" i="14"/>
  <c r="J284" i="14"/>
  <c r="E282" i="14"/>
  <c r="F282" i="14"/>
  <c r="H282" i="14"/>
  <c r="I282" i="14"/>
  <c r="J282" i="14"/>
  <c r="E279" i="14"/>
  <c r="H279" i="14"/>
  <c r="I279" i="14"/>
  <c r="J279" i="14"/>
  <c r="E277" i="14"/>
  <c r="F277" i="14"/>
  <c r="H277" i="14"/>
  <c r="I277" i="14"/>
  <c r="J277" i="14"/>
  <c r="E275" i="14"/>
  <c r="F275" i="14"/>
  <c r="H275" i="14"/>
  <c r="I275" i="14"/>
  <c r="J275" i="14"/>
  <c r="E273" i="14"/>
  <c r="F273" i="14"/>
  <c r="H273" i="14"/>
  <c r="I273" i="14"/>
  <c r="J273" i="14"/>
  <c r="E271" i="14"/>
  <c r="F271" i="14"/>
  <c r="H271" i="14"/>
  <c r="I271" i="14"/>
  <c r="J271" i="14"/>
  <c r="E269" i="14"/>
  <c r="F269" i="14"/>
  <c r="H269" i="14"/>
  <c r="I269" i="14"/>
  <c r="J269" i="14"/>
  <c r="E265" i="14"/>
  <c r="H265" i="14"/>
  <c r="I265" i="14"/>
  <c r="J265" i="14"/>
  <c r="E261" i="14"/>
  <c r="F261" i="14"/>
  <c r="H261" i="14"/>
  <c r="I261" i="14"/>
  <c r="J261" i="14"/>
  <c r="E258" i="14"/>
  <c r="H258" i="14"/>
  <c r="I258" i="14"/>
  <c r="J258" i="14"/>
  <c r="E252" i="14"/>
  <c r="H252" i="14"/>
  <c r="I252" i="14"/>
  <c r="J252" i="14"/>
  <c r="E247" i="14"/>
  <c r="H247" i="14"/>
  <c r="I247" i="14"/>
  <c r="J247" i="14"/>
  <c r="E241" i="14"/>
  <c r="H241" i="14"/>
  <c r="I241" i="14"/>
  <c r="J241" i="14"/>
  <c r="E235" i="14"/>
  <c r="H235" i="14"/>
  <c r="I235" i="14"/>
  <c r="J235" i="14"/>
  <c r="E230" i="14"/>
  <c r="H230" i="14"/>
  <c r="I230" i="14"/>
  <c r="J230" i="14"/>
  <c r="E224" i="14"/>
  <c r="H224" i="14"/>
  <c r="I224" i="14"/>
  <c r="J224" i="14"/>
  <c r="E217" i="14"/>
  <c r="H217" i="14"/>
  <c r="I217" i="14"/>
  <c r="J217" i="14"/>
  <c r="E212" i="14"/>
  <c r="H212" i="14"/>
  <c r="I212" i="14"/>
  <c r="J212" i="14"/>
  <c r="E204" i="14"/>
  <c r="H204" i="14"/>
  <c r="I204" i="14"/>
  <c r="J204" i="14"/>
  <c r="E198" i="14"/>
  <c r="H198" i="14"/>
  <c r="I198" i="14"/>
  <c r="J198" i="14"/>
  <c r="E192" i="14"/>
  <c r="H192" i="14"/>
  <c r="I192" i="14"/>
  <c r="J192" i="14"/>
  <c r="E185" i="14"/>
  <c r="H185" i="14"/>
  <c r="I185" i="14"/>
  <c r="J185" i="14"/>
  <c r="E178" i="14"/>
  <c r="H178" i="14"/>
  <c r="I178" i="14"/>
  <c r="J178" i="14"/>
  <c r="D178" i="14"/>
  <c r="E175" i="14"/>
  <c r="H175" i="14"/>
  <c r="I175" i="14"/>
  <c r="J175" i="14"/>
  <c r="E167" i="14"/>
  <c r="H167" i="14"/>
  <c r="I167" i="14"/>
  <c r="J167" i="14"/>
  <c r="E163" i="14"/>
  <c r="H163" i="14"/>
  <c r="I163" i="14"/>
  <c r="J163" i="14"/>
  <c r="E156" i="14"/>
  <c r="H156" i="14"/>
  <c r="I156" i="14"/>
  <c r="J156" i="14"/>
  <c r="E152" i="14"/>
  <c r="H152" i="14"/>
  <c r="I152" i="14"/>
  <c r="J152" i="14"/>
  <c r="H147" i="14"/>
  <c r="I147" i="14"/>
  <c r="J147" i="14"/>
  <c r="F144" i="14"/>
  <c r="H144" i="14"/>
  <c r="I144" i="14"/>
  <c r="J144" i="14"/>
  <c r="E142" i="14"/>
  <c r="F142" i="14"/>
  <c r="H142" i="14"/>
  <c r="I142" i="14"/>
  <c r="J142" i="14"/>
  <c r="H14" i="14"/>
  <c r="I14" i="14"/>
  <c r="J14" i="14"/>
  <c r="E12" i="14"/>
  <c r="F12" i="14"/>
  <c r="H12" i="14"/>
  <c r="I12" i="14"/>
  <c r="J12" i="14"/>
  <c r="D12" i="14"/>
  <c r="C38" i="16"/>
  <c r="S124" i="16"/>
  <c r="R124" i="16"/>
  <c r="Q124" i="16"/>
  <c r="P124" i="16"/>
  <c r="S122" i="16"/>
  <c r="R122" i="16"/>
  <c r="P122" i="16"/>
  <c r="S120" i="16"/>
  <c r="R120" i="16"/>
  <c r="Q120" i="16"/>
  <c r="S118" i="16"/>
  <c r="R118" i="16"/>
  <c r="Q118" i="16"/>
  <c r="P118" i="16"/>
  <c r="S116" i="16"/>
  <c r="R116" i="16"/>
  <c r="P116" i="16"/>
  <c r="S114" i="16"/>
  <c r="R114" i="16"/>
  <c r="P114" i="16"/>
  <c r="S112" i="16"/>
  <c r="R112" i="16"/>
  <c r="Q112" i="16"/>
  <c r="P112" i="16"/>
  <c r="S110" i="16"/>
  <c r="R110" i="16"/>
  <c r="Q110" i="16"/>
  <c r="P110" i="16"/>
  <c r="S102" i="16"/>
  <c r="R102" i="16"/>
  <c r="P102" i="16"/>
  <c r="R100" i="16"/>
  <c r="Q100" i="16"/>
  <c r="P100" i="16"/>
  <c r="S98" i="16"/>
  <c r="R98" i="16"/>
  <c r="P98" i="16"/>
  <c r="S96" i="16"/>
  <c r="R96" i="16"/>
  <c r="Q96" i="16"/>
  <c r="P96" i="16"/>
  <c r="S94" i="16"/>
  <c r="R94" i="16"/>
  <c r="Q94" i="16"/>
  <c r="P94" i="16"/>
  <c r="S92" i="16"/>
  <c r="R92" i="16"/>
  <c r="Q92" i="16"/>
  <c r="P92" i="16"/>
  <c r="S90" i="16"/>
  <c r="R90" i="16"/>
  <c r="P90" i="16"/>
  <c r="S88" i="16"/>
  <c r="R88" i="16"/>
  <c r="P88" i="16"/>
  <c r="S86" i="16"/>
  <c r="R86" i="16"/>
  <c r="Q86" i="16"/>
  <c r="P86" i="16"/>
  <c r="S84" i="16"/>
  <c r="R84" i="16"/>
  <c r="Q84" i="16"/>
  <c r="P84" i="16"/>
  <c r="S82" i="16"/>
  <c r="R82" i="16"/>
  <c r="P82" i="16"/>
  <c r="S80" i="16"/>
  <c r="R80" i="16"/>
  <c r="Q80" i="16"/>
  <c r="S78" i="16"/>
  <c r="R78" i="16"/>
  <c r="Q78" i="16"/>
  <c r="P78" i="16"/>
  <c r="S76" i="16"/>
  <c r="R76" i="16"/>
  <c r="Q76" i="16"/>
  <c r="P76" i="16"/>
  <c r="S74" i="16"/>
  <c r="R74" i="16"/>
  <c r="P74" i="16"/>
  <c r="S72" i="16"/>
  <c r="R72" i="16"/>
  <c r="Q72" i="16"/>
  <c r="P72" i="16"/>
  <c r="S70" i="16"/>
  <c r="R70" i="16"/>
  <c r="Q70" i="16"/>
  <c r="P70" i="16"/>
  <c r="S64" i="16"/>
  <c r="R64" i="16"/>
  <c r="Q64" i="16"/>
  <c r="P64" i="16"/>
  <c r="S60" i="16"/>
  <c r="R60" i="16"/>
  <c r="P60" i="16"/>
  <c r="S56" i="16"/>
  <c r="R56" i="16"/>
  <c r="P56" i="16"/>
  <c r="S54" i="16"/>
  <c r="R54" i="16"/>
  <c r="Q54" i="16"/>
  <c r="P54" i="16"/>
  <c r="S50" i="16"/>
  <c r="R50" i="16"/>
  <c r="Q50" i="16"/>
  <c r="P50" i="16"/>
  <c r="S48" i="16"/>
  <c r="R48" i="16"/>
  <c r="P48" i="16"/>
  <c r="S46" i="16"/>
  <c r="R46" i="16"/>
  <c r="P46" i="16"/>
  <c r="U92" i="16"/>
  <c r="E114" i="16"/>
  <c r="E37" i="16"/>
  <c r="F37" i="16"/>
  <c r="G37" i="16"/>
  <c r="H37" i="16"/>
  <c r="D37" i="16"/>
  <c r="E124" i="16"/>
  <c r="F124" i="16"/>
  <c r="G124" i="16"/>
  <c r="H124" i="16"/>
  <c r="E122" i="16"/>
  <c r="F122" i="16"/>
  <c r="G122" i="16"/>
  <c r="H122" i="16"/>
  <c r="E120" i="16"/>
  <c r="F120" i="16"/>
  <c r="G120" i="16"/>
  <c r="H120" i="16"/>
  <c r="E118" i="16"/>
  <c r="F118" i="16"/>
  <c r="G118" i="16"/>
  <c r="H118" i="16"/>
  <c r="E116" i="16"/>
  <c r="F116" i="16"/>
  <c r="G116" i="16"/>
  <c r="H116" i="16"/>
  <c r="E112" i="16"/>
  <c r="F112" i="16"/>
  <c r="G112" i="16"/>
  <c r="H112" i="16"/>
  <c r="E110" i="16"/>
  <c r="F110" i="16"/>
  <c r="G110" i="16"/>
  <c r="H110" i="16"/>
  <c r="E102" i="16"/>
  <c r="F102" i="16"/>
  <c r="G102" i="16"/>
  <c r="H102" i="16"/>
  <c r="E100" i="16"/>
  <c r="F100" i="16"/>
  <c r="G100" i="16"/>
  <c r="H100" i="16"/>
  <c r="E98" i="16"/>
  <c r="F98" i="16"/>
  <c r="G98" i="16"/>
  <c r="H98" i="16"/>
  <c r="E96" i="16"/>
  <c r="F96" i="16"/>
  <c r="G96" i="16"/>
  <c r="H96" i="16"/>
  <c r="E94" i="16"/>
  <c r="F94" i="16"/>
  <c r="G94" i="16"/>
  <c r="H94" i="16"/>
  <c r="E92" i="16"/>
  <c r="F92" i="16"/>
  <c r="G92" i="16"/>
  <c r="H92" i="16"/>
  <c r="T92" i="16" s="1"/>
  <c r="E90" i="16"/>
  <c r="F90" i="16"/>
  <c r="G90" i="16"/>
  <c r="H90" i="16"/>
  <c r="E88" i="16"/>
  <c r="F88" i="16"/>
  <c r="G88" i="16"/>
  <c r="H88" i="16"/>
  <c r="E86" i="16"/>
  <c r="F86" i="16"/>
  <c r="G86" i="16"/>
  <c r="H86" i="16"/>
  <c r="E84" i="16"/>
  <c r="F84" i="16"/>
  <c r="G84" i="16"/>
  <c r="H84" i="16"/>
  <c r="E82" i="16"/>
  <c r="F82" i="16"/>
  <c r="G82" i="16"/>
  <c r="H82" i="16"/>
  <c r="E80" i="16"/>
  <c r="F80" i="16"/>
  <c r="G80" i="16"/>
  <c r="H80" i="16"/>
  <c r="E78" i="16"/>
  <c r="F78" i="16"/>
  <c r="G78" i="16"/>
  <c r="H78" i="16"/>
  <c r="E76" i="16"/>
  <c r="F76" i="16"/>
  <c r="G76" i="16"/>
  <c r="H76" i="16"/>
  <c r="E74" i="16"/>
  <c r="F74" i="16"/>
  <c r="G74" i="16"/>
  <c r="H74" i="16"/>
  <c r="E72" i="16"/>
  <c r="F72" i="16"/>
  <c r="G72" i="16"/>
  <c r="H72" i="16"/>
  <c r="E70" i="16"/>
  <c r="F70" i="16"/>
  <c r="G70" i="16"/>
  <c r="H70" i="16"/>
  <c r="E64" i="16"/>
  <c r="F64" i="16"/>
  <c r="G64" i="16"/>
  <c r="H64" i="16"/>
  <c r="E60" i="16"/>
  <c r="F60" i="16"/>
  <c r="G60" i="16"/>
  <c r="H60" i="16"/>
  <c r="E56" i="16"/>
  <c r="F56" i="16"/>
  <c r="G56" i="16"/>
  <c r="H56" i="16"/>
  <c r="E54" i="16"/>
  <c r="F54" i="16"/>
  <c r="G54" i="16"/>
  <c r="H54" i="16"/>
  <c r="E50" i="16"/>
  <c r="F50" i="16"/>
  <c r="G50" i="16"/>
  <c r="H50" i="16"/>
  <c r="E48" i="16"/>
  <c r="F48" i="16"/>
  <c r="G48" i="16"/>
  <c r="H48" i="16"/>
  <c r="E46" i="16"/>
  <c r="F46" i="16"/>
  <c r="G46" i="16"/>
  <c r="H46" i="16"/>
  <c r="E40" i="16"/>
  <c r="F40" i="16"/>
  <c r="G40" i="16"/>
  <c r="H40" i="16"/>
  <c r="E34" i="16"/>
  <c r="F34" i="16"/>
  <c r="G34" i="16"/>
  <c r="H34" i="16"/>
  <c r="E31" i="16"/>
  <c r="F31" i="16"/>
  <c r="G31" i="16"/>
  <c r="H31" i="16"/>
  <c r="E28" i="16"/>
  <c r="F28" i="16"/>
  <c r="G28" i="16"/>
  <c r="H28" i="16"/>
  <c r="E22" i="16"/>
  <c r="F22" i="16"/>
  <c r="G22" i="16"/>
  <c r="H22" i="16"/>
  <c r="E14" i="16"/>
  <c r="F14" i="16"/>
  <c r="G14" i="16"/>
  <c r="H14" i="16"/>
  <c r="R125" i="18"/>
  <c r="T125" i="18"/>
  <c r="U125" i="18"/>
  <c r="Q119" i="18"/>
  <c r="P119" i="18"/>
  <c r="O119" i="18"/>
  <c r="N119" i="18"/>
  <c r="Q117" i="18"/>
  <c r="P117" i="18"/>
  <c r="O117" i="18"/>
  <c r="N117" i="18"/>
  <c r="Q115" i="18"/>
  <c r="P115" i="18"/>
  <c r="O115" i="18"/>
  <c r="N115" i="18"/>
  <c r="P113" i="18"/>
  <c r="O113" i="18"/>
  <c r="N113" i="18"/>
  <c r="Q111" i="18"/>
  <c r="P111" i="18"/>
  <c r="O111" i="18"/>
  <c r="P109" i="18"/>
  <c r="O109" i="18"/>
  <c r="Q107" i="18"/>
  <c r="P107" i="18"/>
  <c r="O107" i="18"/>
  <c r="P105" i="18"/>
  <c r="O105" i="18"/>
  <c r="Q103" i="18"/>
  <c r="P103" i="18"/>
  <c r="O103" i="18"/>
  <c r="Q101" i="18"/>
  <c r="P101" i="18"/>
  <c r="O101" i="18"/>
  <c r="Q99" i="18"/>
  <c r="P99" i="18"/>
  <c r="O99" i="18"/>
  <c r="P97" i="18"/>
  <c r="O97" i="18"/>
  <c r="Q95" i="18"/>
  <c r="P95" i="18"/>
  <c r="O95" i="18"/>
  <c r="P93" i="18"/>
  <c r="O93" i="18"/>
  <c r="Q91" i="18"/>
  <c r="P91" i="18"/>
  <c r="O91" i="18"/>
  <c r="Q89" i="18"/>
  <c r="O89" i="18"/>
  <c r="Q87" i="18"/>
  <c r="P87" i="18"/>
  <c r="O87" i="18"/>
  <c r="Q85" i="18"/>
  <c r="P85" i="18"/>
  <c r="O85" i="18"/>
  <c r="Q83" i="18"/>
  <c r="P83" i="18"/>
  <c r="O83" i="18"/>
  <c r="Q81" i="18"/>
  <c r="P81" i="18"/>
  <c r="O81" i="18"/>
  <c r="Q79" i="18"/>
  <c r="P79" i="18"/>
  <c r="O79" i="18"/>
  <c r="Q77" i="18"/>
  <c r="P77" i="18"/>
  <c r="O77" i="18"/>
  <c r="Q75" i="18"/>
  <c r="P75" i="18"/>
  <c r="O75" i="18"/>
  <c r="Q73" i="18"/>
  <c r="P73" i="18"/>
  <c r="O73" i="18"/>
  <c r="Q71" i="18"/>
  <c r="P71" i="18"/>
  <c r="O71" i="18"/>
  <c r="Q69" i="18"/>
  <c r="P69" i="18"/>
  <c r="O69" i="18"/>
  <c r="Q67" i="18"/>
  <c r="P67" i="18"/>
  <c r="O67" i="18"/>
  <c r="Q65" i="18"/>
  <c r="P65" i="18"/>
  <c r="O65" i="18"/>
  <c r="Q63" i="18"/>
  <c r="P63" i="18"/>
  <c r="O63" i="18"/>
  <c r="Q61" i="18"/>
  <c r="P61" i="18"/>
  <c r="O61" i="18"/>
  <c r="Q59" i="18"/>
  <c r="P59" i="18"/>
  <c r="O59" i="18"/>
  <c r="P57" i="18"/>
  <c r="O57" i="18"/>
  <c r="Q55" i="18"/>
  <c r="P55" i="18"/>
  <c r="O55" i="18"/>
  <c r="Q53" i="18"/>
  <c r="P53" i="18"/>
  <c r="O53" i="18"/>
  <c r="Q51" i="18"/>
  <c r="P51" i="18"/>
  <c r="O51" i="18"/>
  <c r="Q49" i="18"/>
  <c r="P49" i="18"/>
  <c r="O49" i="18"/>
  <c r="Q47" i="18"/>
  <c r="P47" i="18"/>
  <c r="O47" i="18"/>
  <c r="Q44" i="18"/>
  <c r="Q38" i="18"/>
  <c r="Q30" i="18"/>
  <c r="P30" i="18"/>
  <c r="O30" i="18"/>
  <c r="Q18" i="18"/>
  <c r="Q113" i="18"/>
  <c r="Q109" i="18"/>
  <c r="Q105" i="18"/>
  <c r="Q97" i="18"/>
  <c r="Q93" i="18"/>
  <c r="P89" i="18"/>
  <c r="R83" i="18"/>
  <c r="T83" i="18"/>
  <c r="U83" i="18"/>
  <c r="R63" i="18"/>
  <c r="T63" i="18"/>
  <c r="U63" i="18"/>
  <c r="Q57" i="18"/>
  <c r="E119" i="18"/>
  <c r="F119" i="18"/>
  <c r="G119" i="18"/>
  <c r="E117" i="18"/>
  <c r="F117" i="18"/>
  <c r="G117" i="18"/>
  <c r="E115" i="18"/>
  <c r="F115" i="18"/>
  <c r="G115" i="18"/>
  <c r="E113" i="18"/>
  <c r="F113" i="18"/>
  <c r="G113" i="18"/>
  <c r="E111" i="18"/>
  <c r="F111" i="18"/>
  <c r="G111" i="18"/>
  <c r="E109" i="18"/>
  <c r="F109" i="18"/>
  <c r="G109" i="18"/>
  <c r="E107" i="18"/>
  <c r="F107" i="18"/>
  <c r="G107" i="18"/>
  <c r="E105" i="18"/>
  <c r="F105" i="18"/>
  <c r="G105" i="18"/>
  <c r="E103" i="18"/>
  <c r="F103" i="18"/>
  <c r="G103" i="18"/>
  <c r="E101" i="18"/>
  <c r="F101" i="18"/>
  <c r="G101" i="18"/>
  <c r="E99" i="18"/>
  <c r="F99" i="18"/>
  <c r="G99" i="18"/>
  <c r="E97" i="18"/>
  <c r="F97" i="18"/>
  <c r="G97" i="18"/>
  <c r="E95" i="18"/>
  <c r="F95" i="18"/>
  <c r="G95" i="18"/>
  <c r="D95" i="18"/>
  <c r="D99" i="18"/>
  <c r="D101" i="18"/>
  <c r="D103" i="18"/>
  <c r="D105" i="18"/>
  <c r="D107" i="18"/>
  <c r="D109" i="18"/>
  <c r="D111" i="18"/>
  <c r="D113" i="18"/>
  <c r="D115" i="18"/>
  <c r="D117" i="18"/>
  <c r="D119" i="18"/>
  <c r="E93" i="18"/>
  <c r="F93" i="18"/>
  <c r="G93" i="18"/>
  <c r="E91" i="18"/>
  <c r="F91" i="18"/>
  <c r="G91" i="18"/>
  <c r="E89" i="18"/>
  <c r="F89" i="18"/>
  <c r="G89" i="18"/>
  <c r="E87" i="18"/>
  <c r="F87" i="18"/>
  <c r="G87" i="18"/>
  <c r="E85" i="18"/>
  <c r="F85" i="18"/>
  <c r="G85" i="18"/>
  <c r="E83" i="18"/>
  <c r="F83" i="18"/>
  <c r="G83" i="18"/>
  <c r="E81" i="18"/>
  <c r="F81" i="18"/>
  <c r="G81" i="18"/>
  <c r="E79" i="18"/>
  <c r="F79" i="18"/>
  <c r="G79" i="18"/>
  <c r="E77" i="18"/>
  <c r="F77" i="18"/>
  <c r="G77" i="18"/>
  <c r="E75" i="18"/>
  <c r="F75" i="18"/>
  <c r="G75" i="18"/>
  <c r="E73" i="18"/>
  <c r="F73" i="18"/>
  <c r="G73" i="18"/>
  <c r="E71" i="18"/>
  <c r="F71" i="18"/>
  <c r="G71" i="18"/>
  <c r="E69" i="18"/>
  <c r="F69" i="18"/>
  <c r="G69" i="18"/>
  <c r="E67" i="18"/>
  <c r="F67" i="18"/>
  <c r="G67" i="18"/>
  <c r="E65" i="18"/>
  <c r="F65" i="18"/>
  <c r="G65" i="18"/>
  <c r="E63" i="18"/>
  <c r="F63" i="18"/>
  <c r="G63" i="18"/>
  <c r="E61" i="18"/>
  <c r="F61" i="18"/>
  <c r="G61" i="18"/>
  <c r="E59" i="18"/>
  <c r="F59" i="18"/>
  <c r="G59" i="18"/>
  <c r="E57" i="18"/>
  <c r="F57" i="18"/>
  <c r="G57" i="18"/>
  <c r="E55" i="18"/>
  <c r="F55" i="18"/>
  <c r="G55" i="18"/>
  <c r="E53" i="18"/>
  <c r="F53" i="18"/>
  <c r="G53" i="18"/>
  <c r="E51" i="18"/>
  <c r="F51" i="18"/>
  <c r="G51" i="18"/>
  <c r="E49" i="18"/>
  <c r="F49" i="18"/>
  <c r="G49" i="18"/>
  <c r="E47" i="18"/>
  <c r="F47" i="18"/>
  <c r="G47" i="18"/>
  <c r="E44" i="18"/>
  <c r="F44" i="18"/>
  <c r="G44" i="18"/>
  <c r="E41" i="18"/>
  <c r="F41" i="18"/>
  <c r="G41" i="18"/>
  <c r="E38" i="18"/>
  <c r="F38" i="18"/>
  <c r="G38" i="18"/>
  <c r="E32" i="18"/>
  <c r="F32" i="18"/>
  <c r="G32" i="18"/>
  <c r="E30" i="18"/>
  <c r="F30" i="18"/>
  <c r="G30" i="18"/>
  <c r="E27" i="18"/>
  <c r="F27" i="18"/>
  <c r="G27" i="18"/>
  <c r="C120" i="18"/>
  <c r="C118" i="18"/>
  <c r="C116" i="18"/>
  <c r="C114" i="18"/>
  <c r="C112" i="18"/>
  <c r="C110" i="18"/>
  <c r="C108" i="18"/>
  <c r="C106" i="18"/>
  <c r="C104" i="18"/>
  <c r="C102" i="18"/>
  <c r="C100" i="18"/>
  <c r="C98" i="18"/>
  <c r="C96" i="18"/>
  <c r="C94" i="18"/>
  <c r="C92" i="18"/>
  <c r="C90" i="18"/>
  <c r="C88" i="18"/>
  <c r="C86" i="18"/>
  <c r="C84" i="18"/>
  <c r="C82" i="18"/>
  <c r="C80" i="18"/>
  <c r="C78" i="18"/>
  <c r="C76" i="18"/>
  <c r="C74" i="18"/>
  <c r="C72" i="18"/>
  <c r="C70" i="18"/>
  <c r="C68" i="18"/>
  <c r="C66" i="18"/>
  <c r="C64" i="18"/>
  <c r="C62" i="18"/>
  <c r="C60" i="18"/>
  <c r="C58" i="18"/>
  <c r="C56" i="18"/>
  <c r="C54" i="18"/>
  <c r="C52" i="18"/>
  <c r="C50" i="18"/>
  <c r="C48" i="18"/>
  <c r="C31" i="18"/>
  <c r="C46" i="18"/>
  <c r="C45" i="18"/>
  <c r="C43" i="18"/>
  <c r="C42" i="18"/>
  <c r="C40" i="18"/>
  <c r="C39" i="18"/>
  <c r="C34" i="18"/>
  <c r="C33" i="18"/>
  <c r="C29" i="18"/>
  <c r="C28" i="18"/>
  <c r="C26" i="18"/>
  <c r="C25" i="18"/>
  <c r="C23" i="18"/>
  <c r="C22" i="18"/>
  <c r="C20" i="18"/>
  <c r="C19" i="18"/>
  <c r="T128" i="16" l="1"/>
  <c r="T126" i="16"/>
  <c r="X73" i="14"/>
  <c r="W15" i="14"/>
  <c r="W73" i="14"/>
  <c r="C37" i="16"/>
  <c r="M113" i="18"/>
  <c r="S113" i="18" s="1"/>
  <c r="M117" i="18"/>
  <c r="S117" i="18" s="1"/>
  <c r="M119" i="18"/>
  <c r="S119" i="18" s="1"/>
  <c r="M115" i="18"/>
  <c r="S115" i="18" s="1"/>
  <c r="Q27" i="18"/>
  <c r="Q21" i="18"/>
  <c r="F310" i="14"/>
  <c r="X44" i="14"/>
  <c r="C12" i="14"/>
  <c r="E313" i="14"/>
  <c r="W63" i="14"/>
  <c r="O18" i="18"/>
  <c r="O21" i="18"/>
  <c r="O24" i="18"/>
  <c r="O27" i="18"/>
  <c r="O38" i="18"/>
  <c r="O41" i="18"/>
  <c r="M322" i="14"/>
  <c r="J322" i="14"/>
  <c r="S322" i="14"/>
  <c r="Q322" i="14"/>
  <c r="R322" i="14"/>
  <c r="E14" i="14"/>
  <c r="H322" i="14"/>
  <c r="I322" i="14"/>
  <c r="P37" i="16"/>
  <c r="O101" i="16"/>
  <c r="O100" i="16" s="1"/>
  <c r="O121" i="16"/>
  <c r="O120" i="16" s="1"/>
  <c r="F14" i="14"/>
  <c r="P18" i="18"/>
  <c r="P24" i="18"/>
  <c r="P41" i="18"/>
  <c r="O32" i="18"/>
  <c r="F123" i="18"/>
  <c r="O99" i="16"/>
  <c r="O98" i="16" s="1"/>
  <c r="O33" i="16"/>
  <c r="S37" i="16"/>
  <c r="R37" i="16"/>
  <c r="O97" i="16"/>
  <c r="O96" i="16" s="1"/>
  <c r="S100" i="16"/>
  <c r="P120" i="16"/>
  <c r="O24" i="16"/>
  <c r="O36" i="16"/>
  <c r="O55" i="16"/>
  <c r="O54" i="16" s="1"/>
  <c r="O71" i="16"/>
  <c r="O70" i="16" s="1"/>
  <c r="O73" i="16"/>
  <c r="O72" i="16" s="1"/>
  <c r="O79" i="16"/>
  <c r="O78" i="16" s="1"/>
  <c r="O81" i="16"/>
  <c r="O80" i="16" s="1"/>
  <c r="O87" i="16"/>
  <c r="O86" i="16" s="1"/>
  <c r="O95" i="16"/>
  <c r="O94" i="16" s="1"/>
  <c r="O113" i="16"/>
  <c r="O112" i="16" s="1"/>
  <c r="R14" i="16"/>
  <c r="O30" i="16"/>
  <c r="O47" i="16"/>
  <c r="O57" i="16"/>
  <c r="O56" i="16" s="1"/>
  <c r="O89" i="16"/>
  <c r="O88" i="16" s="1"/>
  <c r="O123" i="16"/>
  <c r="O122" i="16" s="1"/>
  <c r="O125" i="16"/>
  <c r="O124" i="16" s="1"/>
  <c r="O39" i="16"/>
  <c r="O49" i="16"/>
  <c r="O48" i="16" s="1"/>
  <c r="O61" i="16"/>
  <c r="O60" i="16" s="1"/>
  <c r="O75" i="16"/>
  <c r="O77" i="16"/>
  <c r="O76" i="16" s="1"/>
  <c r="O83" i="16"/>
  <c r="O82" i="16" s="1"/>
  <c r="O85" i="16"/>
  <c r="O84" i="16" s="1"/>
  <c r="O91" i="16"/>
  <c r="O90" i="16" s="1"/>
  <c r="O103" i="16"/>
  <c r="O102" i="16" s="1"/>
  <c r="O117" i="16"/>
  <c r="O116" i="16" s="1"/>
  <c r="L123" i="18"/>
  <c r="K123" i="18"/>
  <c r="J123" i="18"/>
  <c r="Q24" i="18"/>
  <c r="Q32" i="18"/>
  <c r="P32" i="18"/>
  <c r="P44" i="18"/>
  <c r="O44" i="18"/>
  <c r="O115" i="16"/>
  <c r="O114" i="16" s="1"/>
  <c r="Q122" i="16"/>
  <c r="O119" i="16"/>
  <c r="O118" i="16" s="1"/>
  <c r="Q116" i="16"/>
  <c r="Q114" i="16"/>
  <c r="O111" i="16"/>
  <c r="O110" i="16" s="1"/>
  <c r="Q102" i="16"/>
  <c r="Q98" i="16"/>
  <c r="O93" i="16"/>
  <c r="Q90" i="16"/>
  <c r="Q88" i="16"/>
  <c r="Q82" i="16"/>
  <c r="P80" i="16"/>
  <c r="Q74" i="16"/>
  <c r="O65" i="16"/>
  <c r="O64" i="16" s="1"/>
  <c r="Q60" i="16"/>
  <c r="Q56" i="16"/>
  <c r="O51" i="16"/>
  <c r="O50" i="16" s="1"/>
  <c r="Q48" i="16"/>
  <c r="Q46" i="16"/>
  <c r="O42" i="16"/>
  <c r="Q37" i="16"/>
  <c r="O38" i="16"/>
  <c r="O27" i="16"/>
  <c r="O25" i="16" s="1"/>
  <c r="S14" i="16"/>
  <c r="P14" i="16"/>
  <c r="Q14" i="16"/>
  <c r="I123" i="18"/>
  <c r="Q41" i="18"/>
  <c r="P38" i="18"/>
  <c r="P27" i="18"/>
  <c r="P21" i="18"/>
  <c r="N18" i="18"/>
  <c r="F121" i="18"/>
  <c r="F126" i="18" s="1"/>
  <c r="O74" i="16" l="1"/>
  <c r="O92" i="16"/>
  <c r="O46" i="16"/>
  <c r="M18" i="18"/>
  <c r="S18" i="18" s="1"/>
  <c r="K124" i="18"/>
  <c r="I124" i="18"/>
  <c r="O37" i="16"/>
  <c r="R323" i="14"/>
  <c r="M323" i="14"/>
  <c r="Q323" i="14"/>
  <c r="S323" i="14"/>
  <c r="F124" i="18"/>
  <c r="J124" i="18"/>
  <c r="L124" i="18"/>
  <c r="P121" i="18"/>
  <c r="P123" i="18"/>
  <c r="C113" i="18"/>
  <c r="C115" i="18"/>
  <c r="C117" i="18"/>
  <c r="C119" i="18"/>
  <c r="C16" i="18"/>
  <c r="C14" i="18"/>
  <c r="C15" i="18"/>
  <c r="C113" i="11"/>
  <c r="P124" i="18" l="1"/>
  <c r="G113" i="11"/>
  <c r="T322" i="14"/>
  <c r="H123" i="18"/>
  <c r="B28" i="19"/>
  <c r="D28" i="19" s="1"/>
  <c r="H124" i="18" l="1"/>
  <c r="T323" i="14"/>
  <c r="Q123" i="18"/>
  <c r="Q121" i="18"/>
  <c r="Q124" i="18" l="1"/>
  <c r="B56" i="19"/>
  <c r="E114" i="14"/>
  <c r="C56" i="19" l="1"/>
  <c r="D56" i="19" s="1"/>
  <c r="C50" i="14" l="1"/>
  <c r="B61" i="19"/>
  <c r="X15" i="14" l="1"/>
  <c r="C61" i="19"/>
  <c r="D61" i="19" s="1"/>
  <c r="C41" i="14"/>
  <c r="C42" i="14"/>
  <c r="C210" i="14" l="1"/>
  <c r="F309" i="14"/>
  <c r="C53" i="19"/>
  <c r="C54" i="19"/>
  <c r="C57" i="19"/>
  <c r="C46" i="14"/>
  <c r="C47" i="14"/>
  <c r="C48" i="14"/>
  <c r="C49" i="14"/>
  <c r="B53" i="19"/>
  <c r="B54" i="19"/>
  <c r="B55" i="19"/>
  <c r="B57" i="19"/>
  <c r="D54" i="19" l="1"/>
  <c r="D53" i="19"/>
  <c r="D57" i="19"/>
  <c r="B58" i="19"/>
  <c r="C58" i="19"/>
  <c r="C55" i="19"/>
  <c r="D55" i="19" s="1"/>
  <c r="D58" i="19" l="1"/>
  <c r="C19" i="16"/>
  <c r="K63" i="14" s="1"/>
  <c r="C63" i="14" s="1"/>
  <c r="C111" i="16"/>
  <c r="D110" i="16"/>
  <c r="C103" i="16"/>
  <c r="K272" i="14" s="1"/>
  <c r="D102" i="16"/>
  <c r="B41" i="19"/>
  <c r="W313" i="14"/>
  <c r="E298" i="14"/>
  <c r="K271" i="14" l="1"/>
  <c r="C271" i="14" s="1"/>
  <c r="C272" i="14"/>
  <c r="K279" i="14"/>
  <c r="X291" i="14"/>
  <c r="E315" i="14"/>
  <c r="W298" i="14"/>
  <c r="F290" i="14"/>
  <c r="E297" i="14"/>
  <c r="O19" i="16"/>
  <c r="C110" i="16"/>
  <c r="AC272" i="14"/>
  <c r="U272" i="14" s="1"/>
  <c r="C102" i="16"/>
  <c r="C41" i="19"/>
  <c r="D41" i="19" s="1"/>
  <c r="E18" i="18"/>
  <c r="G18" i="18"/>
  <c r="D18" i="18"/>
  <c r="D90" i="16"/>
  <c r="X290" i="14" l="1"/>
  <c r="V111" i="16"/>
  <c r="W297" i="14"/>
  <c r="AC271" i="14"/>
  <c r="V103" i="16"/>
  <c r="K313" i="14"/>
  <c r="C313" i="14" s="1"/>
  <c r="AC279" i="14"/>
  <c r="C18" i="18"/>
  <c r="B43" i="19"/>
  <c r="F199" i="14"/>
  <c r="F236" i="14"/>
  <c r="C238" i="14"/>
  <c r="F231" i="14"/>
  <c r="C233" i="14"/>
  <c r="F225" i="14"/>
  <c r="F213" i="14"/>
  <c r="C215" i="14"/>
  <c r="F298" i="14"/>
  <c r="C301" i="14"/>
  <c r="C220" i="14"/>
  <c r="C208" i="14"/>
  <c r="C201" i="14"/>
  <c r="C195" i="14"/>
  <c r="C189" i="14"/>
  <c r="C181" i="14"/>
  <c r="C170" i="14"/>
  <c r="C160" i="14"/>
  <c r="B50" i="19"/>
  <c r="X298" i="14" l="1"/>
  <c r="X236" i="14"/>
  <c r="X225" i="14"/>
  <c r="V110" i="16"/>
  <c r="U279" i="14"/>
  <c r="V102" i="16"/>
  <c r="U271" i="14"/>
  <c r="AC63" i="14"/>
  <c r="U63" i="14" s="1"/>
  <c r="X199" i="14"/>
  <c r="X213" i="14"/>
  <c r="X231" i="14"/>
  <c r="AC313" i="14"/>
  <c r="U313" i="14" s="1"/>
  <c r="F212" i="14"/>
  <c r="F224" i="14"/>
  <c r="F235" i="14"/>
  <c r="F230" i="14"/>
  <c r="F198" i="14"/>
  <c r="F297" i="14"/>
  <c r="C43" i="19"/>
  <c r="D43" i="19" s="1"/>
  <c r="C50" i="19"/>
  <c r="D50" i="19" s="1"/>
  <c r="C41" i="16"/>
  <c r="S41" i="16"/>
  <c r="S40" i="16" s="1"/>
  <c r="R41" i="16"/>
  <c r="R40" i="16" s="1"/>
  <c r="Q41" i="16"/>
  <c r="Q40" i="16" s="1"/>
  <c r="P41" i="16"/>
  <c r="P40" i="16" s="1"/>
  <c r="C55" i="16"/>
  <c r="D54" i="16"/>
  <c r="C303" i="14"/>
  <c r="B42" i="19"/>
  <c r="X224" i="14" l="1"/>
  <c r="X198" i="14"/>
  <c r="X212" i="14"/>
  <c r="V19" i="16"/>
  <c r="X235" i="14"/>
  <c r="X297" i="14"/>
  <c r="X230" i="14"/>
  <c r="K145" i="14"/>
  <c r="K144" i="14" s="1"/>
  <c r="C42" i="19"/>
  <c r="D42" i="19" s="1"/>
  <c r="O41" i="16"/>
  <c r="O40" i="16" s="1"/>
  <c r="C54" i="16"/>
  <c r="F112" i="11"/>
  <c r="AC145" i="14" l="1"/>
  <c r="V55" i="16" s="1"/>
  <c r="B59" i="19"/>
  <c r="C59" i="19"/>
  <c r="C196" i="14"/>
  <c r="C40" i="14"/>
  <c r="D59" i="19" l="1"/>
  <c r="AC144" i="14"/>
  <c r="V54" i="16" s="1"/>
  <c r="X193" i="14"/>
  <c r="F192" i="14"/>
  <c r="F253" i="14"/>
  <c r="C256" i="14"/>
  <c r="F218" i="14"/>
  <c r="C221" i="14"/>
  <c r="F176" i="14"/>
  <c r="C177" i="14"/>
  <c r="X218" i="14" l="1"/>
  <c r="X192" i="14"/>
  <c r="X176" i="14"/>
  <c r="X253" i="14"/>
  <c r="F217" i="14"/>
  <c r="F175" i="14"/>
  <c r="F252" i="14"/>
  <c r="E148" i="14"/>
  <c r="F148" i="14"/>
  <c r="C150" i="14"/>
  <c r="X252" i="14" l="1"/>
  <c r="X175" i="14"/>
  <c r="X217" i="14"/>
  <c r="F311" i="14"/>
  <c r="X148" i="14"/>
  <c r="X147" i="14" s="1"/>
  <c r="E311" i="14"/>
  <c r="E147" i="14"/>
  <c r="F147" i="14"/>
  <c r="X311" i="14" l="1"/>
  <c r="C267" i="14"/>
  <c r="F266" i="14"/>
  <c r="X266" i="14" s="1"/>
  <c r="F265" i="14" l="1"/>
  <c r="X265" i="14" l="1"/>
  <c r="B51" i="19"/>
  <c r="D51" i="19" s="1"/>
  <c r="C250" i="14"/>
  <c r="C245" i="14"/>
  <c r="C209" i="14"/>
  <c r="C190" i="14"/>
  <c r="C182" i="14"/>
  <c r="C172" i="14"/>
  <c r="C165" i="14"/>
  <c r="C154" i="14"/>
  <c r="C161" i="14"/>
  <c r="C61" i="14"/>
  <c r="C60" i="14"/>
  <c r="F70" i="19" l="1"/>
  <c r="C45" i="19"/>
  <c r="X247" i="14"/>
  <c r="F242" i="14"/>
  <c r="F205" i="14"/>
  <c r="F186" i="14"/>
  <c r="F179" i="14"/>
  <c r="F168" i="14"/>
  <c r="F157" i="14"/>
  <c r="X153" i="14"/>
  <c r="F295" i="14"/>
  <c r="F306" i="14"/>
  <c r="X168" i="14" l="1"/>
  <c r="X306" i="14"/>
  <c r="X205" i="14"/>
  <c r="X295" i="14"/>
  <c r="X152" i="14"/>
  <c r="X157" i="14"/>
  <c r="X55" i="14"/>
  <c r="X14" i="14" s="1"/>
  <c r="X164" i="14"/>
  <c r="W312" i="14"/>
  <c r="W55" i="14"/>
  <c r="X242" i="14"/>
  <c r="X186" i="14"/>
  <c r="X179" i="14"/>
  <c r="F315" i="14"/>
  <c r="F167" i="14"/>
  <c r="F241" i="14"/>
  <c r="F163" i="14"/>
  <c r="F204" i="14"/>
  <c r="F156" i="14"/>
  <c r="F294" i="14"/>
  <c r="F305" i="14"/>
  <c r="F185" i="14"/>
  <c r="F178" i="14"/>
  <c r="F247" i="14"/>
  <c r="B45" i="19"/>
  <c r="D45" i="19" s="1"/>
  <c r="C40" i="19"/>
  <c r="B44" i="19"/>
  <c r="D44" i="19" s="1"/>
  <c r="B40" i="19"/>
  <c r="D40" i="19" l="1"/>
  <c r="X185" i="14"/>
  <c r="X156" i="14"/>
  <c r="X241" i="14"/>
  <c r="X178" i="14"/>
  <c r="W14" i="14"/>
  <c r="X315" i="14"/>
  <c r="X167" i="14"/>
  <c r="X305" i="14"/>
  <c r="X204" i="14"/>
  <c r="X163" i="14"/>
  <c r="X294" i="14"/>
  <c r="X137" i="14"/>
  <c r="X134" i="14" s="1"/>
  <c r="C39" i="19" l="1"/>
  <c r="C38" i="19"/>
  <c r="C52" i="19"/>
  <c r="B39" i="19"/>
  <c r="B37" i="19"/>
  <c r="D305" i="14"/>
  <c r="D287" i="14"/>
  <c r="D142" i="14"/>
  <c r="C142" i="14" s="1"/>
  <c r="D39" i="19" l="1"/>
  <c r="X133" i="14"/>
  <c r="X130" i="14" s="1"/>
  <c r="B38" i="19"/>
  <c r="D38" i="19" s="1"/>
  <c r="D80" i="16"/>
  <c r="D57" i="18" l="1"/>
  <c r="C37" i="19"/>
  <c r="D37" i="19" s="1"/>
  <c r="AC13" i="14"/>
  <c r="U13" i="14" s="1"/>
  <c r="C304" i="14"/>
  <c r="D297" i="14"/>
  <c r="D294" i="14"/>
  <c r="D290" i="14"/>
  <c r="F285" i="14"/>
  <c r="F314" i="14" s="1"/>
  <c r="D284" i="14"/>
  <c r="D282" i="14"/>
  <c r="D279" i="14"/>
  <c r="C279" i="14" s="1"/>
  <c r="D277" i="14"/>
  <c r="C277" i="14" s="1"/>
  <c r="D275" i="14"/>
  <c r="D273" i="14"/>
  <c r="D269" i="14"/>
  <c r="D265" i="14"/>
  <c r="D261" i="14"/>
  <c r="F259" i="14"/>
  <c r="D258" i="14"/>
  <c r="C257" i="14"/>
  <c r="D252" i="14"/>
  <c r="D247" i="14"/>
  <c r="C244" i="14"/>
  <c r="D241" i="14"/>
  <c r="D235" i="14"/>
  <c r="D230" i="14"/>
  <c r="D224" i="14"/>
  <c r="C219" i="14"/>
  <c r="D217" i="14"/>
  <c r="C214" i="14"/>
  <c r="D212" i="14"/>
  <c r="C207" i="14"/>
  <c r="C206" i="14"/>
  <c r="D204" i="14"/>
  <c r="C202" i="14"/>
  <c r="C200" i="14"/>
  <c r="D198" i="14"/>
  <c r="D192" i="14"/>
  <c r="C191" i="14"/>
  <c r="D185" i="14"/>
  <c r="C184" i="14"/>
  <c r="D175" i="14"/>
  <c r="C174" i="14"/>
  <c r="C171" i="14"/>
  <c r="D167" i="14"/>
  <c r="C166" i="14"/>
  <c r="D163" i="14"/>
  <c r="C162" i="14"/>
  <c r="C159" i="14"/>
  <c r="C155" i="14"/>
  <c r="D152" i="14"/>
  <c r="E145" i="14"/>
  <c r="D144" i="14"/>
  <c r="E106" i="14"/>
  <c r="E102" i="14"/>
  <c r="E98" i="14"/>
  <c r="C58" i="14"/>
  <c r="D14" i="14"/>
  <c r="W315" i="14"/>
  <c r="S107" i="16"/>
  <c r="S106" i="16" s="1"/>
  <c r="R107" i="16"/>
  <c r="R106" i="16" s="1"/>
  <c r="Q107" i="16"/>
  <c r="Q106" i="16" s="1"/>
  <c r="P107" i="16"/>
  <c r="P106" i="16" s="1"/>
  <c r="S105" i="16"/>
  <c r="S104" i="16" s="1"/>
  <c r="R105" i="16"/>
  <c r="R104" i="16" s="1"/>
  <c r="Q105" i="16"/>
  <c r="Q104" i="16" s="1"/>
  <c r="P105" i="16"/>
  <c r="P104" i="16" s="1"/>
  <c r="S69" i="16"/>
  <c r="S68" i="16" s="1"/>
  <c r="R69" i="16"/>
  <c r="R68" i="16" s="1"/>
  <c r="Q69" i="16"/>
  <c r="Q68" i="16" s="1"/>
  <c r="P69" i="16"/>
  <c r="P68" i="16" s="1"/>
  <c r="S67" i="16"/>
  <c r="S66" i="16" s="1"/>
  <c r="R67" i="16"/>
  <c r="R66" i="16" s="1"/>
  <c r="Q67" i="16"/>
  <c r="Q66" i="16" s="1"/>
  <c r="P67" i="16"/>
  <c r="P66" i="16" s="1"/>
  <c r="S63" i="16"/>
  <c r="S62" i="16" s="1"/>
  <c r="R63" i="16"/>
  <c r="R62" i="16" s="1"/>
  <c r="Q63" i="16"/>
  <c r="Q62" i="16" s="1"/>
  <c r="P63" i="16"/>
  <c r="S59" i="16"/>
  <c r="S58" i="16" s="1"/>
  <c r="R59" i="16"/>
  <c r="R58" i="16" s="1"/>
  <c r="Q59" i="16"/>
  <c r="Q58" i="16" s="1"/>
  <c r="P59" i="16"/>
  <c r="P58" i="16" s="1"/>
  <c r="S35" i="16"/>
  <c r="S34" i="16" s="1"/>
  <c r="R35" i="16"/>
  <c r="R34" i="16" s="1"/>
  <c r="Q35" i="16"/>
  <c r="Q34" i="16" s="1"/>
  <c r="P35" i="16"/>
  <c r="P34" i="16" s="1"/>
  <c r="S32" i="16"/>
  <c r="S31" i="16" s="1"/>
  <c r="R32" i="16"/>
  <c r="R31" i="16" s="1"/>
  <c r="Q32" i="16"/>
  <c r="Q31" i="16" s="1"/>
  <c r="P32" i="16"/>
  <c r="P31" i="16" s="1"/>
  <c r="S29" i="16"/>
  <c r="S28" i="16" s="1"/>
  <c r="R29" i="16"/>
  <c r="R28" i="16" s="1"/>
  <c r="Q29" i="16"/>
  <c r="Q28" i="16" s="1"/>
  <c r="P29" i="16"/>
  <c r="P28" i="16" s="1"/>
  <c r="S23" i="16"/>
  <c r="S22" i="16" s="1"/>
  <c r="R23" i="16"/>
  <c r="R22" i="16" s="1"/>
  <c r="Q23" i="16"/>
  <c r="Q22" i="16" s="1"/>
  <c r="P23" i="16"/>
  <c r="P22" i="16" s="1"/>
  <c r="C125" i="16"/>
  <c r="D124" i="16"/>
  <c r="C123" i="16"/>
  <c r="D122" i="16"/>
  <c r="C121" i="16"/>
  <c r="D120" i="16"/>
  <c r="C119" i="16"/>
  <c r="D118" i="16"/>
  <c r="C117" i="16"/>
  <c r="D116" i="16"/>
  <c r="C115" i="16"/>
  <c r="H114" i="16"/>
  <c r="G114" i="16"/>
  <c r="F114" i="16"/>
  <c r="D114" i="16"/>
  <c r="C113" i="16"/>
  <c r="D112" i="16"/>
  <c r="C107" i="16"/>
  <c r="H106" i="16"/>
  <c r="G106" i="16"/>
  <c r="F106" i="16"/>
  <c r="E106" i="16"/>
  <c r="D106" i="16"/>
  <c r="C105" i="16"/>
  <c r="H104" i="16"/>
  <c r="G104" i="16"/>
  <c r="F104" i="16"/>
  <c r="E104" i="16"/>
  <c r="D104" i="16"/>
  <c r="C101" i="16"/>
  <c r="D100" i="16"/>
  <c r="C99" i="16"/>
  <c r="D98" i="16"/>
  <c r="C97" i="16"/>
  <c r="K262" i="14" s="1"/>
  <c r="C262" i="14" s="1"/>
  <c r="D96" i="16"/>
  <c r="C95" i="16"/>
  <c r="D94" i="16"/>
  <c r="C93" i="16"/>
  <c r="D92" i="16"/>
  <c r="C91" i="16"/>
  <c r="C89" i="16"/>
  <c r="D88" i="16"/>
  <c r="C87" i="16"/>
  <c r="D86" i="16"/>
  <c r="C85" i="16"/>
  <c r="D84" i="16"/>
  <c r="C83" i="16"/>
  <c r="D82" i="16"/>
  <c r="C81" i="16"/>
  <c r="C79" i="16"/>
  <c r="D78" i="16"/>
  <c r="C77" i="16"/>
  <c r="D76" i="16"/>
  <c r="C75" i="16"/>
  <c r="D74" i="16"/>
  <c r="C73" i="16"/>
  <c r="D72" i="16"/>
  <c r="C71" i="16"/>
  <c r="D70" i="16"/>
  <c r="C69" i="16"/>
  <c r="H68" i="16"/>
  <c r="G68" i="16"/>
  <c r="F68" i="16"/>
  <c r="E68" i="16"/>
  <c r="D68" i="16"/>
  <c r="C67" i="16"/>
  <c r="H66" i="16"/>
  <c r="G66" i="16"/>
  <c r="F66" i="16"/>
  <c r="E66" i="16"/>
  <c r="D66" i="16"/>
  <c r="C65" i="16"/>
  <c r="D64" i="16"/>
  <c r="C63" i="16"/>
  <c r="K139" i="14" s="1"/>
  <c r="C139" i="14" s="1"/>
  <c r="H62" i="16"/>
  <c r="G62" i="16"/>
  <c r="F62" i="16"/>
  <c r="E62" i="16"/>
  <c r="D62" i="16"/>
  <c r="C61" i="16"/>
  <c r="D60" i="16"/>
  <c r="C59" i="16"/>
  <c r="H58" i="16"/>
  <c r="G58" i="16"/>
  <c r="F58" i="16"/>
  <c r="E58" i="16"/>
  <c r="D58" i="16"/>
  <c r="C57" i="16"/>
  <c r="D56" i="16"/>
  <c r="C51" i="16"/>
  <c r="D50" i="16"/>
  <c r="C49" i="16"/>
  <c r="D48" i="16"/>
  <c r="C47" i="16"/>
  <c r="K133" i="14" s="1"/>
  <c r="D46" i="16"/>
  <c r="K129" i="14"/>
  <c r="C129" i="14" s="1"/>
  <c r="C42" i="16"/>
  <c r="K125" i="14" s="1"/>
  <c r="C39" i="16"/>
  <c r="C36" i="16"/>
  <c r="C35" i="16"/>
  <c r="K115" i="14" s="1"/>
  <c r="D34" i="16"/>
  <c r="C33" i="16"/>
  <c r="C32" i="16"/>
  <c r="D31" i="16"/>
  <c r="C30" i="16"/>
  <c r="C29" i="16"/>
  <c r="D28" i="16"/>
  <c r="C27" i="16"/>
  <c r="C25" i="16"/>
  <c r="C24" i="16"/>
  <c r="C23" i="16"/>
  <c r="K99" i="14" s="1"/>
  <c r="C99" i="14" s="1"/>
  <c r="C21" i="16"/>
  <c r="C20" i="16"/>
  <c r="C18" i="16"/>
  <c r="C17" i="16"/>
  <c r="C16" i="16"/>
  <c r="K44" i="14" s="1"/>
  <c r="C15" i="16"/>
  <c r="K15" i="14" s="1"/>
  <c r="N49" i="18"/>
  <c r="M49" i="18" s="1"/>
  <c r="S49" i="18" s="1"/>
  <c r="N51" i="18"/>
  <c r="M51" i="18" s="1"/>
  <c r="S51" i="18" s="1"/>
  <c r="N53" i="18"/>
  <c r="M53" i="18" s="1"/>
  <c r="S53" i="18" s="1"/>
  <c r="N55" i="18"/>
  <c r="M55" i="18" s="1"/>
  <c r="S55" i="18" s="1"/>
  <c r="N57" i="18"/>
  <c r="M57" i="18" s="1"/>
  <c r="S57" i="18" s="1"/>
  <c r="N59" i="18"/>
  <c r="M59" i="18" s="1"/>
  <c r="S59" i="18" s="1"/>
  <c r="N61" i="18"/>
  <c r="M61" i="18" s="1"/>
  <c r="S61" i="18" s="1"/>
  <c r="N63" i="18"/>
  <c r="M63" i="18" s="1"/>
  <c r="S63" i="18" s="1"/>
  <c r="N65" i="18"/>
  <c r="M65" i="18" s="1"/>
  <c r="S65" i="18" s="1"/>
  <c r="N67" i="18"/>
  <c r="M67" i="18" s="1"/>
  <c r="S67" i="18" s="1"/>
  <c r="N69" i="18"/>
  <c r="M69" i="18" s="1"/>
  <c r="S69" i="18" s="1"/>
  <c r="N71" i="18"/>
  <c r="M71" i="18" s="1"/>
  <c r="S71" i="18" s="1"/>
  <c r="N73" i="18"/>
  <c r="M73" i="18" s="1"/>
  <c r="S73" i="18" s="1"/>
  <c r="N75" i="18"/>
  <c r="M75" i="18" s="1"/>
  <c r="S75" i="18" s="1"/>
  <c r="N77" i="18"/>
  <c r="M77" i="18" s="1"/>
  <c r="S77" i="18" s="1"/>
  <c r="N79" i="18"/>
  <c r="M79" i="18" s="1"/>
  <c r="S79" i="18" s="1"/>
  <c r="N81" i="18"/>
  <c r="M81" i="18" s="1"/>
  <c r="S81" i="18" s="1"/>
  <c r="N83" i="18"/>
  <c r="M83" i="18" s="1"/>
  <c r="S83" i="18" s="1"/>
  <c r="N85" i="18"/>
  <c r="M85" i="18" s="1"/>
  <c r="S85" i="18" s="1"/>
  <c r="N87" i="18"/>
  <c r="M87" i="18" s="1"/>
  <c r="S87" i="18" s="1"/>
  <c r="N89" i="18"/>
  <c r="M89" i="18" s="1"/>
  <c r="S89" i="18" s="1"/>
  <c r="N91" i="18"/>
  <c r="M91" i="18" s="1"/>
  <c r="S91" i="18" s="1"/>
  <c r="N93" i="18"/>
  <c r="M93" i="18" s="1"/>
  <c r="S93" i="18" s="1"/>
  <c r="N95" i="18"/>
  <c r="M95" i="18" s="1"/>
  <c r="S95" i="18" s="1"/>
  <c r="N97" i="18"/>
  <c r="M97" i="18" s="1"/>
  <c r="S97" i="18" s="1"/>
  <c r="N99" i="18"/>
  <c r="M99" i="18" s="1"/>
  <c r="S99" i="18" s="1"/>
  <c r="N101" i="18"/>
  <c r="M101" i="18" s="1"/>
  <c r="S101" i="18" s="1"/>
  <c r="N103" i="18"/>
  <c r="M103" i="18" s="1"/>
  <c r="S103" i="18" s="1"/>
  <c r="N105" i="18"/>
  <c r="M105" i="18" s="1"/>
  <c r="S105" i="18" s="1"/>
  <c r="N107" i="18"/>
  <c r="M107" i="18" s="1"/>
  <c r="S107" i="18" s="1"/>
  <c r="N109" i="18"/>
  <c r="M109" i="18" s="1"/>
  <c r="S109" i="18" s="1"/>
  <c r="N111" i="18"/>
  <c r="M111" i="18" s="1"/>
  <c r="S111" i="18" s="1"/>
  <c r="N47" i="18"/>
  <c r="M47" i="18" s="1"/>
  <c r="S47" i="18" s="1"/>
  <c r="M35" i="18"/>
  <c r="S35" i="18" s="1"/>
  <c r="N30" i="18"/>
  <c r="M30" i="18" s="1"/>
  <c r="S30" i="18" s="1"/>
  <c r="D51" i="18"/>
  <c r="D53" i="18"/>
  <c r="C53" i="18" s="1"/>
  <c r="D55" i="18"/>
  <c r="D59" i="18"/>
  <c r="D61" i="18"/>
  <c r="D63" i="18"/>
  <c r="D65" i="18"/>
  <c r="C65" i="18" s="1"/>
  <c r="D67" i="18"/>
  <c r="D69" i="18"/>
  <c r="D71" i="18"/>
  <c r="D73" i="18"/>
  <c r="D75" i="18"/>
  <c r="D77" i="18"/>
  <c r="D79" i="18"/>
  <c r="D81" i="18"/>
  <c r="D83" i="18"/>
  <c r="D85" i="18"/>
  <c r="D87" i="18"/>
  <c r="D89" i="18"/>
  <c r="D91" i="18"/>
  <c r="D93" i="18"/>
  <c r="D49" i="18"/>
  <c r="C49" i="18" s="1"/>
  <c r="D47" i="18"/>
  <c r="D44" i="18"/>
  <c r="D41" i="18"/>
  <c r="D38" i="18"/>
  <c r="C38" i="18" s="1"/>
  <c r="D32" i="18"/>
  <c r="D30" i="18"/>
  <c r="D27" i="18"/>
  <c r="C27" i="18" s="1"/>
  <c r="E24" i="18"/>
  <c r="G24" i="18"/>
  <c r="D24" i="18"/>
  <c r="E21" i="18"/>
  <c r="G21" i="18"/>
  <c r="D21" i="18"/>
  <c r="E126" i="16" l="1"/>
  <c r="E128" i="16"/>
  <c r="H126" i="16"/>
  <c r="H128" i="16"/>
  <c r="C115" i="14"/>
  <c r="AC115" i="14"/>
  <c r="G126" i="16"/>
  <c r="G132" i="16" s="1"/>
  <c r="G128" i="16"/>
  <c r="P128" i="16"/>
  <c r="D126" i="16"/>
  <c r="D132" i="16" s="1"/>
  <c r="D128" i="16"/>
  <c r="Q126" i="16"/>
  <c r="Q128" i="16"/>
  <c r="R128" i="16"/>
  <c r="R126" i="16"/>
  <c r="F126" i="16"/>
  <c r="F128" i="16"/>
  <c r="S128" i="16"/>
  <c r="S126" i="16"/>
  <c r="C145" i="14"/>
  <c r="K122" i="14"/>
  <c r="C122" i="14" s="1"/>
  <c r="C125" i="14"/>
  <c r="K130" i="14"/>
  <c r="C130" i="14" s="1"/>
  <c r="C133" i="14"/>
  <c r="E129" i="16"/>
  <c r="AC139" i="14"/>
  <c r="U139" i="14" s="1"/>
  <c r="AC129" i="14"/>
  <c r="U129" i="14" s="1"/>
  <c r="K126" i="14"/>
  <c r="C126" i="14" s="1"/>
  <c r="K52" i="14"/>
  <c r="K231" i="14"/>
  <c r="K295" i="14"/>
  <c r="K137" i="14"/>
  <c r="K205" i="14"/>
  <c r="K259" i="14"/>
  <c r="K258" i="14" s="1"/>
  <c r="K121" i="14"/>
  <c r="K285" i="14"/>
  <c r="K284" i="14" s="1"/>
  <c r="K153" i="14"/>
  <c r="K186" i="14"/>
  <c r="K261" i="14"/>
  <c r="C261" i="14" s="1"/>
  <c r="K218" i="14"/>
  <c r="K242" i="14"/>
  <c r="K288" i="14"/>
  <c r="K306" i="14"/>
  <c r="K105" i="14"/>
  <c r="K55" i="14"/>
  <c r="K107" i="14"/>
  <c r="C107" i="14" s="1"/>
  <c r="K298" i="14"/>
  <c r="K73" i="14"/>
  <c r="C73" i="14" s="1"/>
  <c r="K141" i="14"/>
  <c r="K164" i="14"/>
  <c r="K213" i="14"/>
  <c r="K276" i="14"/>
  <c r="K111" i="14"/>
  <c r="C111" i="14" s="1"/>
  <c r="K148" i="14"/>
  <c r="K157" i="14"/>
  <c r="K168" i="14"/>
  <c r="K193" i="14"/>
  <c r="K248" i="14"/>
  <c r="K266" i="14"/>
  <c r="K274" i="14"/>
  <c r="K283" i="14"/>
  <c r="K199" i="14"/>
  <c r="K253" i="14"/>
  <c r="K270" i="14"/>
  <c r="K117" i="14"/>
  <c r="C117" i="14" s="1"/>
  <c r="K179" i="14"/>
  <c r="K68" i="14"/>
  <c r="C68" i="14" s="1"/>
  <c r="K236" i="14"/>
  <c r="K109" i="14"/>
  <c r="C109" i="14" s="1"/>
  <c r="K176" i="14"/>
  <c r="K101" i="14"/>
  <c r="K113" i="14"/>
  <c r="C113" i="14" s="1"/>
  <c r="K225" i="14"/>
  <c r="K291" i="14"/>
  <c r="F312" i="14"/>
  <c r="X259" i="14"/>
  <c r="X285" i="14"/>
  <c r="E310" i="14"/>
  <c r="W145" i="14"/>
  <c r="W311" i="14"/>
  <c r="W148" i="14"/>
  <c r="AC99" i="14"/>
  <c r="E309" i="14"/>
  <c r="D322" i="14"/>
  <c r="E144" i="14"/>
  <c r="F258" i="14"/>
  <c r="F284" i="14"/>
  <c r="D123" i="18"/>
  <c r="G123" i="18"/>
  <c r="E123" i="18"/>
  <c r="C35" i="18"/>
  <c r="C47" i="18"/>
  <c r="C32" i="18"/>
  <c r="C44" i="18"/>
  <c r="C111" i="18"/>
  <c r="C109" i="18"/>
  <c r="C107" i="18"/>
  <c r="C105" i="18"/>
  <c r="C103" i="18"/>
  <c r="C101" i="18"/>
  <c r="C99" i="18"/>
  <c r="C97" i="18"/>
  <c r="C95" i="18"/>
  <c r="C93" i="18"/>
  <c r="C91" i="18"/>
  <c r="C89" i="18"/>
  <c r="C87" i="18"/>
  <c r="C85" i="18"/>
  <c r="C83" i="18"/>
  <c r="C81" i="18"/>
  <c r="C79" i="18"/>
  <c r="C77" i="18"/>
  <c r="C75" i="18"/>
  <c r="C73" i="18"/>
  <c r="C71" i="18"/>
  <c r="C69" i="18"/>
  <c r="C63" i="18"/>
  <c r="C61" i="18"/>
  <c r="C55" i="18"/>
  <c r="C57" i="18"/>
  <c r="C59" i="18"/>
  <c r="C21" i="18"/>
  <c r="C30" i="18"/>
  <c r="C41" i="18"/>
  <c r="C51" i="18"/>
  <c r="D121" i="18"/>
  <c r="D126" i="18" s="1"/>
  <c r="C24" i="18"/>
  <c r="C67" i="18"/>
  <c r="E121" i="18"/>
  <c r="E126" i="18" s="1"/>
  <c r="L129" i="16"/>
  <c r="G121" i="18"/>
  <c r="G126" i="18" s="1"/>
  <c r="C64" i="19"/>
  <c r="H308" i="14"/>
  <c r="J308" i="14"/>
  <c r="D308" i="14"/>
  <c r="I308" i="14"/>
  <c r="N21" i="18"/>
  <c r="M21" i="18" s="1"/>
  <c r="S21" i="18" s="1"/>
  <c r="N44" i="18"/>
  <c r="M44" i="18" s="1"/>
  <c r="S44" i="18" s="1"/>
  <c r="N38" i="18"/>
  <c r="M38" i="18" s="1"/>
  <c r="S38" i="18" s="1"/>
  <c r="C5" i="19"/>
  <c r="C20" i="19"/>
  <c r="C17" i="19"/>
  <c r="C15" i="19"/>
  <c r="C6" i="19"/>
  <c r="C19" i="19"/>
  <c r="C13" i="19"/>
  <c r="C14" i="19"/>
  <c r="C33" i="19"/>
  <c r="C26" i="19"/>
  <c r="C31" i="19"/>
  <c r="C27" i="19"/>
  <c r="C24" i="19"/>
  <c r="C21" i="19"/>
  <c r="C18" i="19"/>
  <c r="C16" i="19"/>
  <c r="C11" i="19"/>
  <c r="C7" i="19"/>
  <c r="C23" i="19"/>
  <c r="C112" i="16"/>
  <c r="AC133" i="14"/>
  <c r="O105" i="16"/>
  <c r="C80" i="16"/>
  <c r="C84" i="16"/>
  <c r="C88" i="16"/>
  <c r="P62" i="16"/>
  <c r="O62" i="16" s="1"/>
  <c r="O63" i="16"/>
  <c r="V63" i="16" s="1"/>
  <c r="O20" i="16"/>
  <c r="C64" i="16"/>
  <c r="C66" i="16"/>
  <c r="C96" i="16"/>
  <c r="O69" i="16"/>
  <c r="N24" i="18"/>
  <c r="M24" i="18" s="1"/>
  <c r="S24" i="18" s="1"/>
  <c r="N32" i="18"/>
  <c r="M32" i="18" s="1"/>
  <c r="S32" i="18" s="1"/>
  <c r="N41" i="18"/>
  <c r="M41" i="18" s="1"/>
  <c r="S41" i="18" s="1"/>
  <c r="N27" i="18"/>
  <c r="M27" i="18" s="1"/>
  <c r="S27" i="18" s="1"/>
  <c r="S14" i="18"/>
  <c r="C25" i="19"/>
  <c r="C9" i="19"/>
  <c r="C8" i="19"/>
  <c r="C118" i="16"/>
  <c r="C289" i="14" s="1"/>
  <c r="C34" i="16"/>
  <c r="C62" i="16"/>
  <c r="O17" i="16"/>
  <c r="D70" i="19"/>
  <c r="C116" i="16"/>
  <c r="C48" i="19"/>
  <c r="O18" i="16"/>
  <c r="C31" i="16"/>
  <c r="C48" i="16"/>
  <c r="C50" i="16"/>
  <c r="C68" i="16"/>
  <c r="C70" i="16"/>
  <c r="C78" i="16"/>
  <c r="C92" i="16"/>
  <c r="C98" i="16"/>
  <c r="C120" i="16"/>
  <c r="C122" i="16"/>
  <c r="O21" i="16"/>
  <c r="C46" i="16"/>
  <c r="C56" i="16"/>
  <c r="C58" i="16"/>
  <c r="C86" i="16"/>
  <c r="C106" i="16"/>
  <c r="O67" i="16"/>
  <c r="C124" i="16"/>
  <c r="C114" i="16"/>
  <c r="C104" i="16"/>
  <c r="C90" i="16"/>
  <c r="C82" i="16"/>
  <c r="C76" i="16"/>
  <c r="C72" i="16"/>
  <c r="C60" i="16"/>
  <c r="C40" i="16"/>
  <c r="C28" i="16"/>
  <c r="C22" i="16"/>
  <c r="O29" i="16"/>
  <c r="O28" i="16" s="1"/>
  <c r="O16" i="16"/>
  <c r="C100" i="16"/>
  <c r="C94" i="16"/>
  <c r="C74" i="16"/>
  <c r="O107" i="16"/>
  <c r="O59" i="16"/>
  <c r="AC125" i="14"/>
  <c r="O35" i="16"/>
  <c r="O32" i="16"/>
  <c r="O31" i="16" s="1"/>
  <c r="O23" i="16"/>
  <c r="O22" i="16" s="1"/>
  <c r="C14" i="16"/>
  <c r="O68" i="16"/>
  <c r="O104" i="16"/>
  <c r="O106" i="16"/>
  <c r="O66" i="16"/>
  <c r="O58" i="16"/>
  <c r="H132" i="16" l="1"/>
  <c r="F132" i="16"/>
  <c r="V35" i="16"/>
  <c r="C126" i="16"/>
  <c r="C132" i="16" s="1"/>
  <c r="C128" i="16"/>
  <c r="U115" i="14"/>
  <c r="V38" i="16"/>
  <c r="P126" i="16"/>
  <c r="C29" i="19"/>
  <c r="G32" i="19" s="1"/>
  <c r="K309" i="14"/>
  <c r="C284" i="14"/>
  <c r="C285" i="14"/>
  <c r="C144" i="14"/>
  <c r="C258" i="14"/>
  <c r="K297" i="14"/>
  <c r="C297" i="14" s="1"/>
  <c r="C298" i="14"/>
  <c r="X284" i="14"/>
  <c r="AC15" i="14"/>
  <c r="C15" i="14"/>
  <c r="K252" i="14"/>
  <c r="C252" i="14" s="1"/>
  <c r="C253" i="14"/>
  <c r="K167" i="14"/>
  <c r="C167" i="14" s="1"/>
  <c r="C168" i="14"/>
  <c r="K217" i="14"/>
  <c r="C217" i="14" s="1"/>
  <c r="C218" i="14"/>
  <c r="K134" i="14"/>
  <c r="C134" i="14" s="1"/>
  <c r="C137" i="14"/>
  <c r="K175" i="14"/>
  <c r="C175" i="14" s="1"/>
  <c r="C176" i="14"/>
  <c r="K294" i="14"/>
  <c r="C294" i="14" s="1"/>
  <c r="C295" i="14"/>
  <c r="K185" i="14"/>
  <c r="C185" i="14" s="1"/>
  <c r="C186" i="14"/>
  <c r="AC52" i="14"/>
  <c r="U52" i="14" s="1"/>
  <c r="C52" i="14"/>
  <c r="W147" i="14"/>
  <c r="K275" i="14"/>
  <c r="C275" i="14" s="1"/>
  <c r="C276" i="14"/>
  <c r="K224" i="14"/>
  <c r="C224" i="14" s="1"/>
  <c r="C225" i="14"/>
  <c r="K178" i="14"/>
  <c r="C178" i="14" s="1"/>
  <c r="C179" i="14"/>
  <c r="K265" i="14"/>
  <c r="C265" i="14" s="1"/>
  <c r="C266" i="14"/>
  <c r="K212" i="14"/>
  <c r="C212" i="14" s="1"/>
  <c r="C213" i="14"/>
  <c r="K305" i="14"/>
  <c r="C305" i="14" s="1"/>
  <c r="C306" i="14"/>
  <c r="K118" i="14"/>
  <c r="C118" i="14" s="1"/>
  <c r="C121" i="14"/>
  <c r="K198" i="14"/>
  <c r="C198" i="14" s="1"/>
  <c r="C199" i="14"/>
  <c r="AC44" i="14"/>
  <c r="U44" i="14" s="1"/>
  <c r="C44" i="14"/>
  <c r="K230" i="14"/>
  <c r="C230" i="14" s="1"/>
  <c r="C231" i="14"/>
  <c r="K282" i="14"/>
  <c r="C282" i="14" s="1"/>
  <c r="C283" i="14"/>
  <c r="K152" i="14"/>
  <c r="C152" i="14" s="1"/>
  <c r="C153" i="14"/>
  <c r="K102" i="14"/>
  <c r="C102" i="14" s="1"/>
  <c r="C105" i="14"/>
  <c r="W144" i="14"/>
  <c r="U144" i="14" s="1"/>
  <c r="U145" i="14"/>
  <c r="K247" i="14"/>
  <c r="C247" i="14" s="1"/>
  <c r="C248" i="14"/>
  <c r="K163" i="14"/>
  <c r="C163" i="14" s="1"/>
  <c r="C164" i="14"/>
  <c r="K287" i="14"/>
  <c r="C287" i="14" s="1"/>
  <c r="C288" i="14"/>
  <c r="X314" i="14"/>
  <c r="K156" i="14"/>
  <c r="C156" i="14" s="1"/>
  <c r="C157" i="14"/>
  <c r="X258" i="14"/>
  <c r="AC148" i="14"/>
  <c r="V57" i="16" s="1"/>
  <c r="C148" i="14"/>
  <c r="K235" i="14"/>
  <c r="C235" i="14" s="1"/>
  <c r="C236" i="14"/>
  <c r="AC55" i="14"/>
  <c r="U55" i="14" s="1"/>
  <c r="C55" i="14"/>
  <c r="K290" i="14"/>
  <c r="C290" i="14" s="1"/>
  <c r="C291" i="14"/>
  <c r="K273" i="14"/>
  <c r="C273" i="14" s="1"/>
  <c r="C274" i="14"/>
  <c r="AC101" i="14"/>
  <c r="AC98" i="14" s="1"/>
  <c r="C101" i="14"/>
  <c r="K269" i="14"/>
  <c r="C269" i="14" s="1"/>
  <c r="C270" i="14"/>
  <c r="K192" i="14"/>
  <c r="C192" i="14" s="1"/>
  <c r="C193" i="14"/>
  <c r="K138" i="14"/>
  <c r="C138" i="14" s="1"/>
  <c r="C141" i="14"/>
  <c r="K241" i="14"/>
  <c r="C241" i="14" s="1"/>
  <c r="C242" i="14"/>
  <c r="K204" i="14"/>
  <c r="C204" i="14" s="1"/>
  <c r="C205" i="14"/>
  <c r="C259" i="14"/>
  <c r="U289" i="14"/>
  <c r="V45" i="16"/>
  <c r="AC126" i="14"/>
  <c r="O34" i="16"/>
  <c r="V47" i="16"/>
  <c r="AC130" i="14"/>
  <c r="V46" i="16" s="1"/>
  <c r="K114" i="14"/>
  <c r="C114" i="14" s="1"/>
  <c r="V42" i="16"/>
  <c r="AC122" i="14"/>
  <c r="V40" i="16" s="1"/>
  <c r="K110" i="14"/>
  <c r="C110" i="14" s="1"/>
  <c r="K106" i="14"/>
  <c r="C106" i="14" s="1"/>
  <c r="AB308" i="14"/>
  <c r="Z308" i="14"/>
  <c r="AC283" i="14"/>
  <c r="U283" i="14" s="1"/>
  <c r="AA308" i="14"/>
  <c r="V308" i="14"/>
  <c r="AC111" i="14"/>
  <c r="AC270" i="14"/>
  <c r="U270" i="14" s="1"/>
  <c r="AC193" i="14"/>
  <c r="U193" i="14" s="1"/>
  <c r="AC236" i="14"/>
  <c r="U236" i="14" s="1"/>
  <c r="AC242" i="14"/>
  <c r="U242" i="14" s="1"/>
  <c r="AC141" i="14"/>
  <c r="U141" i="14" s="1"/>
  <c r="AC179" i="14"/>
  <c r="U179" i="14" s="1"/>
  <c r="AC199" i="14"/>
  <c r="V75" i="16" s="1"/>
  <c r="AC266" i="14"/>
  <c r="U266" i="14" s="1"/>
  <c r="AC157" i="14"/>
  <c r="U157" i="14" s="1"/>
  <c r="AC213" i="14"/>
  <c r="U213" i="14" s="1"/>
  <c r="AC298" i="14"/>
  <c r="U298" i="14" s="1"/>
  <c r="AC295" i="14"/>
  <c r="U295" i="14" s="1"/>
  <c r="AC113" i="14"/>
  <c r="V33" i="16" s="1"/>
  <c r="AC109" i="14"/>
  <c r="V30" i="16" s="1"/>
  <c r="AC117" i="14"/>
  <c r="AC248" i="14"/>
  <c r="AC107" i="14"/>
  <c r="V29" i="16" s="1"/>
  <c r="AC288" i="14"/>
  <c r="U288" i="14" s="1"/>
  <c r="AC231" i="14"/>
  <c r="U231" i="14" s="1"/>
  <c r="K98" i="14"/>
  <c r="C98" i="14" s="1"/>
  <c r="K312" i="14"/>
  <c r="AC312" i="14" s="1"/>
  <c r="AC121" i="14"/>
  <c r="AC164" i="14"/>
  <c r="AC153" i="14"/>
  <c r="U153" i="14" s="1"/>
  <c r="AC205" i="14"/>
  <c r="U205" i="14" s="1"/>
  <c r="AC225" i="14"/>
  <c r="U225" i="14" s="1"/>
  <c r="AC262" i="14"/>
  <c r="U262" i="14" s="1"/>
  <c r="K310" i="14"/>
  <c r="C310" i="14" s="1"/>
  <c r="K311" i="14"/>
  <c r="C311" i="14" s="1"/>
  <c r="K147" i="14"/>
  <c r="C147" i="14" s="1"/>
  <c r="AC309" i="14"/>
  <c r="AC259" i="14"/>
  <c r="U259" i="14" s="1"/>
  <c r="K14" i="14"/>
  <c r="K314" i="14"/>
  <c r="AC314" i="14" s="1"/>
  <c r="K315" i="14"/>
  <c r="C315" i="14" s="1"/>
  <c r="AC176" i="14"/>
  <c r="V67" i="16" s="1"/>
  <c r="AC306" i="14"/>
  <c r="U306" i="14" s="1"/>
  <c r="AC186" i="14"/>
  <c r="AC291" i="14"/>
  <c r="V119" i="16" s="1"/>
  <c r="AC68" i="14"/>
  <c r="AC253" i="14"/>
  <c r="U253" i="14" s="1"/>
  <c r="AC274" i="14"/>
  <c r="V105" i="16" s="1"/>
  <c r="AC168" i="14"/>
  <c r="U168" i="14" s="1"/>
  <c r="AC276" i="14"/>
  <c r="U276" i="14" s="1"/>
  <c r="AC73" i="14"/>
  <c r="U73" i="14" s="1"/>
  <c r="AC105" i="14"/>
  <c r="AC218" i="14"/>
  <c r="U218" i="14" s="1"/>
  <c r="AC285" i="14"/>
  <c r="U285" i="14" s="1"/>
  <c r="AC137" i="14"/>
  <c r="M13" i="18"/>
  <c r="M123" i="18" s="1"/>
  <c r="D124" i="18"/>
  <c r="X125" i="14"/>
  <c r="X122" i="14" s="1"/>
  <c r="X312" i="14"/>
  <c r="C4" i="19"/>
  <c r="F322" i="14"/>
  <c r="D320" i="14"/>
  <c r="E322" i="14"/>
  <c r="D323" i="14"/>
  <c r="H320" i="14"/>
  <c r="H323" i="14"/>
  <c r="J320" i="14"/>
  <c r="J323" i="14"/>
  <c r="I320" i="14"/>
  <c r="I323" i="14"/>
  <c r="E124" i="18"/>
  <c r="G124" i="18"/>
  <c r="F129" i="16"/>
  <c r="G129" i="16"/>
  <c r="J129" i="16"/>
  <c r="K129" i="16"/>
  <c r="N129" i="16"/>
  <c r="H129" i="16"/>
  <c r="M129" i="16"/>
  <c r="D129" i="16"/>
  <c r="O123" i="18"/>
  <c r="C123" i="18"/>
  <c r="O14" i="16"/>
  <c r="N121" i="18"/>
  <c r="N123" i="18"/>
  <c r="C121" i="18"/>
  <c r="C126" i="18" s="1"/>
  <c r="R129" i="16"/>
  <c r="S129" i="16"/>
  <c r="Q129" i="16"/>
  <c r="E308" i="14"/>
  <c r="F308" i="14"/>
  <c r="V23" i="16"/>
  <c r="E132" i="16"/>
  <c r="W12" i="14"/>
  <c r="X12" i="14"/>
  <c r="Z12" i="14"/>
  <c r="AA12" i="14"/>
  <c r="AB12" i="14"/>
  <c r="AC12" i="14"/>
  <c r="B36" i="19"/>
  <c r="D36" i="19" s="1"/>
  <c r="B34" i="19"/>
  <c r="D34" i="19" s="1"/>
  <c r="B30" i="19"/>
  <c r="D30" i="19" s="1"/>
  <c r="B24" i="19"/>
  <c r="D24" i="19" s="1"/>
  <c r="B23" i="19"/>
  <c r="D23" i="19" s="1"/>
  <c r="O128" i="16" l="1"/>
  <c r="O126" i="16"/>
  <c r="B71" i="19" s="1"/>
  <c r="C14" i="14"/>
  <c r="C322" i="14" s="1"/>
  <c r="K308" i="14"/>
  <c r="V21" i="16"/>
  <c r="AC147" i="14"/>
  <c r="V24" i="16"/>
  <c r="V16" i="16"/>
  <c r="V18" i="16"/>
  <c r="C314" i="14"/>
  <c r="C312" i="14"/>
  <c r="U314" i="14"/>
  <c r="U312" i="14"/>
  <c r="U148" i="14"/>
  <c r="AC175" i="14"/>
  <c r="U175" i="14" s="1"/>
  <c r="U176" i="14"/>
  <c r="C309" i="14"/>
  <c r="V71" i="16"/>
  <c r="U186" i="14"/>
  <c r="AC198" i="14"/>
  <c r="U199" i="14"/>
  <c r="AC273" i="14"/>
  <c r="U274" i="14"/>
  <c r="AC163" i="14"/>
  <c r="U163" i="14" s="1"/>
  <c r="U164" i="14"/>
  <c r="V15" i="16"/>
  <c r="U15" i="14"/>
  <c r="V20" i="16"/>
  <c r="U68" i="14"/>
  <c r="V17" i="16"/>
  <c r="AC290" i="14"/>
  <c r="V118" i="16" s="1"/>
  <c r="U291" i="14"/>
  <c r="V91" i="16"/>
  <c r="U248" i="14"/>
  <c r="V43" i="16"/>
  <c r="U126" i="14"/>
  <c r="U12" i="14"/>
  <c r="AC284" i="14"/>
  <c r="V115" i="16"/>
  <c r="AC230" i="14"/>
  <c r="V85" i="16"/>
  <c r="AC178" i="14"/>
  <c r="V69" i="16"/>
  <c r="AC217" i="14"/>
  <c r="V81" i="16"/>
  <c r="AC287" i="14"/>
  <c r="U287" i="14" s="1"/>
  <c r="V51" i="16"/>
  <c r="AC138" i="14"/>
  <c r="AC269" i="14"/>
  <c r="V101" i="16"/>
  <c r="AC192" i="14"/>
  <c r="V73" i="16"/>
  <c r="AC102" i="14"/>
  <c r="V25" i="16" s="1"/>
  <c r="V27" i="16"/>
  <c r="AC305" i="14"/>
  <c r="V125" i="16"/>
  <c r="AC261" i="14"/>
  <c r="V97" i="16"/>
  <c r="V39" i="16"/>
  <c r="AC118" i="14"/>
  <c r="AC294" i="14"/>
  <c r="V121" i="16"/>
  <c r="AC224" i="14"/>
  <c r="V83" i="16"/>
  <c r="V36" i="16"/>
  <c r="AC114" i="14"/>
  <c r="V34" i="16" s="1"/>
  <c r="AC241" i="14"/>
  <c r="V89" i="16"/>
  <c r="AC282" i="14"/>
  <c r="V113" i="16"/>
  <c r="AC167" i="14"/>
  <c r="V65" i="16"/>
  <c r="AC258" i="14"/>
  <c r="V95" i="16"/>
  <c r="AC204" i="14"/>
  <c r="V77" i="16"/>
  <c r="V32" i="16"/>
  <c r="AC156" i="14"/>
  <c r="V61" i="16"/>
  <c r="AC235" i="14"/>
  <c r="V87" i="16"/>
  <c r="AC297" i="14"/>
  <c r="V123" i="16"/>
  <c r="AC275" i="14"/>
  <c r="V107" i="16"/>
  <c r="V59" i="16"/>
  <c r="V62" i="16"/>
  <c r="AC265" i="14"/>
  <c r="V99" i="16"/>
  <c r="AC212" i="14"/>
  <c r="V79" i="16"/>
  <c r="V49" i="16"/>
  <c r="AC134" i="14"/>
  <c r="V48" i="16" s="1"/>
  <c r="AC252" i="14"/>
  <c r="V93" i="16"/>
  <c r="AC110" i="14"/>
  <c r="V31" i="16" s="1"/>
  <c r="AC106" i="14"/>
  <c r="AC247" i="14"/>
  <c r="AC311" i="14"/>
  <c r="U311" i="14" s="1"/>
  <c r="AC315" i="14"/>
  <c r="U315" i="14" s="1"/>
  <c r="AC14" i="14"/>
  <c r="AC152" i="14"/>
  <c r="AC185" i="14"/>
  <c r="P129" i="16"/>
  <c r="M121" i="18"/>
  <c r="S121" i="18" s="1"/>
  <c r="N124" i="18"/>
  <c r="O124" i="18"/>
  <c r="W137" i="14"/>
  <c r="U137" i="14" s="1"/>
  <c r="AC310" i="14"/>
  <c r="G75" i="11"/>
  <c r="E320" i="14"/>
  <c r="E323" i="14"/>
  <c r="Z322" i="14"/>
  <c r="F320" i="14"/>
  <c r="F323" i="14"/>
  <c r="AB322" i="14"/>
  <c r="AA322" i="14"/>
  <c r="K322" i="14"/>
  <c r="C124" i="18"/>
  <c r="C129" i="16"/>
  <c r="I129" i="16"/>
  <c r="B33" i="19"/>
  <c r="D33" i="19" s="1"/>
  <c r="B48" i="19"/>
  <c r="D48" i="19" s="1"/>
  <c r="B31" i="19"/>
  <c r="D31" i="19" s="1"/>
  <c r="B52" i="19"/>
  <c r="D52" i="19" s="1"/>
  <c r="V22" i="16"/>
  <c r="V56" i="16" l="1"/>
  <c r="U147" i="14"/>
  <c r="F71" i="19"/>
  <c r="D29" i="19"/>
  <c r="C71" i="19"/>
  <c r="D71" i="19" s="1"/>
  <c r="U198" i="14"/>
  <c r="V74" i="16"/>
  <c r="U273" i="14"/>
  <c r="V104" i="16"/>
  <c r="B29" i="19"/>
  <c r="F32" i="19" s="1"/>
  <c r="C308" i="14"/>
  <c r="K320" i="14"/>
  <c r="U290" i="14"/>
  <c r="V90" i="16"/>
  <c r="U247" i="14"/>
  <c r="V114" i="16"/>
  <c r="U284" i="14"/>
  <c r="V122" i="16"/>
  <c r="U297" i="14"/>
  <c r="V70" i="16"/>
  <c r="U185" i="14"/>
  <c r="V76" i="16"/>
  <c r="U204" i="14"/>
  <c r="V88" i="16"/>
  <c r="U241" i="14"/>
  <c r="V72" i="16"/>
  <c r="U192" i="14"/>
  <c r="V80" i="16"/>
  <c r="U217" i="14"/>
  <c r="V58" i="16"/>
  <c r="U152" i="14"/>
  <c r="V112" i="16"/>
  <c r="U282" i="14"/>
  <c r="V78" i="16"/>
  <c r="U212" i="14"/>
  <c r="V86" i="16"/>
  <c r="U235" i="14"/>
  <c r="V92" i="16"/>
  <c r="U252" i="14"/>
  <c r="V50" i="16"/>
  <c r="U138" i="14"/>
  <c r="V60" i="16"/>
  <c r="U156" i="14"/>
  <c r="V64" i="16"/>
  <c r="U167" i="14"/>
  <c r="V82" i="16"/>
  <c r="U224" i="14"/>
  <c r="V124" i="16"/>
  <c r="U305" i="14"/>
  <c r="V84" i="16"/>
  <c r="U230" i="14"/>
  <c r="V120" i="16"/>
  <c r="U294" i="14"/>
  <c r="V98" i="16"/>
  <c r="U265" i="14"/>
  <c r="V94" i="16"/>
  <c r="U258" i="14"/>
  <c r="V96" i="16"/>
  <c r="U261" i="14"/>
  <c r="V100" i="16"/>
  <c r="U269" i="14"/>
  <c r="V68" i="16"/>
  <c r="U178" i="14"/>
  <c r="V14" i="16"/>
  <c r="U14" i="14"/>
  <c r="V106" i="16"/>
  <c r="U275" i="14"/>
  <c r="V37" i="16"/>
  <c r="V41" i="16"/>
  <c r="V28" i="16"/>
  <c r="W134" i="14"/>
  <c r="U134" i="14" s="1"/>
  <c r="V116" i="16"/>
  <c r="V117" i="16"/>
  <c r="M124" i="18"/>
  <c r="X121" i="14"/>
  <c r="X118" i="14" s="1"/>
  <c r="W133" i="14"/>
  <c r="U133" i="14" s="1"/>
  <c r="AC308" i="14"/>
  <c r="V126" i="16" s="1"/>
  <c r="V322" i="14"/>
  <c r="Z323" i="14"/>
  <c r="AB323" i="14"/>
  <c r="AA323" i="14"/>
  <c r="AC322" i="14"/>
  <c r="K323" i="14"/>
  <c r="O129" i="16"/>
  <c r="C65" i="19"/>
  <c r="G70" i="19"/>
  <c r="G64" i="19"/>
  <c r="J64" i="19" s="1"/>
  <c r="H39" i="19"/>
  <c r="G66" i="19"/>
  <c r="C66" i="19"/>
  <c r="C320" i="14" l="1"/>
  <c r="W130" i="14"/>
  <c r="U130" i="14" s="1"/>
  <c r="C67" i="19"/>
  <c r="C323" i="14"/>
  <c r="J70" i="19"/>
  <c r="H70" i="19"/>
  <c r="V323" i="14"/>
  <c r="AC323" i="14"/>
  <c r="G71" i="19"/>
  <c r="J66" i="19"/>
  <c r="G65" i="19"/>
  <c r="J65" i="19" s="1"/>
  <c r="X117" i="14" l="1"/>
  <c r="X114" i="14" s="1"/>
  <c r="J71" i="19"/>
  <c r="H71" i="19"/>
  <c r="C72" i="19"/>
  <c r="B64" i="19"/>
  <c r="F64" i="19"/>
  <c r="H64" i="19" s="1"/>
  <c r="B13" i="19"/>
  <c r="D13" i="19" s="1"/>
  <c r="D64" i="19" l="1"/>
  <c r="X113" i="14" l="1"/>
  <c r="W125" i="14"/>
  <c r="U125" i="14" s="1"/>
  <c r="W122" i="14" l="1"/>
  <c r="U122" i="14" s="1"/>
  <c r="X111" i="14"/>
  <c r="X110" i="14" s="1"/>
  <c r="X109" i="14" l="1"/>
  <c r="W121" i="14"/>
  <c r="U121" i="14" s="1"/>
  <c r="W118" i="14" l="1"/>
  <c r="U118" i="14" s="1"/>
  <c r="X107" i="14"/>
  <c r="X106" i="14" s="1"/>
  <c r="B63" i="19"/>
  <c r="D63" i="19" s="1"/>
  <c r="X105" i="14" l="1"/>
  <c r="W117" i="14"/>
  <c r="U117" i="14" s="1"/>
  <c r="B62" i="19"/>
  <c r="B10" i="19"/>
  <c r="D10" i="19" s="1"/>
  <c r="D62" i="19" l="1"/>
  <c r="X103" i="14"/>
  <c r="X102" i="14" s="1"/>
  <c r="W114" i="14"/>
  <c r="U114" i="14" s="1"/>
  <c r="B27" i="19"/>
  <c r="D27" i="19" s="1"/>
  <c r="X310" i="14" l="1"/>
  <c r="W113" i="14"/>
  <c r="U113" i="14" s="1"/>
  <c r="C49" i="11"/>
  <c r="C48" i="11" s="1"/>
  <c r="C112" i="11" s="1"/>
  <c r="F117" i="11" s="1"/>
  <c r="X322" i="14" l="1"/>
  <c r="W111" i="14"/>
  <c r="W110" i="14" l="1"/>
  <c r="U110" i="14" s="1"/>
  <c r="U111" i="14"/>
  <c r="X308" i="14"/>
  <c r="G38" i="19" s="1"/>
  <c r="G39" i="19" s="1"/>
  <c r="X309" i="14"/>
  <c r="W109" i="14"/>
  <c r="U109" i="14" s="1"/>
  <c r="O323" i="14" l="1"/>
  <c r="X323" i="14"/>
  <c r="W107" i="14"/>
  <c r="B26" i="19"/>
  <c r="D26" i="19" s="1"/>
  <c r="B25" i="19"/>
  <c r="D25" i="19" s="1"/>
  <c r="B22" i="19"/>
  <c r="D22" i="19" s="1"/>
  <c r="B21" i="19"/>
  <c r="D21" i="19" s="1"/>
  <c r="B20" i="19"/>
  <c r="D20" i="19" s="1"/>
  <c r="B19" i="19"/>
  <c r="D19" i="19" s="1"/>
  <c r="B18" i="19"/>
  <c r="D18" i="19" s="1"/>
  <c r="B17" i="19"/>
  <c r="D17" i="19" s="1"/>
  <c r="B16" i="19"/>
  <c r="D16" i="19" s="1"/>
  <c r="B15" i="19"/>
  <c r="D15" i="19" s="1"/>
  <c r="B14" i="19"/>
  <c r="D14" i="19" s="1"/>
  <c r="B12" i="19"/>
  <c r="D12" i="19" s="1"/>
  <c r="B11" i="19"/>
  <c r="D11" i="19" s="1"/>
  <c r="B9" i="19"/>
  <c r="D9" i="19" s="1"/>
  <c r="B8" i="19"/>
  <c r="D8" i="19" s="1"/>
  <c r="B7" i="19"/>
  <c r="D7" i="19" s="1"/>
  <c r="B6" i="19"/>
  <c r="D6" i="19" s="1"/>
  <c r="B5" i="19"/>
  <c r="D5" i="19" s="1"/>
  <c r="U15" i="18"/>
  <c r="G38" i="11"/>
  <c r="W106" i="14" l="1"/>
  <c r="U106" i="14" s="1"/>
  <c r="U107" i="14"/>
  <c r="W105" i="14"/>
  <c r="U105" i="14" s="1"/>
  <c r="B66" i="19"/>
  <c r="D66" i="19" s="1"/>
  <c r="F66" i="19"/>
  <c r="H66" i="19" s="1"/>
  <c r="G21" i="11"/>
  <c r="G49" i="11"/>
  <c r="G17" i="11"/>
  <c r="G24" i="11"/>
  <c r="W103" i="14" l="1"/>
  <c r="B4" i="19"/>
  <c r="F4" i="19"/>
  <c r="G13" i="11"/>
  <c r="G23" i="11"/>
  <c r="W102" i="14" l="1"/>
  <c r="U102" i="14" s="1"/>
  <c r="U103" i="14"/>
  <c r="D4" i="19"/>
  <c r="W101" i="14"/>
  <c r="U101" i="14" s="1"/>
  <c r="W310" i="14"/>
  <c r="U310" i="14" s="1"/>
  <c r="W99" i="14" l="1"/>
  <c r="W98" i="14" l="1"/>
  <c r="U98" i="14" s="1"/>
  <c r="U308" i="14" s="1"/>
  <c r="C119" i="11" s="1"/>
  <c r="U99" i="14"/>
  <c r="L322" i="14"/>
  <c r="N322" i="14"/>
  <c r="W309" i="14"/>
  <c r="U309" i="14" s="1"/>
  <c r="W322" i="14" l="1"/>
  <c r="U322" i="14"/>
  <c r="W308" i="14"/>
  <c r="C68" i="19" s="1"/>
  <c r="C69" i="19" s="1"/>
  <c r="N323" i="14"/>
  <c r="L323" i="14" l="1"/>
  <c r="G4" i="19"/>
  <c r="J4" i="19" s="1"/>
  <c r="W323" i="14"/>
  <c r="U323" i="14" l="1"/>
  <c r="C127" i="11"/>
  <c r="E127" i="11" s="1"/>
  <c r="B65" i="19" l="1"/>
  <c r="D48" i="11"/>
  <c r="D112" i="11" s="1"/>
  <c r="D65" i="19" l="1"/>
  <c r="B67" i="19"/>
  <c r="B72" i="19" s="1"/>
  <c r="D72" i="19" s="1"/>
  <c r="G48" i="11"/>
  <c r="F38" i="19" s="1"/>
  <c r="F39" i="19" s="1"/>
  <c r="D67" i="19" l="1"/>
  <c r="G112" i="11"/>
  <c r="C122" i="11" l="1"/>
  <c r="C120" i="11" s="1"/>
  <c r="F65" i="19"/>
  <c r="B68" i="19"/>
  <c r="B69" i="19" s="1"/>
  <c r="C123" i="11" l="1"/>
  <c r="H65" i="19"/>
  <c r="V166" i="14"/>
  <c r="L166" i="14"/>
  <c r="U166" i="1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vartotojas</author>
  </authors>
  <commentList>
    <comment ref="B71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186"/>
          </rPr>
          <t>vartotojas:</t>
        </r>
        <r>
          <rPr>
            <sz val="9"/>
            <color indexed="81"/>
            <rFont val="Tahoma"/>
            <family val="2"/>
            <charset val="186"/>
          </rPr>
          <t xml:space="preserve">
iš 4 priedo</t>
        </r>
      </text>
    </comment>
  </commentList>
</comments>
</file>

<file path=xl/sharedStrings.xml><?xml version="1.0" encoding="utf-8"?>
<sst xmlns="http://schemas.openxmlformats.org/spreadsheetml/2006/main" count="1102" uniqueCount="475">
  <si>
    <t>Iš viso</t>
  </si>
  <si>
    <t>Eil.                 Nr.</t>
  </si>
  <si>
    <t>01 programa. Savivaldybės valdymas</t>
  </si>
  <si>
    <t>06 programa. Kultūros ir sporto politikos įgyvendinimas</t>
  </si>
  <si>
    <t>07 programa. Socialinės paramos įgyvendinimas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</si>
  <si>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</si>
  <si>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</si>
  <si>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</si>
  <si>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</si>
  <si>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</si>
  <si>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</si>
  <si>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</si>
  <si>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</si>
  <si>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</si>
  <si>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</si>
  <si>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</si>
  <si>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</si>
  <si>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</si>
  <si>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</si>
  <si>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</si>
  <si>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</si>
  <si>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</si>
  <si>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</si>
  <si>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</si>
  <si>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</si>
  <si>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</si>
  <si>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</si>
  <si>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</si>
  <si>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</si>
  <si>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</si>
  <si>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</si>
  <si>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</si>
  <si>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</si>
  <si>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</si>
  <si>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</si>
  <si>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</si>
  <si>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</si>
  <si>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</si>
  <si>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</si>
  <si>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</si>
  <si>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</si>
  <si>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</si>
  <si>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</si>
  <si>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</si>
  <si>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</si>
  <si>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</si>
  <si>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</si>
  <si>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</si>
  <si>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</si>
  <si>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41.</t>
  </si>
  <si>
    <t>42.</t>
  </si>
  <si>
    <t>44.</t>
  </si>
  <si>
    <t>45.</t>
  </si>
  <si>
    <t>51.</t>
  </si>
  <si>
    <t>04 programa. Išsilavinusios bendruomenės ugdymas (-sis)</t>
  </si>
  <si>
    <t>IŠ VISO:</t>
  </si>
  <si>
    <t>2.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</si>
  <si>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</si>
  <si>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</si>
  <si>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</si>
  <si>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</si>
  <si>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civilinės būklės aktams registruoti</t>
  </si>
  <si>
    <t>valstybės garantuojamai pirminei teisinei pagalbai teikti</t>
  </si>
  <si>
    <t>savivaldybėms priskirtiems archyviniams dokumentams tvarkyti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</si>
  <si>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</si>
  <si>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</si>
  <si>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</si>
  <si>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</si>
  <si>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socialinei paramos mokiniams administruoti</t>
  </si>
  <si>
    <t>socialinėms paslaugos administruoti</t>
  </si>
  <si>
    <t>būsto nuomos ar išperkamosios būsto nuomos mokesčių dalies kompensacijoms administruoti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</si>
  <si>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</si>
  <si>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</si>
  <si>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</si>
  <si>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socialinėms paslaugoms teikti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</si>
  <si>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</si>
  <si>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</si>
  <si>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</si>
  <si>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</si>
  <si>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</si>
  <si>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</si>
  <si>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</si>
  <si>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</si>
  <si>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</si>
  <si>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</si>
  <si>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</si>
  <si>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</si>
  <si>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</si>
  <si>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</si>
  <si>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</si>
  <si>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</si>
  <si>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</si>
  <si>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</si>
  <si>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</si>
  <si>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</si>
  <si>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</si>
  <si>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</si>
  <si>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</si>
  <si>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</si>
  <si>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</si>
  <si>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</si>
  <si>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</si>
  <si>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</si>
  <si>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</si>
  <si>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</si>
  <si>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</si>
  <si>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</si>
  <si>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</si>
  <si>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</si>
  <si>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</si>
  <si>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</si>
  <si>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</si>
  <si>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</si>
  <si>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</si>
  <si>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</si>
  <si>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</si>
  <si>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</si>
  <si>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</si>
  <si>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</si>
  <si>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</si>
  <si>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 xml:space="preserve">vietinės reikšmės keliams ir gatvėms tiesti, rekonstruoti, taisyti (remontuoti), prižiūrėti ir saugaus eismo sąlygoms užtikrinti </t>
  </si>
  <si>
    <t>Patvirtinta</t>
  </si>
  <si>
    <t xml:space="preserve"> PATVIRTINTA</t>
  </si>
  <si>
    <t xml:space="preserve">1 priedas </t>
  </si>
  <si>
    <t>Įmokos už išlaikymą švietimo, socialinės apsaugos ir kitose įstaigose</t>
  </si>
  <si>
    <t xml:space="preserve">2 priedas </t>
  </si>
  <si>
    <t>Iš viso patvirtinta</t>
  </si>
  <si>
    <t xml:space="preserve">Vietinės reikšmės keliams ir gatvėms tiesti, rekonstruoti, taisyti (remontuoti), prižiūrėti ir saugaus eismo sąlygoms užtikrinti </t>
  </si>
  <si>
    <t>„Kranto“ progimnazija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</si>
  <si>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</si>
  <si>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</si>
  <si>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</si>
  <si>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</si>
  <si>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</si>
  <si>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Tūkst. Eur</t>
  </si>
  <si>
    <t>4.3.1.</t>
  </si>
  <si>
    <t>4.3.2.</t>
  </si>
  <si>
    <t>Europos Sąjungos ir kitos tarptautinės finansinės paramos lėšos</t>
  </si>
  <si>
    <t>neveiksnių asmenų būklės peržiūrėjimui užtikrinti</t>
  </si>
  <si>
    <t>2.1.4.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</si>
  <si>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</si>
  <si>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</si>
  <si>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</si>
  <si>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</si>
  <si>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</si>
  <si>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4.2.</t>
  </si>
  <si>
    <t>2.2.4.</t>
  </si>
  <si>
    <t>4.3.</t>
  </si>
  <si>
    <t>Žemės realizavimo pajamos</t>
  </si>
  <si>
    <t>erdvinių duomenų rinkiniui tvarkyti</t>
  </si>
  <si>
    <t>Praėjusių metų nepanaudotų biudžeto lėšų likutis</t>
  </si>
  <si>
    <t>Kita tikslinė dotacija, iš jų: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</si>
  <si>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</si>
  <si>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</si>
  <si>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</si>
  <si>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</si>
  <si>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</si>
  <si>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</si>
  <si>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</si>
  <si>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</si>
  <si>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</si>
  <si>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</si>
  <si>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</si>
  <si>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</si>
  <si>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</si>
  <si>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</si>
  <si>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</si>
  <si>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</si>
  <si>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</si>
  <si>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</si>
  <si>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</si>
  <si>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</si>
  <si>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4.4.</t>
  </si>
  <si>
    <t>Rinkliavos, iš jų:</t>
  </si>
  <si>
    <t>valstybės rinkliava</t>
  </si>
  <si>
    <t>vietinė rinkliava</t>
  </si>
  <si>
    <t>žemės ūkio funkcijoms atlikti</t>
  </si>
  <si>
    <t>valstybės biudžeto lėšos, kuriomis bendrai finansuojami projektai  iš Europos Sąjungos ir kitos tarptautinės finansinės paramos lėšų</t>
  </si>
  <si>
    <t>savarankiškosioms funkcijoms vykdyti</t>
  </si>
  <si>
    <t>4.4.1.</t>
  </si>
  <si>
    <t>3.1.4.</t>
  </si>
  <si>
    <t>socialinei paramai mokiniams teikti</t>
  </si>
  <si>
    <t>akredituotai vaikų dienos socialinei priežiūrai administruoti</t>
  </si>
  <si>
    <t>gyvenamosios vietos deklaravimo duomenų ir gyvenamosios vietos nedeklaravusių asmenų apskaitos duomenims tvarkyti</t>
  </si>
  <si>
    <t>Viešosios bibliotekos dokumentų įsigijimui finansuoti</t>
  </si>
  <si>
    <t>Akredituotai vaikų dienos socialinei priežiūrai organizuoti</t>
  </si>
  <si>
    <t>4.3.4.</t>
  </si>
  <si>
    <t>4.3.5.</t>
  </si>
  <si>
    <t>4.3.6.</t>
  </si>
  <si>
    <t>4.3.9.</t>
  </si>
  <si>
    <t>Neformaliojo vaikų švietimo veiklai finansuoti</t>
  </si>
  <si>
    <t>neformaliojo vaikų švietimo veiklai finansuoti</t>
  </si>
  <si>
    <t>4.3.10.</t>
  </si>
  <si>
    <t>4.3.11.</t>
  </si>
  <si>
    <t xml:space="preserve">ugdymo, maitinimo ir pavėžėjimo lėšos socialinę riziką patiriančių vaikų ikimokykliniam ugdymui užtikrinti  </t>
  </si>
  <si>
    <t>Specialioji tikslinė dotacija ugdymo reikmėms finansuoti</t>
  </si>
  <si>
    <t>duomenims suteiktos valstybės pagalbos ir nereikšmingos pagalbos registrui teikti</t>
  </si>
  <si>
    <t>sveikai gyvensenai plėtoti bei sveikos gyvensenos igūdžiams ugdymo įstaigose ir bendruomenėse stiprinti bei visuomenės sveikatos stebėsenai savivaldybėje vykdyti</t>
  </si>
  <si>
    <t>savivaldybei priskirtai valstybinei žemės ir kitam valstybiniam turtui valdyti, naudoti ir disponuoti juo patikėjimo teise</t>
  </si>
  <si>
    <t>Savivaldybės kontrolės ir audito tarnyba, iš jų:</t>
  </si>
  <si>
    <t>Savivaldybės administracija, iš jų:</t>
  </si>
  <si>
    <t>iš jų pagal finansavimo šaltinius</t>
  </si>
  <si>
    <t>Asignavimų valdytojai, programos, išlaidų pavadinimas</t>
  </si>
  <si>
    <t xml:space="preserve">3 priedas </t>
  </si>
  <si>
    <t>Gyventojų pajamų mokestis, iš jų:</t>
  </si>
  <si>
    <t>Gyventojų pajamų mokestis, mokamas už pajamas, gautas iš veiklos, kuria verčiamasi turint verslo liudijimą</t>
  </si>
  <si>
    <t>savarankiškosiomks funkcijoms vykdyti</t>
  </si>
  <si>
    <t>kita tikslinė dotacija</t>
  </si>
  <si>
    <t>dotacija valstybinėms (valstybės perduotoms savivaldybėms) funkcijoms atlikti</t>
  </si>
  <si>
    <t>dotacija ugdymo reikmėms finansuoti</t>
  </si>
  <si>
    <t>biudžetinių įstaigų ir aplinkos apsaugos specialiosios programoms vykdyti</t>
  </si>
  <si>
    <t>skolintos lėšos</t>
  </si>
  <si>
    <t>praėjusių metų nepanaudotų biudžeto lėšų likutis</t>
  </si>
  <si>
    <t xml:space="preserve">koordinuotai teikiamų paslaugų vaikams nuo gimimo iki 18 metų (turintiems didelių ir labai didelių specialiųjų ugdymosi poreikių – iki 21 metų) ir vaiko atstovams koordinavimui finansuoti </t>
  </si>
  <si>
    <t>Degaičių seniūnija, iš jų:</t>
  </si>
  <si>
    <t>Gadūnavo seniūnija, iš jų:</t>
  </si>
  <si>
    <t>Luokės seniūnija, iš jų:</t>
  </si>
  <si>
    <t>Nevarėnų seniūnija, iš jų:</t>
  </si>
  <si>
    <t>Ryškėnų seniūnija, iš jų:</t>
  </si>
  <si>
    <t>Tryškių seniūnija, iš jų:</t>
  </si>
  <si>
    <t>Upynos seniūnija, iš jų:</t>
  </si>
  <si>
    <t>Varnių seniūnija, iš jų:</t>
  </si>
  <si>
    <t>Viešvėnų seniūnija, iš jų:</t>
  </si>
  <si>
    <t>Žarėnų seniūnija, iš jų:</t>
  </si>
  <si>
    <t>Savivaldybės administracijos Finansų skyrius, iš jų:</t>
  </si>
  <si>
    <t>Priešgaisrinė tarnyba, iš jų:</t>
  </si>
  <si>
    <t>Visuomenės sveikatos biuras, iš jų:</t>
  </si>
  <si>
    <t>biudžetinių įstaigų vadovaujančių darbuotojų minimaliems pareiginės algos koeficientams padidinti, siekiant gerinti jų darbo apmokėjimo sąlygas</t>
  </si>
  <si>
    <t>pedagoginių darbuotojų, išlaikomų iš savivaldybės biudžeto lėšų, darbo užmokesčiui didinti</t>
  </si>
  <si>
    <t>Žemaitės gimnazija, iš jų:</t>
  </si>
  <si>
    <t>Varnių Motiejaus Valančiaus gimnazija, iš jų:</t>
  </si>
  <si>
    <t>„Germanto“ progimnazija, iš jų:</t>
  </si>
  <si>
    <t xml:space="preserve">„Atžalyno“ progimnazija, iš jų:                                           </t>
  </si>
  <si>
    <t xml:space="preserve"> „Džiugo“ gimnazija, iš jų:</t>
  </si>
  <si>
    <t xml:space="preserve">23. </t>
  </si>
  <si>
    <t>„Ateities“ progimnazija, iš jų:</t>
  </si>
  <si>
    <t xml:space="preserve">24. </t>
  </si>
  <si>
    <t>Luokės Vytauto Kleivos gimnazija, iš jų:</t>
  </si>
  <si>
    <t>Nevarėnų  pagrindinė mokykla, iš jų:</t>
  </si>
  <si>
    <t xml:space="preserve">26. </t>
  </si>
  <si>
    <t>Tryškių Lazdynų Pelėdos gimnazija, iš jų:</t>
  </si>
  <si>
    <t>Ubiškės daugiafunkcis centras, iš jų:</t>
  </si>
  <si>
    <t>Lopšelis-darželis „Žemaitukas“, iš jų:</t>
  </si>
  <si>
    <t>Buožėnų mokykla-daugiafunkcis centras, iš jų:</t>
  </si>
  <si>
    <t>Lopšelis-darželis „Nykštukas“, iš jų:</t>
  </si>
  <si>
    <t>Lopšelis-darželis „Saulutė“, iš jų:</t>
  </si>
  <si>
    <t>Lopšelis-darželis „Berželis“, iš jų:</t>
  </si>
  <si>
    <t>Lopšelis-darželis „Mastis“, iš jų:</t>
  </si>
  <si>
    <t>Lopšelis-darželis „Eglutė“, iš jų:</t>
  </si>
  <si>
    <t>Telšių  meno mokykla, iš jų:</t>
  </si>
  <si>
    <t>Sporto ir rekreacijos centras, iš jų:</t>
  </si>
  <si>
    <t>Telšių švietimo centras, iš jų:</t>
  </si>
  <si>
    <t>Kultūros centras, iš jų:</t>
  </si>
  <si>
    <t>Luokės kultūros centras, iš jų:</t>
  </si>
  <si>
    <t>Nevarėnų kultūros centras, iš jų:</t>
  </si>
  <si>
    <t>Ryškėnų kultūros centras, iš jų:</t>
  </si>
  <si>
    <t>Tryškių kultūros centras, iš jų:</t>
  </si>
  <si>
    <t>Varnių kultūros centras, iš jų:</t>
  </si>
  <si>
    <t>Viešvėnų kultūros centras, iš jų:</t>
  </si>
  <si>
    <t>Žemaitės dramos teatras, iš jų:</t>
  </si>
  <si>
    <t>Karolinos Praniauskaitės viešoji biblioteka, iš jų:</t>
  </si>
  <si>
    <t>Centras „Viltis", iš jų:</t>
  </si>
  <si>
    <t>Senelių globos namai, iš jų:</t>
  </si>
  <si>
    <t>Socialinių paslaugų centras, iš jų:</t>
  </si>
  <si>
    <t>biudžetinių įstaigų pajamos</t>
  </si>
  <si>
    <t>aplinkos apsaugos specialiosios programoms pajamos</t>
  </si>
  <si>
    <t xml:space="preserve">5. </t>
  </si>
  <si>
    <t>Asignavimų valdytojai, programos pavadinimas</t>
  </si>
  <si>
    <t>„Kranto“ progimnazija, iš jų:</t>
  </si>
  <si>
    <t>patikrinimui su asignavimais</t>
  </si>
  <si>
    <t>1 priedas</t>
  </si>
  <si>
    <t>3 priedas</t>
  </si>
  <si>
    <t>Skirtumas</t>
  </si>
  <si>
    <t>akredituotai vaikų dienos socialinei priežiūrai organizuoti</t>
  </si>
  <si>
    <t>Viso</t>
  </si>
  <si>
    <t>Valstybės biudžeto lėšos, kuriomis bendrai finansuojami projektai  iš Europos Sąjungos ir kitos tarptautinės finansinės paramos lėšų</t>
  </si>
  <si>
    <t>Savivaldybės biudžetas</t>
  </si>
  <si>
    <t>Išlaidos</t>
  </si>
  <si>
    <t>tikrinimui</t>
  </si>
  <si>
    <t>biudžetinių įstaigų ir aplinkos apsaugos specialiosioms programoms vykdyti</t>
  </si>
  <si>
    <t>PRAĖJUSIŲ METŲ NEPANAUDOTŲ BIUDŽETO LĖŠŲ PASKIRSTYMAS</t>
  </si>
  <si>
    <t>Asmeninei pagalbai teikti ir administruoti</t>
  </si>
  <si>
    <t>asmeninei pagalbai teikti ir administruoti</t>
  </si>
  <si>
    <t>socialinių paslaugų srities darbuotojų minimaliesiems pareiginės algos pastoviosios dalies koeficientams didinti</t>
  </si>
  <si>
    <t>pajamos</t>
  </si>
  <si>
    <t>asignavimai</t>
  </si>
  <si>
    <t xml:space="preserve">Bendruomeninei veiklai stiprinti </t>
  </si>
  <si>
    <t xml:space="preserve">bendrojo ugdymo mokyklų tinklo stiprinimo iniciatyvoms skatinti </t>
  </si>
  <si>
    <t xml:space="preserve">bendruomeninei veiklai stiprinti </t>
  </si>
  <si>
    <t>Biudžetinių įstaigų ir aplinkos apsaugos specialiosioms programoms vykdyti</t>
  </si>
  <si>
    <t>Galutinės sumos iš 1 ir 3 priedo</t>
  </si>
  <si>
    <t>1 ir 3 priedai (galutinės sumos)</t>
  </si>
  <si>
    <t>viso 1 ir 3 priede kita dotacija</t>
  </si>
  <si>
    <t>Skolintos lėšos</t>
  </si>
  <si>
    <t>Iš viso su pajamomis</t>
  </si>
  <si>
    <t>Iš viso su asignavimais</t>
  </si>
  <si>
    <t>aplinkos apsauga</t>
  </si>
  <si>
    <t>atsikelia iš 4 priedo</t>
  </si>
  <si>
    <t>viešosios bibliotekos dokumentų įsigijimui finansuoti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</si>
  <si>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</si>
  <si>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</si>
  <si>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>visuomenės psichologinės gerovės ir psichikos sveikatos stiprinimo paslaugas gyventojams bendruomenėse plėtoti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</si>
  <si>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</si>
  <si>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>Vaiko ir šeimos gerovės centras, iš jų:</t>
  </si>
  <si>
    <t>savivaldybių patirtoms nepaprastosios padėties valdymo išlaidoms, susijusioms su užsieniečiais, pasitraukusiais iš Ukrainos dėl Rusijos Federacijos karinių veiksmų Ukrainoje, kompensuoti</t>
  </si>
  <si>
    <t>vaikų, atvykusių į Lietuvos Respubliką iš Ukrainos dėl Rusijos Federacijos karinių veiksmų Ukrainoje, ugdymui ir pavežėjimui į mokyklą ir atgal finansuoti</t>
  </si>
  <si>
    <t xml:space="preserve">vaikų, atvykusių į Lietuvos Respubliką iš Ukrainos dėl Rusijos Federacijos karinių veiksmų Ukrainoje, ugdymui ir pavežėjimui į mokyklą ir atgal finansuoti </t>
  </si>
  <si>
    <t xml:space="preserve">Sosnovskio barščio naikinimo Telšių rajone išlaidoms padengti </t>
  </si>
  <si>
    <t>integraliai pagalbai teikti</t>
  </si>
  <si>
    <t xml:space="preserve">naudotų padangų, kurių turėtojo nustatyti neįmanoma arba kuris neegzistuoja, tvarkymui finansuoti </t>
  </si>
  <si>
    <t xml:space="preserve">Naudotų padangų, kurių turėtojo nustatyti neįmanoma arba kuris neegzistuoja, tvarkymui finansuoti </t>
  </si>
  <si>
    <t>socialinėms išmokoms ir kompensacijoms, skirtoms paramai mirties atveju užtikrinti, skaičiuoti ir mokėti</t>
  </si>
  <si>
    <t>socialinių išmokų ir kompensacijų, skirtų paramai mirties atveju užtikrinti, skaičiavimui ir mokėjimui administruoti</t>
  </si>
  <si>
    <t>psichikos sveikatos stiprinimo, psichosocialinės pagalbos ir savižudybių prevencijos intervencijoms plėtoti</t>
  </si>
  <si>
    <t>Akredituotai vaikų dienos socialinei priežiūrai organizuoti, teikti ir administruoti</t>
  </si>
  <si>
    <t>kompleksinėms paslaugoms šeimai organizuoti</t>
  </si>
  <si>
    <t>Kompleksinėms paslaugoms šeimai organizuoti</t>
  </si>
  <si>
    <t>4.3.3.</t>
  </si>
  <si>
    <t>23.</t>
  </si>
  <si>
    <t>4.3.12.</t>
  </si>
  <si>
    <t>būstų nuomai iš fizinių ar juridinių asmenų apmokėti</t>
  </si>
  <si>
    <t>Būstų nuomai iš fizinių ar juridinių asmenų apmokėti</t>
  </si>
  <si>
    <t xml:space="preserve">  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</si>
  <si>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</si>
  <si>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</si>
  <si>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</si>
  <si>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</si>
  <si>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</si>
  <si>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akredituotai vaikų dienos socialinei priežiūrai organizuoti, teikti ir administruoti užsieniečiams, pasitraukusiems iš Ukrainos dėl Rusijos federacijos karinių veiksmų Ukrainoje, padengti </t>
  </si>
  <si>
    <t>Palūkanos už indėlius, depozitus ir sąskaitų likučius</t>
  </si>
  <si>
    <t>Transporto priemonių realizavimo pajamos</t>
  </si>
  <si>
    <t>Kitų atsargų realizavimo pajamos</t>
  </si>
  <si>
    <t>Atliekų tvarkymo programos projektams vykdyti</t>
  </si>
  <si>
    <t>atliekų tvarkymo programos projektams vykdyti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</si>
  <si>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</si>
  <si>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</si>
  <si>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>2.2.5.</t>
  </si>
  <si>
    <t>2.2.5.1.</t>
  </si>
  <si>
    <t>2.2.5.2.</t>
  </si>
  <si>
    <t>Praėjusių metų nepanaudotų biudžeto lėšų likutis, iš jų:</t>
  </si>
  <si>
    <t>6.1.</t>
  </si>
  <si>
    <t>6.2.</t>
  </si>
  <si>
    <t>4.1.23.</t>
  </si>
  <si>
    <t>koordinuotai teikiamų paslaugų vaikams nuo gimimo iki 18 metų (turintiems didelių ir labai didelių specialiųjų ugdymosi poreikių – iki 21 metų) ir vaiko atstovams koordinavimui finansuoti</t>
  </si>
  <si>
    <t>4.1.24.</t>
  </si>
  <si>
    <t>Socialinių paslaugų įstaigose dirbančių socialinių paslaugų srities darbuotojų pareiginei algai padidinti</t>
  </si>
  <si>
    <t>tikslinę paskirtį turinčių lėšų likutis</t>
  </si>
  <si>
    <t>kitas lėšų likutis, nukreiptas išlaidoms</t>
  </si>
  <si>
    <t>4.3.8.</t>
  </si>
  <si>
    <t>4.4.2.</t>
  </si>
  <si>
    <t>infrastruktūros mokesčio pajamos</t>
  </si>
  <si>
    <t>padidinta</t>
  </si>
  <si>
    <t>sumažinta</t>
  </si>
  <si>
    <t>kopijuoti reikšmę</t>
  </si>
  <si>
    <t>Pakeitimai (padidinta/ sumažinta)</t>
  </si>
  <si>
    <t>51.1.</t>
  </si>
  <si>
    <t>51.3.</t>
  </si>
  <si>
    <t>51.4.</t>
  </si>
  <si>
    <t>51.5.</t>
  </si>
  <si>
    <t>51.6.</t>
  </si>
  <si>
    <t>51.7.</t>
  </si>
  <si>
    <t>sudėta pagal asignavimų valdytojus</t>
  </si>
  <si>
    <t>profesiniam orientavimui finansuoti</t>
  </si>
  <si>
    <t>Profesiniam orientavimui finansuoti</t>
  </si>
  <si>
    <t>Asmenų su negalia koordinavimo fukcijai atlikti</t>
  </si>
  <si>
    <t>4.3.14.</t>
  </si>
  <si>
    <t xml:space="preserve">4 priedas </t>
  </si>
  <si>
    <t>Eil.              Nr.</t>
  </si>
  <si>
    <t>PATVIRTINTA</t>
  </si>
  <si>
    <t>IŠ VISO, IŠ JŲ:</t>
  </si>
  <si>
    <t>001 programa. Savivaldybės valdymas</t>
  </si>
  <si>
    <t>002 programa. Saugios aplinkos užtikrinimas</t>
  </si>
  <si>
    <t>003 programa. Sveikatos priežiūra</t>
  </si>
  <si>
    <t>004 programa. Išsilavinusios bendruomenės ugdymas (-sis)</t>
  </si>
  <si>
    <t>007 programa. Socialinės paramos įgyvendinimas</t>
  </si>
  <si>
    <t>006 programa. Kultūros ir sporto politikos įgyvendinimas</t>
  </si>
  <si>
    <t>001 programa. Savivaldybės valdymas, iš kurių:</t>
  </si>
  <si>
    <t>002 programa. Saugios aplinkos užtikrinimas, iš kurių:</t>
  </si>
  <si>
    <t>004 programa. Išsilavinusios bendruomenės ugdymas (-sis), iš kurių:</t>
  </si>
  <si>
    <t>005 programa. Ekonomikos ir verslo skatinimas, iš kurių:</t>
  </si>
  <si>
    <t>006 programa. Kultūros ir sporto politikos įgyvendinimas, iš kurių:</t>
  </si>
  <si>
    <t>007 programa. Socialinės paramos įgyvendinimas, iš kurių:</t>
  </si>
  <si>
    <t>003 programa. Sveikatos priežiūra, iš kurių:</t>
  </si>
  <si>
    <t>005 programa. Ekonomikos ir verslo skatinimas</t>
  </si>
  <si>
    <t>vaikų, atvykusių į Lietuvos Respubliką iš Ukrainos dėl Rusijos Federacijos karinių veiksmų Ukrainoje, pavežėjimui į mokyklą ir atgal ir pedagoginių darbuotojų papildomam darbui apmokėti</t>
  </si>
  <si>
    <t xml:space="preserve">kompensacijoms už būsto suteikimą ir vienkartinėms išmokoms įsikurti gyvenamojoje vietoje  užsieniečiams, pasitraukusiems iš Ukrainos dėl Rusijos Federacijos karinių veiksmų Ukrainoje, administruoti 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</si>
  <si>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</si>
  <si>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>Bendra asignavimų suma (sumažinta/ padidinta)</t>
  </si>
  <si>
    <t xml:space="preserve"> Bendra likučio suma  (sumažinta/ padidinta)</t>
  </si>
  <si>
    <t>Bendra pajamų suma (sumažinta/ padidinta)</t>
  </si>
  <si>
    <t xml:space="preserve">Vaikų, kuriems skirtas privalomas ugdymas pagal ikimokyklinio ugdymo programą, ugdymui, maitinimui ir vežiojimui užtikrinti  </t>
  </si>
  <si>
    <t xml:space="preserve">vaikų, kuriems skirtas privalomas ugdymas pagal ikimokyklinio ugdymo programą, ugdymui, maitinimui ir vežiojimui užtikrinti  </t>
  </si>
  <si>
    <t xml:space="preserve">Laikino atokvėpio paslaugai teikti ir administruoti </t>
  </si>
  <si>
    <t>Asmenų su negalia koordinavimo funkcijai atlikti</t>
  </si>
  <si>
    <t>asmenų su negalia koordinavimo funkcijai atlikti</t>
  </si>
  <si>
    <t xml:space="preserve">laikino atokvėpio paslaugai teikti ir administruoti </t>
  </si>
  <si>
    <t>Mero rezervas 0,25 proc nuo biudžeto (be valstybės dotacijų)</t>
  </si>
  <si>
    <t>4.3.13.</t>
  </si>
  <si>
    <t>4.3.15.</t>
  </si>
  <si>
    <t>4.3.16.</t>
  </si>
  <si>
    <t>socialinės globos teikimui asmenims su negalia užtikrinti</t>
  </si>
  <si>
    <t>darbo užmokesčiui individualios priežiūros darbuotojams, teikiantiems socialinę priežiūrą šeimoms, mokėti</t>
  </si>
  <si>
    <t>4.3.17.</t>
  </si>
  <si>
    <t>4.3.18.</t>
  </si>
  <si>
    <t>Europos Sąjungos finansinės paramos lėšos, iš jų:</t>
  </si>
  <si>
    <t>Centras „Viltis“, iš jų:</t>
  </si>
  <si>
    <t>socialinių paslaugų įstaigose dirbančių socialinių paslaugų srities darbuotojų pareiginei algai padidinti</t>
  </si>
  <si>
    <t>Infrastruktūros plėtros įmokos</t>
  </si>
  <si>
    <t>infrastruktūros plėtros įmokos</t>
  </si>
  <si>
    <t>Kitos neišvardytos pajamos, iš jų:</t>
  </si>
  <si>
    <t>Europos Sąjungos finansinės paramos lėšos</t>
  </si>
  <si>
    <t>biudžetinių įstaigų pajamų ir aplinkos apsaugos specialiosios programos lėšos</t>
  </si>
  <si>
    <t>aplinkos apsaugos specialiosios programos pajamos</t>
  </si>
  <si>
    <t>Telšių miesto seniūnija, iš jų:</t>
  </si>
  <si>
    <t>Būstų pritaikymui asmenims su negalia finansuoti</t>
  </si>
  <si>
    <t>būstų pritaikymui asmenims su negalia finansuoti</t>
  </si>
  <si>
    <t>4.3.19.</t>
  </si>
  <si>
    <t xml:space="preserve">Išlaidoms, patirtoms teikiant asmeninio asistento paslaugas pagal Lietuvos Respublikos asmens su negalia teisių apsaugos pagrindų įstatymą užsieniečiams, pasitraukusiems iš Ukrainos dėl Rusijos Federacijos karinių veiksmų Ukrainoje, padengti </t>
  </si>
  <si>
    <t>4.3.20.</t>
  </si>
  <si>
    <t>4.3.21.</t>
  </si>
  <si>
    <t>4.3.22.</t>
  </si>
  <si>
    <t>švietimo programos priemonei „Aprūpinti mokyklas geltonaisiais autobusais“ vykdyti</t>
  </si>
  <si>
    <t>Švietimo programos priemonei „Aprūpinti mokyklas geltonaisiais autobusais“ vykdyti</t>
  </si>
  <si>
    <t>4.3.24.</t>
  </si>
  <si>
    <t>yra</t>
  </si>
  <si>
    <t xml:space="preserve">skirti </t>
  </si>
  <si>
    <t>51.2.</t>
  </si>
  <si>
    <t>sprendimo Nr. T1-234 redakcija)</t>
  </si>
  <si>
    <t xml:space="preserve"> želdinių atkuriamosios vertės kompensacija</t>
  </si>
  <si>
    <t>iš 3 priedo</t>
  </si>
  <si>
    <t>kopijuoti reikšmę iš patikslinto</t>
  </si>
  <si>
    <t>kopijuoti iš patikslinto</t>
  </si>
  <si>
    <t xml:space="preserve">Telšių rajono savivaldybės tarybos 2026 m. vasario 26 d. </t>
  </si>
  <si>
    <t xml:space="preserve">  TELŠIŲ RAJONO SAVIVALDYBĖS 2026 METŲ BIUDŽETO PAJAMOS</t>
  </si>
  <si>
    <t xml:space="preserve">BIUDŽETINIŲ ĮSTAIGŲ 2026 METŲ PAJAMŲ ĮMOKOS Į SAVIVALDYBĖS BIUDŽETĄ </t>
  </si>
  <si>
    <t>2026 METŲ BIUDŽETO ASIGNAVIMAI</t>
  </si>
  <si>
    <t>savivaldybės teritorijoje esančių miestų ir miestelių teritorijų ribose valstybinės žemės, perduotos Lietuvos Respublikos Vyriausybės nutarimu, patikėtinio funkcijai atlikti</t>
  </si>
  <si>
    <t>Pedagoginių darbuotojų, dirbančių pagal ikimokyklinio, priešmokyklinio ir neformaliojo vaikų švietimo programas savivaldybių mokyklose, padidintam darbo užmokesčiui nuo 2026 m. sausio 1 d. mokėti</t>
  </si>
  <si>
    <t>pedagoginių darbuotojų, dirbančių pagal ikimokyklinio, priešmokyklinio ir neformaliojo vaikų švietimo programas savivaldybių mokyklose, padidintam darbo užmokesčiui nuo 2026 m. sausio 1 d. mokėti</t>
  </si>
  <si>
    <t>Akredituotai socialinei reabilitacijai asmenims su negalia bendruomenėje organizuoti, teikti ir administruoti</t>
  </si>
  <si>
    <t>akredituotai socialinei reabilitacijai asmenims su negalia bendruomenėje administruoti</t>
  </si>
  <si>
    <t>akredituotai socialinei reabilitacijai asmenims su negalia bendruomenėje teikti</t>
  </si>
  <si>
    <t>Savivaldybės įstaigose dirbančių trenerių padidintam darbo užmokesčiui nuo 2026 m. sausio 1 d. mokėti</t>
  </si>
  <si>
    <t>4.3.7.</t>
  </si>
  <si>
    <t>savivaldybės įstaigose dirbančių trenerių padidintam darbo užmokesčiui nuo 2026 m. sausio 1 d. mokėti</t>
  </si>
  <si>
    <t xml:space="preserve"> darbo užmokesčiui atvejo vadybininkams ir socialiniams darbuotojams, teikiantiems socialinę priežiūrą šeimoms, mokėti</t>
  </si>
  <si>
    <t xml:space="preserve"> dalyvauti rengiant ir vykdant mobilizaciją, demobilizaciją, priimančiosios šalies paramą</t>
  </si>
  <si>
    <t>sprendimo Nr. T1-29</t>
  </si>
  <si>
    <t>(Telšių rajono savivaldybės tarybos 2026 m.  birželio 25 d.</t>
  </si>
  <si>
    <t>(Telšių rajono savivaldybės tarybos 2026 m.  birželio  25 d.</t>
  </si>
  <si>
    <t>Išlaidoms, patirtoms teikiant socialinę pašalpą, skiriamą vadovaujantis Lietuvos Respublikos piniginės socialinės paramos nepasiturintiems gyventojams įstatymu, Ukrainos gyventojams, nukentėjusiems dėl Rusijos Federacijos karinės agresijos prieš Ukrainą, padengti</t>
  </si>
  <si>
    <t>išlaidoms, patirtoms teikiant  socialinę pašalpą, skiriamą vadovaujantis Lietuvos Respublikos piniginės socialinės paramos nepasiturintiems gyventojams įstatymu, Ukrainos gyventojams, nukentėjusiems dėl Rusijos Federacijos karinės agresijos prieš Ukrainą, padengti</t>
  </si>
  <si>
    <t>išlaidoms, patirtoms teikiant socialinę paramą mokiniams pagal Lietuvos Respublikos socialinės paramos mokiniams įstatymą  Ukrainos gyventojams, nukentėjusiems dėl Rusijos Federacijos karinės agresijos prieš Ukrainą, padengti</t>
  </si>
  <si>
    <t>Išlaidoms, patirtoms teikiant socialinę paramą mokiniams pagal Lietuvos Respublikos socialinės paramos mokiniams įstatymą Ukrainos gyventojams, nukentėjusiems dėl Rusijos Federacijos karinės agresijos prieš Ukrainą, padengti</t>
  </si>
  <si>
    <t>išlaidoms, patirtoms teikiant paramą būstui išsinuomoti pagal Lietuvos Respublikos paramos būstui įsigyti ar išsinuomoti įstatymą Ukrainos gyventojams, nukentėjusiems dėl Rusijos Federacijos karinės agresijos prieš Ukrainą, padengti</t>
  </si>
  <si>
    <t>Išlaidoms, patirtoms teikiant paramą būstui išsinuomoti pagal Lietuvos Respublikos paramos būstui įsigyti ar išsinuomoti įstatymą Ukrainos gyventojams, nukentėjusiems dėl Rusijos Federacijos karinės agresijos prieš Ukrainą, padengti</t>
  </si>
  <si>
    <t xml:space="preserve">Išlaidoms, patirtoms teikiant asmeninio asistento paslaugas pagal Lietuvos Respublikos asmens su negalia teisių apsaugos pagrindų įstatymą Ukrainos gyventojams, nukentėjusiems dėl Rusijos Federacijos karinės agresijos prieš Ukrainą, padengti </t>
  </si>
  <si>
    <t xml:space="preserve">išlaidoms, patirtoms teikiant asmeninio asistento paslaugas pagal Lietuvos Respublikos asmens su negalia teisių apsaugos pagrindų įstatymą Ukrainos gyventojams, nukentėjusiems dėl Rusijos Federacijos karinės agresijos prieš Ukrainą, padengti </t>
  </si>
  <si>
    <t xml:space="preserve">išlaidoms, susijusioms su savivaldybių dalyvavimu Lietuvos moksleivių dainų šventėje, apmokėti </t>
  </si>
  <si>
    <t>Istorinės atminties išsaugojimo iniciatyvas įgyvendinančiam projektui dalinai finansuoti</t>
  </si>
  <si>
    <t>istorinės atminties išsaugojimo iniciatyvas įgyvendinančiam projektui dalinai finansuoti</t>
  </si>
  <si>
    <t xml:space="preserve">valstybei nuosavybės teise priklausantiems blogos būklės melioracijos inžineriniams statiniams rekonstruoti </t>
  </si>
  <si>
    <t xml:space="preserve">Išlaidoms, susijusioms su savivaldybių dalyvavimu Lietuvos moksleivių dainų šventėje, apmokėti  </t>
  </si>
  <si>
    <t xml:space="preserve">Valstybei nuosavybės teise priklausantiems blogos būklės melioracijos inžineriniams statiniams rekonstruoti </t>
  </si>
  <si>
    <t>(Telšių rajono savivaldybės tarybos 2026 m. birželio  25 d.</t>
  </si>
  <si>
    <t>4.3.23.</t>
  </si>
  <si>
    <t>4.3.25.</t>
  </si>
  <si>
    <t>4.3.26.</t>
  </si>
  <si>
    <t>4.4.3.</t>
  </si>
  <si>
    <t>Dotacija savivaldybėms iš Europos Sąjungos, kitos tarptautinės finansinės paramos ir bendrojo finansavimo lėšų einamosioms išlaidoms</t>
  </si>
  <si>
    <t>005 programa. Ekonomikos ir verslo skatinimo</t>
  </si>
  <si>
    <t xml:space="preserve">(Telšių rajono savivaldybės tarybos 2026 m. birželio  25 d. </t>
  </si>
  <si>
    <t>sprendimo Nr. T1-200    redakcija)</t>
  </si>
  <si>
    <t>sprendimo Nr. T1-200 redakcija)</t>
  </si>
  <si>
    <t>sprendimo Nr. T1- 200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</si>
</sst>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"/>
    <numFmt numFmtId="165" formatCode="_-* #,##0.00\ _L_t_-;\-* #,##0.00\ _L_t_-;_-* &quot;-&quot;??\ _L_t_-;_-@_-"/>
    <numFmt numFmtId="166" formatCode="0.000"/>
    <numFmt numFmtId="167" formatCode="0.00000"/>
    <numFmt numFmtId="168" formatCode="0.0000"/>
    <numFmt numFmtId="169" formatCode="0.000000"/>
    <numFmt numFmtId="170" formatCode="0.00000000"/>
    <numFmt numFmtId="171" formatCode="0.000000000000"/>
  </numFmts>
  <fonts count="34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  <charset val="186"/>
    </font>
    <font>
      <sz val="8"/>
      <name val="Arial"/>
      <family val="2"/>
      <charset val="186"/>
    </font>
    <font>
      <b/>
      <sz val="12"/>
      <name val="Times New Roman"/>
      <family val="1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sz val="9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sz val="10"/>
      <color rgb="FFFF0000"/>
      <name val="Times New Roman"/>
      <family val="1"/>
    </font>
    <font>
      <sz val="11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i/>
      <sz val="8"/>
      <name val="Times New Roman"/>
      <family val="1"/>
      <charset val="186"/>
    </font>
    <font>
      <i/>
      <sz val="9"/>
      <name val="Times New Roman"/>
      <family val="1"/>
      <charset val="186"/>
    </font>
    <font>
      <sz val="8"/>
      <name val="Times New Roman"/>
      <family val="1"/>
      <charset val="186"/>
    </font>
    <font>
      <sz val="8"/>
      <color rgb="FFFF0000"/>
      <name val="Times New Roman"/>
      <family val="1"/>
      <charset val="186"/>
    </font>
    <font>
      <b/>
      <sz val="10"/>
      <name val="Times New Roman"/>
      <family val="1"/>
    </font>
    <font>
      <b/>
      <sz val="9"/>
      <name val="Times New Roman"/>
      <family val="1"/>
    </font>
    <font>
      <b/>
      <sz val="9"/>
      <color rgb="FFFF0000"/>
      <name val="Times New Roman"/>
      <family val="1"/>
    </font>
    <font>
      <sz val="8"/>
      <name val="Times New Roman"/>
      <family val="1"/>
    </font>
    <font>
      <b/>
      <sz val="10"/>
      <color rgb="FFFF0000"/>
      <name val="Times New Roman"/>
      <family val="1"/>
    </font>
    <font>
      <sz val="8"/>
      <color rgb="FFFF0000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</cellStyleXfs>
  <cellXfs count="367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9" xfId="0" applyNumberFormat="1" applyFont="1" applyBorder="1"/>
    <xf numFmtId="164" fontId="2" fillId="0" borderId="4" xfId="0" applyNumberFormat="1" applyFont="1" applyBorder="1" applyAlignment="1">
      <alignment horizontal="center"/>
    </xf>
    <xf numFmtId="164" fontId="2" fillId="0" borderId="10" xfId="0" applyNumberFormat="1" applyFont="1" applyBorder="1"/>
    <xf numFmtId="164" fontId="1" fillId="0" borderId="0" xfId="0" applyNumberFormat="1" applyFont="1"/>
    <xf numFmtId="164" fontId="2" fillId="0" borderId="4" xfId="0" applyNumberFormat="1" applyFont="1" applyBorder="1"/>
    <xf numFmtId="164" fontId="3" fillId="0" borderId="0" xfId="0" applyNumberFormat="1" applyFont="1"/>
    <xf numFmtId="164" fontId="2" fillId="0" borderId="9" xfId="0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164" fontId="2" fillId="0" borderId="10" xfId="0" applyNumberFormat="1" applyFont="1" applyBorder="1" applyAlignment="1">
      <alignment horizontal="center"/>
    </xf>
    <xf numFmtId="164" fontId="8" fillId="0" borderId="0" xfId="0" applyNumberFormat="1" applyFont="1"/>
    <xf numFmtId="164" fontId="10" fillId="0" borderId="0" xfId="0" applyNumberFormat="1" applyFont="1" applyAlignment="1">
      <alignment horizontal="left" wrapText="1" indent="22"/>
    </xf>
    <xf numFmtId="164" fontId="8" fillId="0" borderId="0" xfId="0" applyNumberFormat="1" applyFont="1" applyAlignment="1">
      <alignment wrapText="1"/>
    </xf>
    <xf numFmtId="164" fontId="8" fillId="0" borderId="1" xfId="0" applyNumberFormat="1" applyFont="1" applyBorder="1" applyAlignment="1">
      <alignment horizontal="left"/>
    </xf>
    <xf numFmtId="164" fontId="9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11" fillId="0" borderId="1" xfId="0" applyNumberFormat="1" applyFont="1" applyBorder="1" applyAlignment="1">
      <alignment horizontal="left"/>
    </xf>
    <xf numFmtId="164" fontId="5" fillId="0" borderId="1" xfId="0" applyNumberFormat="1" applyFont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wrapText="1" indent="1"/>
    </xf>
    <xf numFmtId="164" fontId="5" fillId="0" borderId="1" xfId="0" applyNumberFormat="1" applyFont="1" applyBorder="1" applyAlignment="1">
      <alignment horizontal="left" wrapText="1" indent="1"/>
    </xf>
    <xf numFmtId="164" fontId="3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0" borderId="4" xfId="0" applyNumberFormat="1" applyFont="1" applyBorder="1" applyAlignment="1">
      <alignment wrapText="1"/>
    </xf>
    <xf numFmtId="0" fontId="10" fillId="0" borderId="0" xfId="0" applyFont="1" applyAlignment="1">
      <alignment horizontal="left" wrapText="1" indent="23"/>
    </xf>
    <xf numFmtId="164" fontId="3" fillId="0" borderId="7" xfId="0" applyNumberFormat="1" applyFont="1" applyBorder="1"/>
    <xf numFmtId="164" fontId="2" fillId="0" borderId="8" xfId="0" applyNumberFormat="1" applyFont="1" applyBorder="1"/>
    <xf numFmtId="164" fontId="3" fillId="0" borderId="5" xfId="0" applyNumberFormat="1" applyFont="1" applyBorder="1"/>
    <xf numFmtId="164" fontId="2" fillId="0" borderId="10" xfId="0" applyNumberFormat="1" applyFont="1" applyBorder="1" applyAlignment="1">
      <alignment wrapText="1"/>
    </xf>
    <xf numFmtId="164" fontId="2" fillId="0" borderId="11" xfId="0" applyNumberFormat="1" applyFont="1" applyBorder="1"/>
    <xf numFmtId="164" fontId="3" fillId="0" borderId="10" xfId="0" applyNumberFormat="1" applyFont="1" applyBorder="1"/>
    <xf numFmtId="164" fontId="4" fillId="0" borderId="0" xfId="0" applyNumberFormat="1" applyFont="1" applyAlignment="1">
      <alignment horizontal="left" wrapText="1" indent="22"/>
    </xf>
    <xf numFmtId="164" fontId="2" fillId="4" borderId="0" xfId="0" applyNumberFormat="1" applyFont="1" applyFill="1" applyAlignment="1">
      <alignment wrapText="1"/>
    </xf>
    <xf numFmtId="164" fontId="2" fillId="4" borderId="0" xfId="0" applyNumberFormat="1" applyFont="1" applyFill="1"/>
    <xf numFmtId="164" fontId="3" fillId="7" borderId="1" xfId="0" applyNumberFormat="1" applyFont="1" applyFill="1" applyBorder="1" applyAlignment="1">
      <alignment vertical="center" wrapText="1"/>
    </xf>
    <xf numFmtId="164" fontId="2" fillId="0" borderId="1" xfId="0" applyNumberFormat="1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wrapText="1" indent="1"/>
    </xf>
    <xf numFmtId="0" fontId="2" fillId="0" borderId="3" xfId="0" applyFont="1" applyBorder="1" applyAlignment="1">
      <alignment horizontal="left" wrapText="1" indent="1"/>
    </xf>
    <xf numFmtId="164" fontId="3" fillId="7" borderId="2" xfId="0" applyNumberFormat="1" applyFont="1" applyFill="1" applyBorder="1" applyAlignment="1">
      <alignment vertical="center" wrapText="1"/>
    </xf>
    <xf numFmtId="0" fontId="14" fillId="8" borderId="13" xfId="0" applyFont="1" applyFill="1" applyBorder="1" applyAlignment="1">
      <alignment horizontal="right"/>
    </xf>
    <xf numFmtId="164" fontId="18" fillId="0" borderId="0" xfId="0" applyNumberFormat="1" applyFont="1"/>
    <xf numFmtId="0" fontId="10" fillId="0" borderId="0" xfId="0" applyFont="1" applyAlignment="1">
      <alignment horizontal="left" wrapText="1"/>
    </xf>
    <xf numFmtId="167" fontId="2" fillId="0" borderId="0" xfId="0" applyNumberFormat="1" applyFont="1"/>
    <xf numFmtId="167" fontId="8" fillId="0" borderId="0" xfId="0" applyNumberFormat="1" applyFont="1"/>
    <xf numFmtId="167" fontId="10" fillId="0" borderId="0" xfId="0" applyNumberFormat="1" applyFont="1"/>
    <xf numFmtId="167" fontId="10" fillId="0" borderId="0" xfId="0" applyNumberFormat="1" applyFont="1" applyAlignment="1">
      <alignment horizontal="left" wrapText="1"/>
    </xf>
    <xf numFmtId="167" fontId="4" fillId="0" borderId="0" xfId="0" applyNumberFormat="1" applyFont="1" applyAlignment="1">
      <alignment horizontal="left" wrapText="1" indent="22"/>
    </xf>
    <xf numFmtId="167" fontId="10" fillId="0" borderId="0" xfId="0" applyNumberFormat="1" applyFont="1" applyAlignment="1">
      <alignment horizontal="left" wrapText="1" indent="22"/>
    </xf>
    <xf numFmtId="167" fontId="3" fillId="0" borderId="0" xfId="0" applyNumberFormat="1" applyFont="1"/>
    <xf numFmtId="167" fontId="2" fillId="0" borderId="0" xfId="0" applyNumberFormat="1" applyFont="1" applyAlignment="1">
      <alignment horizontal="right"/>
    </xf>
    <xf numFmtId="167" fontId="3" fillId="6" borderId="9" xfId="0" applyNumberFormat="1" applyFont="1" applyFill="1" applyBorder="1"/>
    <xf numFmtId="167" fontId="3" fillId="4" borderId="9" xfId="0" applyNumberFormat="1" applyFont="1" applyFill="1" applyBorder="1"/>
    <xf numFmtId="167" fontId="3" fillId="6" borderId="1" xfId="0" applyNumberFormat="1" applyFont="1" applyFill="1" applyBorder="1"/>
    <xf numFmtId="167" fontId="2" fillId="4" borderId="1" xfId="0" applyNumberFormat="1" applyFont="1" applyFill="1" applyBorder="1"/>
    <xf numFmtId="167" fontId="3" fillId="4" borderId="1" xfId="0" applyNumberFormat="1" applyFont="1" applyFill="1" applyBorder="1"/>
    <xf numFmtId="167" fontId="18" fillId="0" borderId="0" xfId="0" applyNumberFormat="1" applyFont="1"/>
    <xf numFmtId="167" fontId="18" fillId="4" borderId="1" xfId="0" applyNumberFormat="1" applyFont="1" applyFill="1" applyBorder="1"/>
    <xf numFmtId="167" fontId="20" fillId="4" borderId="1" xfId="0" applyNumberFormat="1" applyFont="1" applyFill="1" applyBorder="1"/>
    <xf numFmtId="167" fontId="2" fillId="6" borderId="1" xfId="0" applyNumberFormat="1" applyFont="1" applyFill="1" applyBorder="1"/>
    <xf numFmtId="167" fontId="2" fillId="0" borderId="1" xfId="0" applyNumberFormat="1" applyFont="1" applyBorder="1"/>
    <xf numFmtId="167" fontId="3" fillId="0" borderId="1" xfId="0" applyNumberFormat="1" applyFont="1" applyBorder="1"/>
    <xf numFmtId="167" fontId="12" fillId="7" borderId="1" xfId="0" applyNumberFormat="1" applyFont="1" applyFill="1" applyBorder="1"/>
    <xf numFmtId="167" fontId="14" fillId="8" borderId="14" xfId="0" applyNumberFormat="1" applyFont="1" applyFill="1" applyBorder="1"/>
    <xf numFmtId="167" fontId="14" fillId="8" borderId="15" xfId="0" applyNumberFormat="1" applyFont="1" applyFill="1" applyBorder="1"/>
    <xf numFmtId="167" fontId="1" fillId="0" borderId="1" xfId="0" applyNumberFormat="1" applyFont="1" applyBorder="1"/>
    <xf numFmtId="167" fontId="1" fillId="0" borderId="0" xfId="0" applyNumberFormat="1" applyFont="1"/>
    <xf numFmtId="167" fontId="3" fillId="7" borderId="1" xfId="0" applyNumberFormat="1" applyFont="1" applyFill="1" applyBorder="1"/>
    <xf numFmtId="167" fontId="3" fillId="7" borderId="2" xfId="0" applyNumberFormat="1" applyFont="1" applyFill="1" applyBorder="1"/>
    <xf numFmtId="167" fontId="8" fillId="0" borderId="0" xfId="0" applyNumberFormat="1" applyFont="1" applyAlignment="1">
      <alignment vertical="center"/>
    </xf>
    <xf numFmtId="0" fontId="21" fillId="0" borderId="3" xfId="0" applyFont="1" applyBorder="1" applyAlignment="1">
      <alignment horizontal="left" wrapText="1" indent="1"/>
    </xf>
    <xf numFmtId="164" fontId="21" fillId="0" borderId="3" xfId="0" applyNumberFormat="1" applyFont="1" applyBorder="1" applyAlignment="1">
      <alignment horizontal="left" vertical="center" wrapText="1" indent="1"/>
    </xf>
    <xf numFmtId="0" fontId="8" fillId="0" borderId="1" xfId="0" applyFont="1" applyBorder="1" applyAlignment="1">
      <alignment horizontal="left" wrapText="1"/>
    </xf>
    <xf numFmtId="167" fontId="9" fillId="4" borderId="1" xfId="0" applyNumberFormat="1" applyFont="1" applyFill="1" applyBorder="1" applyAlignment="1">
      <alignment horizontal="right"/>
    </xf>
    <xf numFmtId="164" fontId="24" fillId="0" borderId="0" xfId="0" applyNumberFormat="1" applyFont="1" applyAlignment="1">
      <alignment horizontal="right"/>
    </xf>
    <xf numFmtId="164" fontId="25" fillId="0" borderId="0" xfId="0" applyNumberFormat="1" applyFont="1"/>
    <xf numFmtId="167" fontId="2" fillId="5" borderId="1" xfId="0" applyNumberFormat="1" applyFont="1" applyFill="1" applyBorder="1"/>
    <xf numFmtId="167" fontId="3" fillId="0" borderId="9" xfId="0" applyNumberFormat="1" applyFont="1" applyBorder="1"/>
    <xf numFmtId="167" fontId="5" fillId="0" borderId="0" xfId="0" applyNumberFormat="1" applyFont="1"/>
    <xf numFmtId="167" fontId="2" fillId="11" borderId="1" xfId="0" applyNumberFormat="1" applyFont="1" applyFill="1" applyBorder="1"/>
    <xf numFmtId="167" fontId="19" fillId="9" borderId="1" xfId="0" applyNumberFormat="1" applyFont="1" applyFill="1" applyBorder="1" applyAlignment="1">
      <alignment vertical="distributed"/>
    </xf>
    <xf numFmtId="164" fontId="25" fillId="0" borderId="0" xfId="0" applyNumberFormat="1" applyFont="1" applyAlignment="1">
      <alignment horizontal="right" vertical="center"/>
    </xf>
    <xf numFmtId="164" fontId="25" fillId="12" borderId="0" xfId="0" applyNumberFormat="1" applyFont="1" applyFill="1"/>
    <xf numFmtId="164" fontId="2" fillId="12" borderId="0" xfId="0" applyNumberFormat="1" applyFont="1" applyFill="1"/>
    <xf numFmtId="164" fontId="2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vertical="center"/>
    </xf>
    <xf numFmtId="167" fontId="9" fillId="0" borderId="1" xfId="0" applyNumberFormat="1" applyFont="1" applyBorder="1" applyAlignment="1">
      <alignment horizontal="right"/>
    </xf>
    <xf numFmtId="164" fontId="3" fillId="0" borderId="3" xfId="0" applyNumberFormat="1" applyFont="1" applyBorder="1" applyAlignment="1">
      <alignment vertical="center"/>
    </xf>
    <xf numFmtId="167" fontId="5" fillId="13" borderId="0" xfId="0" applyNumberFormat="1" applyFont="1" applyFill="1"/>
    <xf numFmtId="167" fontId="3" fillId="13" borderId="0" xfId="0" applyNumberFormat="1" applyFont="1" applyFill="1"/>
    <xf numFmtId="0" fontId="1" fillId="0" borderId="0" xfId="0" applyFont="1"/>
    <xf numFmtId="0" fontId="1" fillId="0" borderId="1" xfId="0" applyFont="1" applyBorder="1"/>
    <xf numFmtId="0" fontId="1" fillId="0" borderId="1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167" fontId="26" fillId="0" borderId="0" xfId="0" applyNumberFormat="1" applyFont="1" applyAlignment="1">
      <alignment horizontal="center" vertical="center"/>
    </xf>
    <xf numFmtId="4" fontId="1" fillId="0" borderId="0" xfId="0" applyNumberFormat="1" applyFont="1"/>
    <xf numFmtId="0" fontId="22" fillId="0" borderId="0" xfId="0" applyFont="1"/>
    <xf numFmtId="0" fontId="27" fillId="0" borderId="0" xfId="0" applyFont="1" applyAlignment="1">
      <alignment horizontal="center" wrapText="1"/>
    </xf>
    <xf numFmtId="164" fontId="1" fillId="0" borderId="0" xfId="0" applyNumberFormat="1" applyFont="1" applyAlignment="1">
      <alignment vertical="center" wrapText="1"/>
    </xf>
    <xf numFmtId="167" fontId="8" fillId="11" borderId="1" xfId="0" applyNumberFormat="1" applyFont="1" applyFill="1" applyBorder="1"/>
    <xf numFmtId="167" fontId="9" fillId="6" borderId="3" xfId="0" applyNumberFormat="1" applyFont="1" applyFill="1" applyBorder="1"/>
    <xf numFmtId="167" fontId="18" fillId="6" borderId="1" xfId="0" applyNumberFormat="1" applyFont="1" applyFill="1" applyBorder="1"/>
    <xf numFmtId="167" fontId="20" fillId="6" borderId="1" xfId="0" applyNumberFormat="1" applyFont="1" applyFill="1" applyBorder="1"/>
    <xf numFmtId="164" fontId="18" fillId="0" borderId="4" xfId="0" applyNumberFormat="1" applyFont="1" applyBorder="1" applyAlignment="1">
      <alignment horizontal="center"/>
    </xf>
    <xf numFmtId="167" fontId="18" fillId="6" borderId="3" xfId="0" applyNumberFormat="1" applyFont="1" applyFill="1" applyBorder="1"/>
    <xf numFmtId="167" fontId="18" fillId="11" borderId="1" xfId="0" applyNumberFormat="1" applyFont="1" applyFill="1" applyBorder="1"/>
    <xf numFmtId="164" fontId="18" fillId="0" borderId="10" xfId="0" applyNumberFormat="1" applyFont="1" applyBorder="1" applyAlignment="1">
      <alignment horizontal="center"/>
    </xf>
    <xf numFmtId="164" fontId="8" fillId="0" borderId="10" xfId="0" applyNumberFormat="1" applyFont="1" applyBorder="1" applyAlignment="1">
      <alignment horizontal="center"/>
    </xf>
    <xf numFmtId="167" fontId="8" fillId="4" borderId="1" xfId="0" applyNumberFormat="1" applyFont="1" applyFill="1" applyBorder="1"/>
    <xf numFmtId="167" fontId="8" fillId="6" borderId="1" xfId="0" applyNumberFormat="1" applyFont="1" applyFill="1" applyBorder="1"/>
    <xf numFmtId="167" fontId="18" fillId="5" borderId="1" xfId="0" applyNumberFormat="1" applyFont="1" applyFill="1" applyBorder="1"/>
    <xf numFmtId="164" fontId="18" fillId="0" borderId="11" xfId="0" applyNumberFormat="1" applyFont="1" applyBorder="1" applyAlignment="1">
      <alignment horizontal="center"/>
    </xf>
    <xf numFmtId="167" fontId="18" fillId="0" borderId="1" xfId="0" applyNumberFormat="1" applyFont="1" applyBorder="1"/>
    <xf numFmtId="167" fontId="3" fillId="7" borderId="1" xfId="0" applyNumberFormat="1" applyFont="1" applyFill="1" applyBorder="1" applyAlignment="1">
      <alignment vertical="distributed"/>
    </xf>
    <xf numFmtId="167" fontId="4" fillId="5" borderId="2" xfId="0" applyNumberFormat="1" applyFont="1" applyFill="1" applyBorder="1" applyAlignment="1">
      <alignment horizontal="center" vertical="center" wrapText="1"/>
    </xf>
    <xf numFmtId="167" fontId="17" fillId="5" borderId="2" xfId="0" applyNumberFormat="1" applyFont="1" applyFill="1" applyBorder="1" applyAlignment="1">
      <alignment horizontal="center" vertical="center" wrapText="1"/>
    </xf>
    <xf numFmtId="164" fontId="29" fillId="6" borderId="12" xfId="0" applyNumberFormat="1" applyFont="1" applyFill="1" applyBorder="1" applyAlignment="1">
      <alignment horizontal="center" vertical="center" wrapText="1"/>
    </xf>
    <xf numFmtId="164" fontId="29" fillId="6" borderId="12" xfId="0" applyNumberFormat="1" applyFont="1" applyFill="1" applyBorder="1" applyAlignment="1">
      <alignment horizontal="center" vertical="center"/>
    </xf>
    <xf numFmtId="164" fontId="24" fillId="0" borderId="0" xfId="0" applyNumberFormat="1" applyFont="1" applyAlignment="1">
      <alignment horizontal="left"/>
    </xf>
    <xf numFmtId="0" fontId="17" fillId="0" borderId="0" xfId="0" applyFont="1" applyAlignment="1">
      <alignment horizontal="left" wrapText="1"/>
    </xf>
    <xf numFmtId="164" fontId="30" fillId="6" borderId="12" xfId="0" applyNumberFormat="1" applyFont="1" applyFill="1" applyBorder="1" applyAlignment="1">
      <alignment horizontal="center" vertical="center" wrapText="1"/>
    </xf>
    <xf numFmtId="167" fontId="19" fillId="6" borderId="1" xfId="0" applyNumberFormat="1" applyFont="1" applyFill="1" applyBorder="1"/>
    <xf numFmtId="167" fontId="19" fillId="0" borderId="0" xfId="0" applyNumberFormat="1" applyFont="1"/>
    <xf numFmtId="167" fontId="19" fillId="12" borderId="0" xfId="0" applyNumberFormat="1" applyFont="1" applyFill="1"/>
    <xf numFmtId="167" fontId="4" fillId="6" borderId="2" xfId="0" applyNumberFormat="1" applyFont="1" applyFill="1" applyBorder="1" applyAlignment="1">
      <alignment horizontal="center" vertical="center" wrapText="1"/>
    </xf>
    <xf numFmtId="164" fontId="21" fillId="0" borderId="5" xfId="0" applyNumberFormat="1" applyFont="1" applyBorder="1" applyAlignment="1">
      <alignment horizontal="center"/>
    </xf>
    <xf numFmtId="3" fontId="23" fillId="0" borderId="2" xfId="0" applyNumberFormat="1" applyFont="1" applyBorder="1" applyAlignment="1">
      <alignment wrapText="1"/>
    </xf>
    <xf numFmtId="167" fontId="23" fillId="4" borderId="1" xfId="0" applyNumberFormat="1" applyFont="1" applyFill="1" applyBorder="1"/>
    <xf numFmtId="167" fontId="23" fillId="6" borderId="1" xfId="0" applyNumberFormat="1" applyFont="1" applyFill="1" applyBorder="1"/>
    <xf numFmtId="167" fontId="23" fillId="0" borderId="1" xfId="0" applyNumberFormat="1" applyFont="1" applyBorder="1"/>
    <xf numFmtId="164" fontId="21" fillId="0" borderId="0" xfId="0" applyNumberFormat="1" applyFont="1"/>
    <xf numFmtId="164" fontId="21" fillId="0" borderId="10" xfId="0" applyNumberFormat="1" applyFont="1" applyBorder="1" applyAlignment="1">
      <alignment horizontal="center"/>
    </xf>
    <xf numFmtId="164" fontId="21" fillId="0" borderId="4" xfId="0" applyNumberFormat="1" applyFont="1" applyBorder="1"/>
    <xf numFmtId="167" fontId="21" fillId="5" borderId="1" xfId="0" applyNumberFormat="1" applyFont="1" applyFill="1" applyBorder="1"/>
    <xf numFmtId="167" fontId="21" fillId="0" borderId="1" xfId="0" applyNumberFormat="1" applyFont="1" applyBorder="1"/>
    <xf numFmtId="167" fontId="23" fillId="5" borderId="1" xfId="0" applyNumberFormat="1" applyFont="1" applyFill="1" applyBorder="1"/>
    <xf numFmtId="164" fontId="21" fillId="0" borderId="2" xfId="0" applyNumberFormat="1" applyFont="1" applyBorder="1" applyAlignment="1">
      <alignment horizontal="center"/>
    </xf>
    <xf numFmtId="164" fontId="21" fillId="0" borderId="4" xfId="0" applyNumberFormat="1" applyFont="1" applyBorder="1" applyAlignment="1">
      <alignment horizontal="center"/>
    </xf>
    <xf numFmtId="164" fontId="21" fillId="0" borderId="10" xfId="0" applyNumberFormat="1" applyFont="1" applyBorder="1"/>
    <xf numFmtId="169" fontId="8" fillId="0" borderId="0" xfId="0" applyNumberFormat="1" applyFont="1"/>
    <xf numFmtId="169" fontId="2" fillId="0" borderId="0" xfId="0" applyNumberFormat="1" applyFont="1"/>
    <xf numFmtId="169" fontId="2" fillId="4" borderId="0" xfId="0" applyNumberFormat="1" applyFont="1" applyFill="1"/>
    <xf numFmtId="169" fontId="21" fillId="4" borderId="0" xfId="0" applyNumberFormat="1" applyFont="1" applyFill="1"/>
    <xf numFmtId="167" fontId="9" fillId="11" borderId="1" xfId="0" applyNumberFormat="1" applyFont="1" applyFill="1" applyBorder="1"/>
    <xf numFmtId="164" fontId="8" fillId="0" borderId="9" xfId="0" applyNumberFormat="1" applyFont="1" applyBorder="1" applyAlignment="1">
      <alignment horizontal="left"/>
    </xf>
    <xf numFmtId="167" fontId="19" fillId="4" borderId="1" xfId="0" applyNumberFormat="1" applyFont="1" applyFill="1" applyBorder="1"/>
    <xf numFmtId="167" fontId="8" fillId="5" borderId="1" xfId="0" applyNumberFormat="1" applyFont="1" applyFill="1" applyBorder="1"/>
    <xf numFmtId="167" fontId="8" fillId="0" borderId="1" xfId="0" applyNumberFormat="1" applyFont="1" applyBorder="1"/>
    <xf numFmtId="164" fontId="8" fillId="0" borderId="4" xfId="0" applyNumberFormat="1" applyFont="1" applyBorder="1" applyAlignment="1">
      <alignment horizontal="center"/>
    </xf>
    <xf numFmtId="164" fontId="8" fillId="0" borderId="9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center"/>
    </xf>
    <xf numFmtId="167" fontId="8" fillId="4" borderId="0" xfId="0" applyNumberFormat="1" applyFont="1" applyFill="1" applyAlignment="1">
      <alignment vertical="center"/>
    </xf>
    <xf numFmtId="164" fontId="10" fillId="0" borderId="0" xfId="0" applyNumberFormat="1" applyFont="1" applyAlignment="1">
      <alignment horizontal="left" indent="33"/>
    </xf>
    <xf numFmtId="167" fontId="21" fillId="11" borderId="1" xfId="0" applyNumberFormat="1" applyFont="1" applyFill="1" applyBorder="1"/>
    <xf numFmtId="164" fontId="18" fillId="0" borderId="1" xfId="0" applyNumberFormat="1" applyFont="1" applyBorder="1" applyAlignment="1">
      <alignment horizontal="left"/>
    </xf>
    <xf numFmtId="0" fontId="18" fillId="0" borderId="3" xfId="0" applyFont="1" applyBorder="1" applyAlignment="1">
      <alignment horizontal="left" wrapText="1"/>
    </xf>
    <xf numFmtId="167" fontId="18" fillId="4" borderId="1" xfId="0" applyNumberFormat="1" applyFont="1" applyFill="1" applyBorder="1" applyAlignment="1">
      <alignment horizontal="right"/>
    </xf>
    <xf numFmtId="167" fontId="19" fillId="6" borderId="3" xfId="0" applyNumberFormat="1" applyFont="1" applyFill="1" applyBorder="1"/>
    <xf numFmtId="167" fontId="18" fillId="0" borderId="1" xfId="0" applyNumberFormat="1" applyFont="1" applyBorder="1" applyAlignment="1">
      <alignment horizontal="right"/>
    </xf>
    <xf numFmtId="164" fontId="18" fillId="0" borderId="1" xfId="0" applyNumberFormat="1" applyFont="1" applyBorder="1" applyAlignment="1">
      <alignment vertical="center" wrapText="1"/>
    </xf>
    <xf numFmtId="164" fontId="3" fillId="0" borderId="0" xfId="0" applyNumberFormat="1" applyFont="1" applyAlignment="1">
      <alignment wrapText="1"/>
    </xf>
    <xf numFmtId="167" fontId="17" fillId="0" borderId="0" xfId="0" applyNumberFormat="1" applyFont="1" applyAlignment="1">
      <alignment horizontal="left" wrapText="1"/>
    </xf>
    <xf numFmtId="164" fontId="21" fillId="0" borderId="1" xfId="0" applyNumberFormat="1" applyFont="1" applyBorder="1" applyAlignment="1">
      <alignment horizontal="left" vertical="center" wrapText="1" indent="1"/>
    </xf>
    <xf numFmtId="167" fontId="10" fillId="0" borderId="0" xfId="0" applyNumberFormat="1" applyFont="1" applyAlignment="1">
      <alignment horizontal="left" indent="33"/>
    </xf>
    <xf numFmtId="167" fontId="8" fillId="0" borderId="1" xfId="0" applyNumberFormat="1" applyFont="1" applyBorder="1" applyAlignment="1">
      <alignment horizontal="right"/>
    </xf>
    <xf numFmtId="167" fontId="11" fillId="4" borderId="1" xfId="0" applyNumberFormat="1" applyFont="1" applyFill="1" applyBorder="1"/>
    <xf numFmtId="0" fontId="8" fillId="0" borderId="3" xfId="0" applyFont="1" applyBorder="1" applyAlignment="1">
      <alignment horizontal="left" wrapText="1"/>
    </xf>
    <xf numFmtId="167" fontId="8" fillId="4" borderId="1" xfId="0" applyNumberFormat="1" applyFont="1" applyFill="1" applyBorder="1" applyAlignment="1">
      <alignment horizontal="right"/>
    </xf>
    <xf numFmtId="164" fontId="8" fillId="0" borderId="1" xfId="0" applyNumberFormat="1" applyFont="1" applyBorder="1"/>
    <xf numFmtId="167" fontId="9" fillId="0" borderId="1" xfId="0" applyNumberFormat="1" applyFont="1" applyBorder="1"/>
    <xf numFmtId="1" fontId="10" fillId="0" borderId="0" xfId="0" applyNumberFormat="1" applyFont="1"/>
    <xf numFmtId="171" fontId="10" fillId="0" borderId="0" xfId="0" applyNumberFormat="1" applyFont="1"/>
    <xf numFmtId="170" fontId="10" fillId="0" borderId="0" xfId="0" applyNumberFormat="1" applyFont="1"/>
    <xf numFmtId="164" fontId="11" fillId="0" borderId="1" xfId="0" applyNumberFormat="1" applyFont="1" applyBorder="1" applyAlignment="1">
      <alignment horizontal="left" vertical="center" wrapText="1" indent="1"/>
    </xf>
    <xf numFmtId="167" fontId="11" fillId="0" borderId="1" xfId="0" applyNumberFormat="1" applyFont="1" applyBorder="1" applyAlignment="1">
      <alignment horizontal="right"/>
    </xf>
    <xf numFmtId="164" fontId="11" fillId="0" borderId="1" xfId="0" applyNumberFormat="1" applyFont="1" applyBorder="1" applyAlignment="1">
      <alignment vertical="center" wrapText="1"/>
    </xf>
    <xf numFmtId="164" fontId="11" fillId="0" borderId="0" xfId="0" applyNumberFormat="1" applyFont="1"/>
    <xf numFmtId="164" fontId="11" fillId="0" borderId="0" xfId="0" applyNumberFormat="1" applyFont="1" applyAlignment="1">
      <alignment horizontal="left" vertical="center" wrapText="1" indent="1"/>
    </xf>
    <xf numFmtId="164" fontId="11" fillId="0" borderId="1" xfId="0" applyNumberFormat="1" applyFont="1" applyBorder="1" applyAlignment="1">
      <alignment horizontal="left" wrapText="1" indent="1"/>
    </xf>
    <xf numFmtId="167" fontId="11" fillId="4" borderId="1" xfId="0" applyNumberFormat="1" applyFont="1" applyFill="1" applyBorder="1" applyAlignment="1">
      <alignment horizontal="right"/>
    </xf>
    <xf numFmtId="0" fontId="11" fillId="0" borderId="1" xfId="0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left" wrapText="1"/>
    </xf>
    <xf numFmtId="167" fontId="8" fillId="4" borderId="9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wrapText="1"/>
    </xf>
    <xf numFmtId="1" fontId="11" fillId="10" borderId="1" xfId="7" applyNumberFormat="1" applyFont="1" applyFill="1" applyBorder="1" applyAlignment="1" applyProtection="1">
      <alignment horizontal="left" vertical="center" wrapText="1" indent="1"/>
      <protection hidden="1"/>
    </xf>
    <xf numFmtId="164" fontId="31" fillId="0" borderId="0" xfId="0" applyNumberFormat="1" applyFont="1" applyAlignment="1">
      <alignment vertical="center"/>
    </xf>
    <xf numFmtId="167" fontId="9" fillId="0" borderId="0" xfId="0" applyNumberFormat="1" applyFont="1"/>
    <xf numFmtId="167" fontId="8" fillId="0" borderId="0" xfId="0" applyNumberFormat="1" applyFont="1" applyAlignment="1">
      <alignment horizontal="right"/>
    </xf>
    <xf numFmtId="164" fontId="9" fillId="0" borderId="0" xfId="0" applyNumberFormat="1" applyFont="1"/>
    <xf numFmtId="164" fontId="8" fillId="0" borderId="0" xfId="0" applyNumberFormat="1" applyFont="1" applyAlignment="1">
      <alignment horizontal="right"/>
    </xf>
    <xf numFmtId="167" fontId="10" fillId="5" borderId="2" xfId="0" applyNumberFormat="1" applyFont="1" applyFill="1" applyBorder="1" applyAlignment="1">
      <alignment horizontal="center" vertical="center" wrapText="1"/>
    </xf>
    <xf numFmtId="167" fontId="10" fillId="5" borderId="2" xfId="0" applyNumberFormat="1" applyFont="1" applyFill="1" applyBorder="1" applyAlignment="1">
      <alignment horizontal="center" vertical="center"/>
    </xf>
    <xf numFmtId="167" fontId="10" fillId="0" borderId="2" xfId="0" applyNumberFormat="1" applyFont="1" applyBorder="1" applyAlignment="1">
      <alignment horizontal="center" vertical="center" wrapText="1"/>
    </xf>
    <xf numFmtId="167" fontId="10" fillId="0" borderId="2" xfId="0" applyNumberFormat="1" applyFont="1" applyBorder="1" applyAlignment="1">
      <alignment horizontal="center" vertical="center"/>
    </xf>
    <xf numFmtId="164" fontId="8" fillId="0" borderId="2" xfId="0" applyNumberFormat="1" applyFont="1" applyBorder="1" applyAlignment="1">
      <alignment horizontal="center"/>
    </xf>
    <xf numFmtId="164" fontId="9" fillId="0" borderId="2" xfId="0" applyNumberFormat="1" applyFont="1" applyBorder="1"/>
    <xf numFmtId="167" fontId="9" fillId="4" borderId="3" xfId="0" applyNumberFormat="1" applyFont="1" applyFill="1" applyBorder="1"/>
    <xf numFmtId="167" fontId="9" fillId="4" borderId="1" xfId="0" applyNumberFormat="1" applyFont="1" applyFill="1" applyBorder="1"/>
    <xf numFmtId="167" fontId="8" fillId="6" borderId="3" xfId="0" applyNumberFormat="1" applyFont="1" applyFill="1" applyBorder="1"/>
    <xf numFmtId="167" fontId="9" fillId="6" borderId="1" xfId="0" applyNumberFormat="1" applyFont="1" applyFill="1" applyBorder="1"/>
    <xf numFmtId="167" fontId="9" fillId="0" borderId="3" xfId="0" applyNumberFormat="1" applyFont="1" applyBorder="1"/>
    <xf numFmtId="164" fontId="8" fillId="0" borderId="4" xfId="0" applyNumberFormat="1" applyFont="1" applyBorder="1"/>
    <xf numFmtId="167" fontId="8" fillId="4" borderId="3" xfId="0" applyNumberFormat="1" applyFont="1" applyFill="1" applyBorder="1"/>
    <xf numFmtId="167" fontId="8" fillId="0" borderId="3" xfId="0" applyNumberFormat="1" applyFont="1" applyBorder="1"/>
    <xf numFmtId="164" fontId="11" fillId="0" borderId="4" xfId="0" applyNumberFormat="1" applyFont="1" applyBorder="1" applyAlignment="1">
      <alignment horizontal="left" wrapText="1" indent="1"/>
    </xf>
    <xf numFmtId="167" fontId="11" fillId="4" borderId="3" xfId="0" applyNumberFormat="1" applyFont="1" applyFill="1" applyBorder="1"/>
    <xf numFmtId="167" fontId="11" fillId="5" borderId="1" xfId="0" applyNumberFormat="1" applyFont="1" applyFill="1" applyBorder="1"/>
    <xf numFmtId="167" fontId="11" fillId="6" borderId="3" xfId="0" applyNumberFormat="1" applyFont="1" applyFill="1" applyBorder="1"/>
    <xf numFmtId="167" fontId="11" fillId="6" borderId="1" xfId="0" applyNumberFormat="1" applyFont="1" applyFill="1" applyBorder="1"/>
    <xf numFmtId="167" fontId="11" fillId="11" borderId="1" xfId="0" applyNumberFormat="1" applyFont="1" applyFill="1" applyBorder="1"/>
    <xf numFmtId="167" fontId="11" fillId="0" borderId="3" xfId="0" applyNumberFormat="1" applyFont="1" applyBorder="1"/>
    <xf numFmtId="164" fontId="20" fillId="0" borderId="4" xfId="0" applyNumberFormat="1" applyFont="1" applyBorder="1" applyAlignment="1">
      <alignment horizontal="left" wrapText="1" indent="1"/>
    </xf>
    <xf numFmtId="167" fontId="20" fillId="5" borderId="1" xfId="0" applyNumberFormat="1" applyFont="1" applyFill="1" applyBorder="1"/>
    <xf numFmtId="167" fontId="20" fillId="11" borderId="1" xfId="0" applyNumberFormat="1" applyFont="1" applyFill="1" applyBorder="1"/>
    <xf numFmtId="167" fontId="20" fillId="4" borderId="3" xfId="0" applyNumberFormat="1" applyFont="1" applyFill="1" applyBorder="1"/>
    <xf numFmtId="167" fontId="20" fillId="6" borderId="3" xfId="0" applyNumberFormat="1" applyFont="1" applyFill="1" applyBorder="1"/>
    <xf numFmtId="167" fontId="20" fillId="0" borderId="3" xfId="0" applyNumberFormat="1" applyFont="1" applyBorder="1"/>
    <xf numFmtId="167" fontId="20" fillId="5" borderId="1" xfId="0" applyNumberFormat="1" applyFont="1" applyFill="1" applyBorder="1" applyAlignment="1">
      <alignment horizontal="right"/>
    </xf>
    <xf numFmtId="164" fontId="8" fillId="0" borderId="2" xfId="0" applyNumberFormat="1" applyFont="1" applyBorder="1"/>
    <xf numFmtId="167" fontId="18" fillId="4" borderId="3" xfId="0" applyNumberFormat="1" applyFont="1" applyFill="1" applyBorder="1"/>
    <xf numFmtId="167" fontId="18" fillId="0" borderId="3" xfId="0" applyNumberFormat="1" applyFont="1" applyBorder="1"/>
    <xf numFmtId="164" fontId="11" fillId="0" borderId="9" xfId="0" applyNumberFormat="1" applyFont="1" applyBorder="1" applyAlignment="1">
      <alignment horizontal="left" wrapText="1" indent="1"/>
    </xf>
    <xf numFmtId="164" fontId="8" fillId="0" borderId="4" xfId="0" applyNumberFormat="1" applyFont="1" applyBorder="1" applyAlignment="1">
      <alignment wrapText="1"/>
    </xf>
    <xf numFmtId="164" fontId="11" fillId="0" borderId="0" xfId="0" applyNumberFormat="1" applyFont="1" applyAlignment="1">
      <alignment horizontal="left" wrapText="1" indent="1"/>
    </xf>
    <xf numFmtId="164" fontId="20" fillId="0" borderId="8" xfId="0" applyNumberFormat="1" applyFont="1" applyBorder="1" applyAlignment="1">
      <alignment horizontal="left" wrapText="1" indent="1"/>
    </xf>
    <xf numFmtId="167" fontId="11" fillId="5" borderId="1" xfId="0" applyNumberFormat="1" applyFont="1" applyFill="1" applyBorder="1" applyAlignment="1">
      <alignment horizontal="right"/>
    </xf>
    <xf numFmtId="164" fontId="11" fillId="0" borderId="4" xfId="0" applyNumberFormat="1" applyFont="1" applyBorder="1" applyAlignment="1">
      <alignment horizontal="left" vertical="center" wrapText="1" indent="1"/>
    </xf>
    <xf numFmtId="164" fontId="11" fillId="0" borderId="4" xfId="0" applyNumberFormat="1" applyFont="1" applyBorder="1" applyAlignment="1">
      <alignment horizontal="center"/>
    </xf>
    <xf numFmtId="164" fontId="11" fillId="0" borderId="8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center"/>
    </xf>
    <xf numFmtId="164" fontId="11" fillId="0" borderId="10" xfId="0" applyNumberFormat="1" applyFont="1" applyBorder="1" applyAlignment="1">
      <alignment horizontal="center"/>
    </xf>
    <xf numFmtId="164" fontId="8" fillId="0" borderId="3" xfId="0" applyNumberFormat="1" applyFont="1" applyBorder="1"/>
    <xf numFmtId="164" fontId="8" fillId="0" borderId="9" xfId="0" applyNumberFormat="1" applyFont="1" applyBorder="1"/>
    <xf numFmtId="164" fontId="9" fillId="0" borderId="7" xfId="0" applyNumberFormat="1" applyFont="1" applyBorder="1"/>
    <xf numFmtId="164" fontId="8" fillId="0" borderId="8" xfId="0" applyNumberFormat="1" applyFont="1" applyBorder="1"/>
    <xf numFmtId="167" fontId="11" fillId="0" borderId="1" xfId="0" applyNumberFormat="1" applyFont="1" applyBorder="1"/>
    <xf numFmtId="167" fontId="28" fillId="4" borderId="1" xfId="0" applyNumberFormat="1" applyFont="1" applyFill="1" applyBorder="1"/>
    <xf numFmtId="167" fontId="32" fillId="4" borderId="1" xfId="0" applyNumberFormat="1" applyFont="1" applyFill="1" applyBorder="1"/>
    <xf numFmtId="167" fontId="28" fillId="6" borderId="1" xfId="0" applyNumberFormat="1" applyFont="1" applyFill="1" applyBorder="1"/>
    <xf numFmtId="167" fontId="32" fillId="6" borderId="1" xfId="0" applyNumberFormat="1" applyFont="1" applyFill="1" applyBorder="1"/>
    <xf numFmtId="164" fontId="28" fillId="0" borderId="0" xfId="0" applyNumberFormat="1" applyFont="1"/>
    <xf numFmtId="3" fontId="9" fillId="0" borderId="4" xfId="0" applyNumberFormat="1" applyFont="1" applyBorder="1" applyAlignment="1">
      <alignment wrapText="1"/>
    </xf>
    <xf numFmtId="3" fontId="9" fillId="0" borderId="2" xfId="0" applyNumberFormat="1" applyFont="1" applyBorder="1" applyAlignment="1">
      <alignment wrapText="1"/>
    </xf>
    <xf numFmtId="3" fontId="9" fillId="0" borderId="7" xfId="0" applyNumberFormat="1" applyFont="1" applyBorder="1" applyAlignment="1">
      <alignment wrapText="1"/>
    </xf>
    <xf numFmtId="164" fontId="20" fillId="0" borderId="9" xfId="0" applyNumberFormat="1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center"/>
    </xf>
    <xf numFmtId="164" fontId="9" fillId="0" borderId="1" xfId="0" applyNumberFormat="1" applyFont="1" applyBorder="1" applyAlignment="1">
      <alignment vertical="center"/>
    </xf>
    <xf numFmtId="167" fontId="9" fillId="9" borderId="1" xfId="0" applyNumberFormat="1" applyFont="1" applyFill="1" applyBorder="1" applyAlignment="1">
      <alignment vertical="distributed"/>
    </xf>
    <xf numFmtId="167" fontId="9" fillId="7" borderId="1" xfId="0" applyNumberFormat="1" applyFont="1" applyFill="1" applyBorder="1" applyAlignment="1">
      <alignment vertical="distributed"/>
    </xf>
    <xf numFmtId="167" fontId="9" fillId="0" borderId="1" xfId="0" applyNumberFormat="1" applyFont="1" applyBorder="1" applyAlignment="1">
      <alignment vertical="distributed"/>
    </xf>
    <xf numFmtId="167" fontId="9" fillId="12" borderId="0" xfId="0" applyNumberFormat="1" applyFont="1" applyFill="1"/>
    <xf numFmtId="168" fontId="9" fillId="12" borderId="0" xfId="0" applyNumberFormat="1" applyFont="1" applyFill="1"/>
    <xf numFmtId="164" fontId="10" fillId="0" borderId="0" xfId="0" applyNumberFormat="1" applyFont="1"/>
    <xf numFmtId="167" fontId="20" fillId="0" borderId="1" xfId="0" applyNumberFormat="1" applyFont="1" applyBorder="1"/>
    <xf numFmtId="166" fontId="2" fillId="4" borderId="0" xfId="0" applyNumberFormat="1" applyFont="1" applyFill="1"/>
    <xf numFmtId="167" fontId="4" fillId="0" borderId="1" xfId="0" applyNumberFormat="1" applyFont="1" applyBorder="1" applyAlignment="1">
      <alignment horizontal="center" vertical="center" wrapText="1"/>
    </xf>
    <xf numFmtId="167" fontId="18" fillId="4" borderId="9" xfId="0" applyNumberFormat="1" applyFont="1" applyFill="1" applyBorder="1" applyAlignment="1">
      <alignment horizontal="right"/>
    </xf>
    <xf numFmtId="167" fontId="28" fillId="11" borderId="1" xfId="0" applyNumberFormat="1" applyFont="1" applyFill="1" applyBorder="1"/>
    <xf numFmtId="167" fontId="32" fillId="11" borderId="1" xfId="0" applyNumberFormat="1" applyFont="1" applyFill="1" applyBorder="1"/>
    <xf numFmtId="167" fontId="3" fillId="11" borderId="1" xfId="0" applyNumberFormat="1" applyFont="1" applyFill="1" applyBorder="1"/>
    <xf numFmtId="167" fontId="9" fillId="11" borderId="3" xfId="0" applyNumberFormat="1" applyFont="1" applyFill="1" applyBorder="1"/>
    <xf numFmtId="167" fontId="3" fillId="5" borderId="1" xfId="0" applyNumberFormat="1" applyFont="1" applyFill="1" applyBorder="1"/>
    <xf numFmtId="167" fontId="3" fillId="4" borderId="1" xfId="0" applyNumberFormat="1" applyFont="1" applyFill="1" applyBorder="1" applyAlignment="1">
      <alignment horizontal="right" vertical="center"/>
    </xf>
    <xf numFmtId="167" fontId="3" fillId="3" borderId="1" xfId="0" applyNumberFormat="1" applyFont="1" applyFill="1" applyBorder="1" applyAlignment="1">
      <alignment horizontal="right" vertical="center"/>
    </xf>
    <xf numFmtId="167" fontId="3" fillId="0" borderId="1" xfId="0" applyNumberFormat="1" applyFont="1" applyBorder="1" applyAlignment="1">
      <alignment horizontal="right" vertical="center"/>
    </xf>
    <xf numFmtId="167" fontId="1" fillId="11" borderId="1" xfId="0" applyNumberFormat="1" applyFont="1" applyFill="1" applyBorder="1"/>
    <xf numFmtId="167" fontId="10" fillId="11" borderId="1" xfId="0" applyNumberFormat="1" applyFont="1" applyFill="1" applyBorder="1" applyAlignment="1">
      <alignment horizontal="center" vertical="center" wrapText="1"/>
    </xf>
    <xf numFmtId="167" fontId="31" fillId="0" borderId="0" xfId="0" applyNumberFormat="1" applyFont="1" applyAlignment="1">
      <alignment vertical="center"/>
    </xf>
    <xf numFmtId="167" fontId="8" fillId="14" borderId="0" xfId="0" applyNumberFormat="1" applyFont="1" applyFill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167" fontId="33" fillId="0" borderId="0" xfId="0" applyNumberFormat="1" applyFont="1" applyAlignment="1">
      <alignment vertical="center"/>
    </xf>
    <xf numFmtId="167" fontId="18" fillId="0" borderId="0" xfId="0" applyNumberFormat="1" applyFont="1" applyAlignment="1">
      <alignment vertical="center"/>
    </xf>
    <xf numFmtId="167" fontId="33" fillId="0" borderId="0" xfId="0" applyNumberFormat="1" applyFont="1"/>
    <xf numFmtId="167" fontId="31" fillId="0" borderId="0" xfId="0" applyNumberFormat="1" applyFont="1"/>
    <xf numFmtId="167" fontId="11" fillId="0" borderId="0" xfId="0" applyNumberFormat="1" applyFont="1"/>
    <xf numFmtId="167" fontId="28" fillId="0" borderId="0" xfId="0" applyNumberFormat="1" applyFont="1"/>
    <xf numFmtId="1" fontId="10" fillId="10" borderId="0" xfId="0" applyNumberFormat="1" applyFont="1" applyFill="1"/>
    <xf numFmtId="167" fontId="10" fillId="10" borderId="0" xfId="0" applyNumberFormat="1" applyFont="1" applyFill="1" applyAlignment="1">
      <alignment horizontal="left" indent="55"/>
    </xf>
    <xf numFmtId="167" fontId="10" fillId="10" borderId="0" xfId="0" applyNumberFormat="1" applyFont="1" applyFill="1"/>
    <xf numFmtId="167" fontId="8" fillId="10" borderId="0" xfId="0" applyNumberFormat="1" applyFont="1" applyFill="1"/>
    <xf numFmtId="167" fontId="2" fillId="10" borderId="0" xfId="0" applyNumberFormat="1" applyFont="1" applyFill="1"/>
    <xf numFmtId="167" fontId="4" fillId="10" borderId="1" xfId="0" applyNumberFormat="1" applyFont="1" applyFill="1" applyBorder="1" applyAlignment="1">
      <alignment horizontal="center" vertical="center" wrapText="1"/>
    </xf>
    <xf numFmtId="167" fontId="3" fillId="10" borderId="9" xfId="0" applyNumberFormat="1" applyFont="1" applyFill="1" applyBorder="1"/>
    <xf numFmtId="167" fontId="2" fillId="10" borderId="1" xfId="0" applyNumberFormat="1" applyFont="1" applyFill="1" applyBorder="1"/>
    <xf numFmtId="167" fontId="3" fillId="10" borderId="1" xfId="0" applyNumberFormat="1" applyFont="1" applyFill="1" applyBorder="1"/>
    <xf numFmtId="167" fontId="21" fillId="10" borderId="1" xfId="0" applyNumberFormat="1" applyFont="1" applyFill="1" applyBorder="1"/>
    <xf numFmtId="167" fontId="23" fillId="10" borderId="1" xfId="0" applyNumberFormat="1" applyFont="1" applyFill="1" applyBorder="1"/>
    <xf numFmtId="164" fontId="18" fillId="0" borderId="9" xfId="0" applyNumberFormat="1" applyFont="1" applyBorder="1" applyAlignment="1">
      <alignment horizontal="left"/>
    </xf>
    <xf numFmtId="164" fontId="21" fillId="0" borderId="9" xfId="0" applyNumberFormat="1" applyFont="1" applyBorder="1" applyAlignment="1">
      <alignment horizontal="center"/>
    </xf>
    <xf numFmtId="164" fontId="21" fillId="0" borderId="9" xfId="0" applyNumberFormat="1" applyFont="1" applyBorder="1"/>
    <xf numFmtId="167" fontId="3" fillId="0" borderId="1" xfId="0" applyNumberFormat="1" applyFont="1" applyBorder="1" applyAlignment="1">
      <alignment vertical="distributed"/>
    </xf>
    <xf numFmtId="164" fontId="2" fillId="0" borderId="3" xfId="0" applyNumberFormat="1" applyFont="1" applyBorder="1" applyAlignment="1">
      <alignment horizontal="left" vertical="center" wrapText="1" indent="1"/>
    </xf>
    <xf numFmtId="0" fontId="26" fillId="0" borderId="0" xfId="0" applyFont="1" applyAlignment="1">
      <alignment horizontal="center" wrapText="1"/>
    </xf>
    <xf numFmtId="167" fontId="8" fillId="0" borderId="11" xfId="0" applyNumberFormat="1" applyFont="1" applyBorder="1" applyAlignment="1">
      <alignment horizontal="center"/>
    </xf>
    <xf numFmtId="167" fontId="11" fillId="0" borderId="4" xfId="0" applyNumberFormat="1" applyFont="1" applyBorder="1" applyAlignment="1">
      <alignment horizontal="left" wrapText="1" indent="1"/>
    </xf>
    <xf numFmtId="164" fontId="11" fillId="0" borderId="9" xfId="0" applyNumberFormat="1" applyFont="1" applyBorder="1" applyAlignment="1">
      <alignment horizontal="left" vertical="center" wrapText="1" indent="1"/>
    </xf>
    <xf numFmtId="164" fontId="10" fillId="0" borderId="0" xfId="0" applyNumberFormat="1" applyFont="1" applyAlignment="1">
      <alignment horizontal="left" indent="33"/>
    </xf>
    <xf numFmtId="164" fontId="9" fillId="0" borderId="0" xfId="0" applyNumberFormat="1" applyFont="1" applyAlignment="1">
      <alignment horizontal="center" vertical="center" wrapText="1"/>
    </xf>
    <xf numFmtId="167" fontId="8" fillId="0" borderId="1" xfId="0" applyNumberFormat="1" applyFont="1" applyBorder="1" applyAlignment="1">
      <alignment horizontal="center" vertical="center" wrapText="1"/>
    </xf>
    <xf numFmtId="164" fontId="8" fillId="0" borderId="16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center" vertical="center" wrapText="1"/>
    </xf>
    <xf numFmtId="167" fontId="8" fillId="4" borderId="1" xfId="0" applyNumberFormat="1" applyFont="1" applyFill="1" applyBorder="1" applyAlignment="1">
      <alignment horizontal="center" vertical="center" wrapText="1"/>
    </xf>
    <xf numFmtId="167" fontId="29" fillId="6" borderId="12" xfId="0" applyNumberFormat="1" applyFont="1" applyFill="1" applyBorder="1" applyAlignment="1">
      <alignment horizontal="center" vertical="center" wrapText="1"/>
    </xf>
    <xf numFmtId="167" fontId="29" fillId="6" borderId="6" xfId="0" applyNumberFormat="1" applyFont="1" applyFill="1" applyBorder="1" applyAlignment="1">
      <alignment horizontal="center" vertical="center" wrapText="1"/>
    </xf>
    <xf numFmtId="167" fontId="29" fillId="6" borderId="3" xfId="0" applyNumberFormat="1" applyFont="1" applyFill="1" applyBorder="1" applyAlignment="1">
      <alignment horizontal="center" vertical="center" wrapText="1"/>
    </xf>
    <xf numFmtId="167" fontId="10" fillId="6" borderId="1" xfId="0" applyNumberFormat="1" applyFont="1" applyFill="1" applyBorder="1" applyAlignment="1">
      <alignment horizontal="center" vertical="center" wrapText="1"/>
    </xf>
    <xf numFmtId="167" fontId="10" fillId="11" borderId="1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164" fontId="4" fillId="5" borderId="2" xfId="0" applyNumberFormat="1" applyFont="1" applyFill="1" applyBorder="1" applyAlignment="1">
      <alignment horizontal="center" vertical="center" wrapText="1"/>
    </xf>
    <xf numFmtId="164" fontId="4" fillId="5" borderId="4" xfId="0" applyNumberFormat="1" applyFont="1" applyFill="1" applyBorder="1" applyAlignment="1">
      <alignment horizontal="center" vertical="center" wrapText="1"/>
    </xf>
    <xf numFmtId="164" fontId="29" fillId="6" borderId="2" xfId="0" applyNumberFormat="1" applyFont="1" applyFill="1" applyBorder="1" applyAlignment="1">
      <alignment horizontal="center" vertical="center" wrapText="1"/>
    </xf>
    <xf numFmtId="164" fontId="29" fillId="6" borderId="4" xfId="0" applyNumberFormat="1" applyFont="1" applyFill="1" applyBorder="1" applyAlignment="1">
      <alignment horizontal="center" vertical="center" wrapText="1"/>
    </xf>
    <xf numFmtId="164" fontId="29" fillId="6" borderId="9" xfId="0" applyNumberFormat="1" applyFont="1" applyFill="1" applyBorder="1" applyAlignment="1">
      <alignment horizontal="center" vertical="center" wrapText="1"/>
    </xf>
    <xf numFmtId="164" fontId="4" fillId="11" borderId="12" xfId="0" applyNumberFormat="1" applyFont="1" applyFill="1" applyBorder="1" applyAlignment="1">
      <alignment horizontal="center" vertical="center"/>
    </xf>
    <xf numFmtId="164" fontId="4" fillId="11" borderId="6" xfId="0" applyNumberFormat="1" applyFont="1" applyFill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4" fontId="4" fillId="5" borderId="12" xfId="0" applyNumberFormat="1" applyFont="1" applyFill="1" applyBorder="1" applyAlignment="1">
      <alignment horizontal="center" vertical="center"/>
    </xf>
    <xf numFmtId="164" fontId="4" fillId="5" borderId="6" xfId="0" applyNumberFormat="1" applyFont="1" applyFill="1" applyBorder="1" applyAlignment="1">
      <alignment horizontal="center" vertical="center"/>
    </xf>
    <xf numFmtId="164" fontId="4" fillId="5" borderId="3" xfId="0" applyNumberFormat="1" applyFont="1" applyFill="1" applyBorder="1" applyAlignment="1">
      <alignment horizontal="center" vertical="center"/>
    </xf>
    <xf numFmtId="164" fontId="4" fillId="11" borderId="5" xfId="0" applyNumberFormat="1" applyFont="1" applyFill="1" applyBorder="1" applyAlignment="1">
      <alignment horizontal="center" vertical="center" wrapText="1"/>
    </xf>
    <xf numFmtId="164" fontId="4" fillId="11" borderId="11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7" fontId="10" fillId="0" borderId="0" xfId="0" applyNumberFormat="1" applyFont="1" applyAlignment="1">
      <alignment horizontal="left" indent="38"/>
    </xf>
    <xf numFmtId="164" fontId="3" fillId="0" borderId="0" xfId="0" applyNumberFormat="1" applyFont="1" applyAlignment="1">
      <alignment horizont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4" fillId="4" borderId="2" xfId="0" applyNumberFormat="1" applyFont="1" applyFill="1" applyBorder="1" applyAlignment="1">
      <alignment horizontal="center" vertical="center" wrapText="1"/>
    </xf>
    <xf numFmtId="164" fontId="4" fillId="4" borderId="4" xfId="0" applyNumberFormat="1" applyFont="1" applyFill="1" applyBorder="1" applyAlignment="1">
      <alignment horizontal="center" vertical="center" wrapText="1"/>
    </xf>
    <xf numFmtId="167" fontId="10" fillId="0" borderId="0" xfId="0" applyNumberFormat="1" applyFont="1" applyAlignment="1">
      <alignment horizontal="left" wrapText="1" indent="32"/>
    </xf>
    <xf numFmtId="164" fontId="10" fillId="0" borderId="0" xfId="0" applyNumberFormat="1" applyFont="1" applyAlignment="1">
      <alignment horizontal="right" vertical="top"/>
    </xf>
    <xf numFmtId="164" fontId="10" fillId="0" borderId="0" xfId="0" applyNumberFormat="1" applyFont="1" applyAlignment="1">
      <alignment horizontal="right" vertical="center"/>
    </xf>
    <xf numFmtId="167" fontId="29" fillId="4" borderId="2" xfId="0" applyNumberFormat="1" applyFont="1" applyFill="1" applyBorder="1" applyAlignment="1">
      <alignment horizontal="center" vertical="center"/>
    </xf>
    <xf numFmtId="167" fontId="29" fillId="4" borderId="4" xfId="0" applyNumberFormat="1" applyFont="1" applyFill="1" applyBorder="1" applyAlignment="1">
      <alignment horizontal="center" vertical="center"/>
    </xf>
    <xf numFmtId="164" fontId="9" fillId="0" borderId="0" xfId="0" applyNumberFormat="1" applyFont="1" applyAlignment="1">
      <alignment horizontal="center" wrapText="1"/>
    </xf>
    <xf numFmtId="167" fontId="11" fillId="0" borderId="1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center" vertical="center" wrapText="1"/>
    </xf>
    <xf numFmtId="167" fontId="11" fillId="5" borderId="1" xfId="0" applyNumberFormat="1" applyFont="1" applyFill="1" applyBorder="1" applyAlignment="1">
      <alignment horizontal="center"/>
    </xf>
    <xf numFmtId="164" fontId="28" fillId="6" borderId="12" xfId="0" applyNumberFormat="1" applyFont="1" applyFill="1" applyBorder="1" applyAlignment="1">
      <alignment horizontal="center"/>
    </xf>
    <xf numFmtId="164" fontId="28" fillId="6" borderId="6" xfId="0" applyNumberFormat="1" applyFont="1" applyFill="1" applyBorder="1" applyAlignment="1">
      <alignment horizontal="center"/>
    </xf>
    <xf numFmtId="167" fontId="29" fillId="0" borderId="2" xfId="0" applyNumberFormat="1" applyFont="1" applyBorder="1" applyAlignment="1">
      <alignment horizontal="center" vertical="center"/>
    </xf>
    <xf numFmtId="167" fontId="29" fillId="0" borderId="4" xfId="0" applyNumberFormat="1" applyFont="1" applyBorder="1" applyAlignment="1">
      <alignment horizontal="center" vertical="center"/>
    </xf>
    <xf numFmtId="164" fontId="24" fillId="0" borderId="0" xfId="0" applyNumberFormat="1" applyFont="1" applyAlignment="1">
      <alignment horizontal="right" vertical="center"/>
    </xf>
    <xf numFmtId="164" fontId="25" fillId="0" borderId="0" xfId="0" applyNumberFormat="1" applyFont="1" applyAlignment="1">
      <alignment horizontal="right" vertical="center"/>
    </xf>
    <xf numFmtId="167" fontId="6" fillId="6" borderId="2" xfId="0" applyNumberFormat="1" applyFont="1" applyFill="1" applyBorder="1" applyAlignment="1">
      <alignment horizontal="center" vertical="center" wrapText="1"/>
    </xf>
    <xf numFmtId="167" fontId="6" fillId="6" borderId="4" xfId="0" applyNumberFormat="1" applyFont="1" applyFill="1" applyBorder="1" applyAlignment="1">
      <alignment horizontal="center" vertical="center" wrapText="1"/>
    </xf>
    <xf numFmtId="167" fontId="1" fillId="6" borderId="1" xfId="0" applyNumberFormat="1" applyFont="1" applyFill="1" applyBorder="1" applyAlignment="1">
      <alignment horizontal="center"/>
    </xf>
    <xf numFmtId="167" fontId="6" fillId="4" borderId="2" xfId="0" applyNumberFormat="1" applyFont="1" applyFill="1" applyBorder="1" applyAlignment="1">
      <alignment horizontal="center" vertical="center"/>
    </xf>
    <xf numFmtId="167" fontId="6" fillId="4" borderId="4" xfId="0" applyNumberFormat="1" applyFont="1" applyFill="1" applyBorder="1" applyAlignment="1">
      <alignment horizontal="center" vertical="center"/>
    </xf>
    <xf numFmtId="167" fontId="1" fillId="5" borderId="1" xfId="0" applyNumberFormat="1" applyFont="1" applyFill="1" applyBorder="1" applyAlignment="1">
      <alignment horizontal="center"/>
    </xf>
    <xf numFmtId="164" fontId="4" fillId="0" borderId="1" xfId="0" applyNumberFormat="1" applyFont="1" applyBorder="1" applyAlignment="1">
      <alignment horizontal="center" vertical="center" wrapText="1"/>
    </xf>
    <xf numFmtId="167" fontId="6" fillId="0" borderId="2" xfId="0" applyNumberFormat="1" applyFont="1" applyBorder="1" applyAlignment="1">
      <alignment horizontal="center" vertical="center"/>
    </xf>
    <xf numFmtId="167" fontId="6" fillId="0" borderId="9" xfId="0" applyNumberFormat="1" applyFont="1" applyBorder="1" applyAlignment="1">
      <alignment horizontal="center" vertical="center"/>
    </xf>
    <xf numFmtId="167" fontId="10" fillId="0" borderId="0" xfId="0" applyNumberFormat="1" applyFont="1" applyAlignment="1">
      <alignment horizontal="left"/>
    </xf>
    <xf numFmtId="167" fontId="1" fillId="0" borderId="12" xfId="0" applyNumberFormat="1" applyFont="1" applyBorder="1" applyAlignment="1">
      <alignment horizontal="center"/>
    </xf>
    <xf numFmtId="167" fontId="1" fillId="0" borderId="6" xfId="0" applyNumberFormat="1" applyFont="1" applyBorder="1" applyAlignment="1">
      <alignment horizontal="center"/>
    </xf>
    <xf numFmtId="167" fontId="1" fillId="0" borderId="3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22" fillId="0" borderId="0" xfId="0" applyFont="1" applyAlignment="1">
      <alignment horizontal="center"/>
    </xf>
  </cellXfs>
  <cellStyles count="8">
    <cellStyle name="Įprastas" xfId="0" builtinId="0"/>
    <cellStyle name="Įprastas 2" xfId="2" xr:uid="{00000000-0005-0000-0000-000001000000}"/>
    <cellStyle name="Kablelis 2" xfId="3" xr:uid="{00000000-0005-0000-0000-000002000000}"/>
    <cellStyle name="Normal 2" xfId="4" xr:uid="{00000000-0005-0000-0000-000003000000}"/>
    <cellStyle name="Normal 3" xfId="5" xr:uid="{00000000-0005-0000-0000-000004000000}"/>
    <cellStyle name="Normal 4" xfId="6" xr:uid="{00000000-0005-0000-0000-000005000000}"/>
    <cellStyle name="Normal_SAVAPYSsssss" xfId="1" xr:uid="{00000000-0005-0000-0000-000006000000}"/>
    <cellStyle name="Normal_SAVAPYSsssss 2" xfId="7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apas1">
    <pageSetUpPr fitToPage="1"/>
  </sheetPr>
  <dimension ref="A1:K130"/>
  <sheetViews>
    <sheetView tabSelected="1" zoomScaleNormal="100" workbookViewId="0">
      <pane xSplit="6" ySplit="12" topLeftCell="G68" activePane="bottomRight" state="frozen"/>
      <selection pane="topRight" activeCell="G1" sqref="G1"/>
      <selection pane="bottomLeft" activeCell="A17" sqref="A17"/>
      <selection pane="bottomRight" activeCell="A6" sqref="A6:G6"/>
    </sheetView>
  </sheetViews>
  <sheetFormatPr defaultColWidth="9.42578125" defaultRowHeight="15" x14ac:dyDescent="0.25"/>
  <cols>
    <col min="1" max="1" width="7.7109375" style="13" customWidth="1"/>
    <col min="2" max="2" width="74.7109375" style="15" customWidth="1"/>
    <col min="3" max="3" width="14.28515625" style="72" hidden="1" customWidth="1"/>
    <col min="4" max="5" width="13.5703125" style="72" hidden="1" customWidth="1"/>
    <col min="6" max="6" width="13.42578125" style="47" hidden="1" customWidth="1"/>
    <col min="7" max="7" width="15.85546875" style="47" customWidth="1"/>
    <col min="8" max="8" width="9.42578125" style="13"/>
    <col min="9" max="9" width="10" style="279" bestFit="1" customWidth="1"/>
    <col min="10" max="16384" width="9.42578125" style="13"/>
  </cols>
  <sheetData>
    <row r="1" spans="1:7" x14ac:dyDescent="0.25">
      <c r="A1" s="302" t="s">
        <v>122</v>
      </c>
      <c r="B1" s="302"/>
      <c r="C1" s="302"/>
      <c r="D1" s="302"/>
      <c r="E1" s="302"/>
      <c r="F1" s="302"/>
      <c r="G1" s="302"/>
    </row>
    <row r="2" spans="1:7" x14ac:dyDescent="0.25">
      <c r="A2" s="302" t="s">
        <v>432</v>
      </c>
      <c r="B2" s="302"/>
      <c r="C2" s="302"/>
      <c r="D2" s="302"/>
      <c r="E2" s="302"/>
      <c r="F2" s="302"/>
      <c r="G2" s="302"/>
    </row>
    <row r="3" spans="1:7" x14ac:dyDescent="0.25">
      <c r="A3" s="302" t="s">
        <v>447</v>
      </c>
      <c r="B3" s="302"/>
      <c r="C3" s="302"/>
      <c r="D3" s="302"/>
      <c r="E3" s="302"/>
      <c r="F3" s="302"/>
      <c r="G3" s="302"/>
    </row>
    <row r="4" spans="1:7" x14ac:dyDescent="0.25">
      <c r="A4" s="302" t="s">
        <v>123</v>
      </c>
      <c r="B4" s="302"/>
      <c r="C4" s="302"/>
      <c r="D4" s="302"/>
      <c r="E4" s="302"/>
      <c r="F4" s="302"/>
      <c r="G4" s="302"/>
    </row>
    <row r="5" spans="1:7" x14ac:dyDescent="0.25">
      <c r="A5" s="302" t="s">
        <v>464</v>
      </c>
      <c r="B5" s="302"/>
      <c r="C5" s="302"/>
      <c r="D5" s="302"/>
      <c r="E5" s="302"/>
      <c r="F5" s="302"/>
      <c r="G5" s="302"/>
    </row>
    <row r="6" spans="1:7" x14ac:dyDescent="0.25">
      <c r="A6" s="302" t="s">
        <v>474</v>
      </c>
      <c r="B6" s="302"/>
      <c r="C6" s="302"/>
      <c r="D6" s="302"/>
      <c r="E6" s="302"/>
      <c r="F6" s="302"/>
      <c r="G6" s="302"/>
    </row>
    <row r="7" spans="1:7" x14ac:dyDescent="0.25">
      <c r="A7" s="158"/>
      <c r="B7" s="158"/>
      <c r="C7" s="169"/>
      <c r="D7" s="169"/>
      <c r="E7" s="169"/>
      <c r="F7" s="169"/>
      <c r="G7" s="169"/>
    </row>
    <row r="8" spans="1:7" x14ac:dyDescent="0.25">
      <c r="A8" s="303" t="s">
        <v>433</v>
      </c>
      <c r="B8" s="303"/>
      <c r="C8" s="303"/>
      <c r="D8" s="303"/>
      <c r="E8" s="303"/>
      <c r="F8" s="303"/>
      <c r="G8" s="303"/>
    </row>
    <row r="9" spans="1:7" ht="21" customHeight="1" x14ac:dyDescent="0.25">
      <c r="A9" s="305" t="s">
        <v>134</v>
      </c>
      <c r="B9" s="305"/>
      <c r="C9" s="305"/>
      <c r="D9" s="305"/>
      <c r="E9" s="305"/>
      <c r="F9" s="305"/>
      <c r="G9" s="305"/>
    </row>
    <row r="10" spans="1:7" ht="21" customHeight="1" x14ac:dyDescent="0.25">
      <c r="A10" s="306" t="s">
        <v>367</v>
      </c>
      <c r="B10" s="306" t="s">
        <v>75</v>
      </c>
      <c r="C10" s="307" t="s">
        <v>121</v>
      </c>
      <c r="D10" s="308" t="s">
        <v>354</v>
      </c>
      <c r="E10" s="309"/>
      <c r="F10" s="310"/>
      <c r="G10" s="304" t="s">
        <v>0</v>
      </c>
    </row>
    <row r="11" spans="1:7" ht="21" customHeight="1" x14ac:dyDescent="0.25">
      <c r="A11" s="306"/>
      <c r="B11" s="306"/>
      <c r="C11" s="307"/>
      <c r="D11" s="311" t="s">
        <v>0</v>
      </c>
      <c r="E11" s="312" t="s">
        <v>57</v>
      </c>
      <c r="F11" s="312"/>
      <c r="G11" s="304"/>
    </row>
    <row r="12" spans="1:7" x14ac:dyDescent="0.25">
      <c r="A12" s="306"/>
      <c r="B12" s="306"/>
      <c r="C12" s="307"/>
      <c r="D12" s="311"/>
      <c r="E12" s="272" t="s">
        <v>351</v>
      </c>
      <c r="F12" s="272" t="s">
        <v>352</v>
      </c>
      <c r="G12" s="304"/>
    </row>
    <row r="13" spans="1:7" x14ac:dyDescent="0.25">
      <c r="A13" s="16" t="s">
        <v>5</v>
      </c>
      <c r="B13" s="17" t="s">
        <v>76</v>
      </c>
      <c r="C13" s="202">
        <f>C14+C17+C21</f>
        <v>53440</v>
      </c>
      <c r="D13" s="106">
        <f>D14+D17+D21</f>
        <v>407.4</v>
      </c>
      <c r="E13" s="105">
        <f t="shared" ref="E13:F13" si="0">E14+E17+E21</f>
        <v>407.4</v>
      </c>
      <c r="F13" s="105">
        <f t="shared" si="0"/>
        <v>0</v>
      </c>
      <c r="G13" s="89">
        <f>G14+G17+G21</f>
        <v>53847.4</v>
      </c>
    </row>
    <row r="14" spans="1:7" x14ac:dyDescent="0.25">
      <c r="A14" s="16" t="s">
        <v>77</v>
      </c>
      <c r="B14" s="17" t="s">
        <v>78</v>
      </c>
      <c r="C14" s="202">
        <f t="shared" ref="C14:F14" si="1">C15</f>
        <v>50534</v>
      </c>
      <c r="D14" s="106">
        <f t="shared" si="1"/>
        <v>407.4</v>
      </c>
      <c r="E14" s="105">
        <f t="shared" si="1"/>
        <v>407.4</v>
      </c>
      <c r="F14" s="105">
        <f t="shared" si="1"/>
        <v>0</v>
      </c>
      <c r="G14" s="89">
        <f>G15</f>
        <v>50941.4</v>
      </c>
    </row>
    <row r="15" spans="1:7" ht="15" customHeight="1" x14ac:dyDescent="0.25">
      <c r="A15" s="16" t="s">
        <v>79</v>
      </c>
      <c r="B15" s="18" t="s">
        <v>204</v>
      </c>
      <c r="C15" s="202">
        <f>50484+50</f>
        <v>50534</v>
      </c>
      <c r="D15" s="106">
        <f t="shared" ref="D15:D16" si="2">E15-F15</f>
        <v>407.4</v>
      </c>
      <c r="E15" s="105">
        <v>407.4</v>
      </c>
      <c r="F15" s="105"/>
      <c r="G15" s="170">
        <f>C15+D15</f>
        <v>50941.4</v>
      </c>
    </row>
    <row r="16" spans="1:7" ht="25.5" x14ac:dyDescent="0.25">
      <c r="A16" s="16"/>
      <c r="B16" s="179" t="s">
        <v>205</v>
      </c>
      <c r="C16" s="202">
        <v>50</v>
      </c>
      <c r="D16" s="106">
        <f t="shared" si="2"/>
        <v>0</v>
      </c>
      <c r="E16" s="105"/>
      <c r="F16" s="105"/>
      <c r="G16" s="180">
        <f>C16+D16</f>
        <v>50</v>
      </c>
    </row>
    <row r="17" spans="1:7" x14ac:dyDescent="0.25">
      <c r="A17" s="16" t="s">
        <v>80</v>
      </c>
      <c r="B17" s="17" t="s">
        <v>81</v>
      </c>
      <c r="C17" s="202">
        <f t="shared" ref="C17" si="3">C18+C19+C20</f>
        <v>2720</v>
      </c>
      <c r="D17" s="106">
        <f t="shared" ref="D17:F17" si="4">D18+D19+D20</f>
        <v>0</v>
      </c>
      <c r="E17" s="105">
        <f t="shared" si="4"/>
        <v>0</v>
      </c>
      <c r="F17" s="105">
        <f t="shared" si="4"/>
        <v>0</v>
      </c>
      <c r="G17" s="89">
        <f>G18+G19+G20</f>
        <v>2720</v>
      </c>
    </row>
    <row r="18" spans="1:7" x14ac:dyDescent="0.25">
      <c r="A18" s="16" t="s">
        <v>82</v>
      </c>
      <c r="B18" s="18" t="s">
        <v>113</v>
      </c>
      <c r="C18" s="202">
        <v>700</v>
      </c>
      <c r="D18" s="106">
        <f t="shared" ref="D18:D20" si="5">E18-F18</f>
        <v>0</v>
      </c>
      <c r="E18" s="105"/>
      <c r="F18" s="105"/>
      <c r="G18" s="170">
        <f>C18+D18</f>
        <v>700</v>
      </c>
    </row>
    <row r="19" spans="1:7" x14ac:dyDescent="0.25">
      <c r="A19" s="16" t="s">
        <v>83</v>
      </c>
      <c r="B19" s="18" t="s">
        <v>114</v>
      </c>
      <c r="C19" s="202">
        <v>20</v>
      </c>
      <c r="D19" s="106">
        <f t="shared" si="5"/>
        <v>0</v>
      </c>
      <c r="E19" s="105"/>
      <c r="F19" s="105"/>
      <c r="G19" s="170">
        <f>C19+D19</f>
        <v>20</v>
      </c>
    </row>
    <row r="20" spans="1:7" x14ac:dyDescent="0.25">
      <c r="A20" s="16" t="s">
        <v>84</v>
      </c>
      <c r="B20" s="18" t="s">
        <v>115</v>
      </c>
      <c r="C20" s="202">
        <v>2000</v>
      </c>
      <c r="D20" s="106">
        <f t="shared" si="5"/>
        <v>0</v>
      </c>
      <c r="E20" s="105"/>
      <c r="F20" s="105"/>
      <c r="G20" s="170">
        <f>C20+D20</f>
        <v>2000</v>
      </c>
    </row>
    <row r="21" spans="1:7" x14ac:dyDescent="0.25">
      <c r="A21" s="16" t="s">
        <v>85</v>
      </c>
      <c r="B21" s="19" t="s">
        <v>86</v>
      </c>
      <c r="C21" s="202">
        <f>C22</f>
        <v>186</v>
      </c>
      <c r="D21" s="106">
        <f t="shared" ref="D21:F21" si="6">D22</f>
        <v>0</v>
      </c>
      <c r="E21" s="105">
        <f t="shared" si="6"/>
        <v>0</v>
      </c>
      <c r="F21" s="105">
        <f t="shared" si="6"/>
        <v>0</v>
      </c>
      <c r="G21" s="89">
        <f t="shared" ref="G21" si="7">G22</f>
        <v>186</v>
      </c>
    </row>
    <row r="22" spans="1:7" x14ac:dyDescent="0.25">
      <c r="A22" s="16" t="s">
        <v>87</v>
      </c>
      <c r="B22" s="18" t="s">
        <v>116</v>
      </c>
      <c r="C22" s="202">
        <v>186</v>
      </c>
      <c r="D22" s="106">
        <f t="shared" ref="D22" si="8">E22-F22</f>
        <v>0</v>
      </c>
      <c r="E22" s="105"/>
      <c r="F22" s="105"/>
      <c r="G22" s="170">
        <f>C22+D22</f>
        <v>186</v>
      </c>
    </row>
    <row r="23" spans="1:7" x14ac:dyDescent="0.25">
      <c r="A23" s="16" t="s">
        <v>56</v>
      </c>
      <c r="B23" s="17" t="s">
        <v>88</v>
      </c>
      <c r="C23" s="202">
        <f t="shared" ref="C23" si="9">C24+C29+C37+C39</f>
        <v>5541.9</v>
      </c>
      <c r="D23" s="106">
        <f t="shared" ref="D23:F23" si="10">D24+D29+D37+D39</f>
        <v>8.6</v>
      </c>
      <c r="E23" s="265">
        <f t="shared" si="10"/>
        <v>8.6</v>
      </c>
      <c r="F23" s="265">
        <f t="shared" si="10"/>
        <v>0</v>
      </c>
      <c r="G23" s="89">
        <f>G24+G29+G37+G39</f>
        <v>5550.5</v>
      </c>
    </row>
    <row r="24" spans="1:7" x14ac:dyDescent="0.25">
      <c r="A24" s="16" t="s">
        <v>89</v>
      </c>
      <c r="B24" s="17" t="s">
        <v>90</v>
      </c>
      <c r="C24" s="202">
        <f t="shared" ref="C24" si="11">C25+C26+C27+C28</f>
        <v>616</v>
      </c>
      <c r="D24" s="106">
        <f t="shared" ref="D24:F24" si="12">D25+D26+D27+D28</f>
        <v>0</v>
      </c>
      <c r="E24" s="105">
        <f t="shared" si="12"/>
        <v>0</v>
      </c>
      <c r="F24" s="105">
        <f t="shared" si="12"/>
        <v>0</v>
      </c>
      <c r="G24" s="89">
        <f>G25+G26+G27+G28</f>
        <v>616</v>
      </c>
    </row>
    <row r="25" spans="1:7" ht="30" x14ac:dyDescent="0.25">
      <c r="A25" s="16" t="s">
        <v>91</v>
      </c>
      <c r="B25" s="18" t="s">
        <v>117</v>
      </c>
      <c r="C25" s="202">
        <v>400</v>
      </c>
      <c r="D25" s="106">
        <f t="shared" ref="D25:D27" si="13">E25-F25</f>
        <v>0</v>
      </c>
      <c r="E25" s="105"/>
      <c r="F25" s="105"/>
      <c r="G25" s="170">
        <f>C25+D25</f>
        <v>400</v>
      </c>
    </row>
    <row r="26" spans="1:7" x14ac:dyDescent="0.25">
      <c r="A26" s="16" t="s">
        <v>92</v>
      </c>
      <c r="B26" s="18" t="s">
        <v>118</v>
      </c>
      <c r="C26" s="202">
        <v>48</v>
      </c>
      <c r="D26" s="106">
        <f t="shared" si="13"/>
        <v>0</v>
      </c>
      <c r="E26" s="105"/>
      <c r="F26" s="105"/>
      <c r="G26" s="170">
        <f>C26+D26</f>
        <v>48</v>
      </c>
    </row>
    <row r="27" spans="1:7" x14ac:dyDescent="0.25">
      <c r="A27" s="16" t="s">
        <v>93</v>
      </c>
      <c r="B27" s="18" t="s">
        <v>119</v>
      </c>
      <c r="C27" s="202">
        <v>128</v>
      </c>
      <c r="D27" s="106">
        <f t="shared" si="13"/>
        <v>0</v>
      </c>
      <c r="E27" s="105"/>
      <c r="F27" s="105"/>
      <c r="G27" s="170">
        <f>C27+D27</f>
        <v>128</v>
      </c>
    </row>
    <row r="28" spans="1:7" x14ac:dyDescent="0.25">
      <c r="A28" s="16" t="s">
        <v>139</v>
      </c>
      <c r="B28" s="18" t="s">
        <v>329</v>
      </c>
      <c r="C28" s="202">
        <v>40</v>
      </c>
      <c r="D28" s="106">
        <f>E28-F28</f>
        <v>0</v>
      </c>
      <c r="E28" s="105"/>
      <c r="F28" s="105"/>
      <c r="G28" s="170">
        <f>C28+D28</f>
        <v>40</v>
      </c>
    </row>
    <row r="29" spans="1:7" x14ac:dyDescent="0.25">
      <c r="A29" s="16" t="s">
        <v>94</v>
      </c>
      <c r="B29" s="17" t="s">
        <v>95</v>
      </c>
      <c r="C29" s="202">
        <f>C30+C31+C32+C33+C34</f>
        <v>4855.8999999999996</v>
      </c>
      <c r="D29" s="106">
        <f t="shared" ref="D29:F29" si="14">D30+D31+D32+D33+D34</f>
        <v>8.6</v>
      </c>
      <c r="E29" s="266">
        <f t="shared" si="14"/>
        <v>8.6</v>
      </c>
      <c r="F29" s="266">
        <f t="shared" si="14"/>
        <v>0</v>
      </c>
      <c r="G29" s="89">
        <f>G30+G31+G32+G33+G34</f>
        <v>4864.5</v>
      </c>
    </row>
    <row r="30" spans="1:7" ht="15.75" customHeight="1" x14ac:dyDescent="0.25">
      <c r="A30" s="16" t="s">
        <v>96</v>
      </c>
      <c r="B30" s="18" t="s">
        <v>95</v>
      </c>
      <c r="C30" s="202">
        <v>326.89999999999998</v>
      </c>
      <c r="D30" s="106">
        <f>E30-F30</f>
        <v>7.8</v>
      </c>
      <c r="E30" s="105">
        <f>2.2+1+2.9+1.7</f>
        <v>7.8</v>
      </c>
      <c r="F30" s="105"/>
      <c r="G30" s="170">
        <f>C30+D30</f>
        <v>334.7</v>
      </c>
    </row>
    <row r="31" spans="1:7" x14ac:dyDescent="0.25">
      <c r="A31" s="16" t="s">
        <v>97</v>
      </c>
      <c r="B31" s="18" t="s">
        <v>142</v>
      </c>
      <c r="C31" s="202">
        <v>540.20000000000005</v>
      </c>
      <c r="D31" s="106">
        <f>E31-F31</f>
        <v>0.8</v>
      </c>
      <c r="E31" s="105">
        <f>0.2+0.6</f>
        <v>0.8</v>
      </c>
      <c r="F31" s="105"/>
      <c r="G31" s="170">
        <f>C31+D31</f>
        <v>541</v>
      </c>
    </row>
    <row r="32" spans="1:7" x14ac:dyDescent="0.25">
      <c r="A32" s="16" t="s">
        <v>98</v>
      </c>
      <c r="B32" s="18" t="s">
        <v>124</v>
      </c>
      <c r="C32" s="202">
        <v>1518.8</v>
      </c>
      <c r="D32" s="106">
        <f>E32-F32</f>
        <v>0</v>
      </c>
      <c r="E32" s="105"/>
      <c r="F32" s="105"/>
      <c r="G32" s="170">
        <f>C32+D32</f>
        <v>1518.8</v>
      </c>
    </row>
    <row r="33" spans="1:11" x14ac:dyDescent="0.25">
      <c r="A33" s="16" t="s">
        <v>146</v>
      </c>
      <c r="B33" s="18" t="s">
        <v>407</v>
      </c>
      <c r="C33" s="202">
        <v>50</v>
      </c>
      <c r="D33" s="106">
        <f t="shared" ref="D33" si="15">E33-F33</f>
        <v>0</v>
      </c>
      <c r="E33" s="105"/>
      <c r="F33" s="105"/>
      <c r="G33" s="170">
        <f>C33+D33</f>
        <v>50</v>
      </c>
    </row>
    <row r="34" spans="1:11" x14ac:dyDescent="0.25">
      <c r="A34" s="16" t="s">
        <v>336</v>
      </c>
      <c r="B34" s="20" t="s">
        <v>173</v>
      </c>
      <c r="C34" s="202">
        <f t="shared" ref="C34" si="16">C35+C36</f>
        <v>2420</v>
      </c>
      <c r="D34" s="106">
        <f t="shared" ref="D34:F34" si="17">D35+D36</f>
        <v>0</v>
      </c>
      <c r="E34" s="105">
        <f t="shared" si="17"/>
        <v>0</v>
      </c>
      <c r="F34" s="105">
        <f t="shared" si="17"/>
        <v>0</v>
      </c>
      <c r="G34" s="170">
        <f>G35+G36</f>
        <v>2420</v>
      </c>
    </row>
    <row r="35" spans="1:11" x14ac:dyDescent="0.25">
      <c r="A35" s="21" t="s">
        <v>337</v>
      </c>
      <c r="B35" s="179" t="s">
        <v>174</v>
      </c>
      <c r="C35" s="202">
        <v>70</v>
      </c>
      <c r="D35" s="106">
        <f>E35-F35</f>
        <v>0</v>
      </c>
      <c r="E35" s="105"/>
      <c r="F35" s="105"/>
      <c r="G35" s="180">
        <f>C35+D35</f>
        <v>70</v>
      </c>
    </row>
    <row r="36" spans="1:11" x14ac:dyDescent="0.25">
      <c r="A36" s="21" t="s">
        <v>338</v>
      </c>
      <c r="B36" s="179" t="s">
        <v>175</v>
      </c>
      <c r="C36" s="202">
        <v>2350</v>
      </c>
      <c r="D36" s="106">
        <f t="shared" ref="D36:D37" si="18">E36-F36</f>
        <v>0</v>
      </c>
      <c r="E36" s="105"/>
      <c r="F36" s="105"/>
      <c r="G36" s="180">
        <f>C36+D36</f>
        <v>2350</v>
      </c>
    </row>
    <row r="37" spans="1:11" x14ac:dyDescent="0.25">
      <c r="A37" s="16" t="s">
        <v>99</v>
      </c>
      <c r="B37" s="17" t="s">
        <v>100</v>
      </c>
      <c r="C37" s="202">
        <v>50</v>
      </c>
      <c r="D37" s="106">
        <f t="shared" si="18"/>
        <v>0</v>
      </c>
      <c r="E37" s="105"/>
      <c r="F37" s="105"/>
      <c r="G37" s="89">
        <f>C37+D37</f>
        <v>50</v>
      </c>
    </row>
    <row r="38" spans="1:11" ht="15" hidden="1" customHeight="1" x14ac:dyDescent="0.25">
      <c r="A38" s="16"/>
      <c r="B38" s="181" t="s">
        <v>129</v>
      </c>
      <c r="C38" s="202"/>
      <c r="D38" s="106"/>
      <c r="E38" s="105"/>
      <c r="F38" s="105"/>
      <c r="G38" s="180">
        <f t="shared" ref="G38" si="19">C38+F38</f>
        <v>0</v>
      </c>
    </row>
    <row r="39" spans="1:11" x14ac:dyDescent="0.25">
      <c r="A39" s="16" t="s">
        <v>101</v>
      </c>
      <c r="B39" s="17" t="s">
        <v>409</v>
      </c>
      <c r="C39" s="202">
        <f>10+10</f>
        <v>20</v>
      </c>
      <c r="D39" s="106">
        <f t="shared" ref="D39:D40" si="20">E39-F39</f>
        <v>0</v>
      </c>
      <c r="E39" s="105"/>
      <c r="F39" s="105"/>
      <c r="G39" s="89">
        <f>C39+D39</f>
        <v>20</v>
      </c>
    </row>
    <row r="40" spans="1:11" s="182" customFormat="1" ht="15" customHeight="1" x14ac:dyDescent="0.25">
      <c r="A40" s="21"/>
      <c r="B40" s="179" t="s">
        <v>428</v>
      </c>
      <c r="C40" s="202">
        <v>10</v>
      </c>
      <c r="D40" s="106">
        <f t="shared" si="20"/>
        <v>0</v>
      </c>
      <c r="E40" s="105"/>
      <c r="F40" s="105"/>
      <c r="G40" s="180">
        <f>C40+D40</f>
        <v>10</v>
      </c>
      <c r="I40" s="279"/>
      <c r="K40" s="13"/>
    </row>
    <row r="41" spans="1:11" ht="28.5" x14ac:dyDescent="0.25">
      <c r="A41" s="16" t="s">
        <v>6</v>
      </c>
      <c r="B41" s="17" t="s">
        <v>102</v>
      </c>
      <c r="C41" s="202">
        <f t="shared" ref="C41" si="21">C42+C47</f>
        <v>390</v>
      </c>
      <c r="D41" s="106">
        <f t="shared" ref="D41:F41" si="22">D42+D47</f>
        <v>0.79449999999999998</v>
      </c>
      <c r="E41" s="105">
        <f t="shared" si="22"/>
        <v>0.79449999999999998</v>
      </c>
      <c r="F41" s="105">
        <f t="shared" si="22"/>
        <v>0</v>
      </c>
      <c r="G41" s="89">
        <f>G42+G47</f>
        <v>390.79450000000003</v>
      </c>
    </row>
    <row r="42" spans="1:11" x14ac:dyDescent="0.25">
      <c r="A42" s="16" t="s">
        <v>103</v>
      </c>
      <c r="B42" s="17" t="s">
        <v>104</v>
      </c>
      <c r="C42" s="202">
        <f t="shared" ref="C42" si="23">C43+C44+C46+C45</f>
        <v>390</v>
      </c>
      <c r="D42" s="106">
        <f t="shared" ref="D42:F42" si="24">D43+D44+D46+D45</f>
        <v>0</v>
      </c>
      <c r="E42" s="105">
        <f t="shared" si="24"/>
        <v>0</v>
      </c>
      <c r="F42" s="105">
        <f t="shared" si="24"/>
        <v>0</v>
      </c>
      <c r="G42" s="89">
        <f>G43+G44+G45</f>
        <v>390</v>
      </c>
    </row>
    <row r="43" spans="1:11" x14ac:dyDescent="0.25">
      <c r="A43" s="16" t="s">
        <v>105</v>
      </c>
      <c r="B43" s="18" t="s">
        <v>148</v>
      </c>
      <c r="C43" s="202">
        <v>300</v>
      </c>
      <c r="D43" s="106">
        <f t="shared" ref="D43:D47" si="25">E43-F43</f>
        <v>0</v>
      </c>
      <c r="E43" s="105"/>
      <c r="F43" s="105"/>
      <c r="G43" s="170">
        <f>C43+D43</f>
        <v>300</v>
      </c>
    </row>
    <row r="44" spans="1:11" x14ac:dyDescent="0.25">
      <c r="A44" s="16" t="s">
        <v>106</v>
      </c>
      <c r="B44" s="20" t="s">
        <v>131</v>
      </c>
      <c r="C44" s="202">
        <f>20+70</f>
        <v>90</v>
      </c>
      <c r="D44" s="106">
        <f t="shared" si="25"/>
        <v>0</v>
      </c>
      <c r="E44" s="105"/>
      <c r="F44" s="105"/>
      <c r="G44" s="170">
        <f>C44+D44</f>
        <v>90</v>
      </c>
    </row>
    <row r="45" spans="1:11" ht="15" hidden="1" customHeight="1" x14ac:dyDescent="0.25">
      <c r="A45" s="16" t="s">
        <v>130</v>
      </c>
      <c r="B45" s="20" t="s">
        <v>330</v>
      </c>
      <c r="C45" s="173"/>
      <c r="D45" s="106">
        <f t="shared" si="25"/>
        <v>0</v>
      </c>
      <c r="E45" s="105"/>
      <c r="F45" s="105"/>
      <c r="G45" s="170">
        <f t="shared" ref="G45:G47" si="26">C45+D45</f>
        <v>0</v>
      </c>
    </row>
    <row r="46" spans="1:11" ht="15" hidden="1" customHeight="1" x14ac:dyDescent="0.25">
      <c r="A46" s="16" t="s">
        <v>180</v>
      </c>
      <c r="B46" s="20" t="s">
        <v>132</v>
      </c>
      <c r="C46" s="173"/>
      <c r="D46" s="106">
        <f t="shared" si="25"/>
        <v>0</v>
      </c>
      <c r="E46" s="105"/>
      <c r="F46" s="105"/>
      <c r="G46" s="170">
        <f t="shared" si="26"/>
        <v>0</v>
      </c>
    </row>
    <row r="47" spans="1:11" ht="15" customHeight="1" x14ac:dyDescent="0.25">
      <c r="A47" s="16" t="s">
        <v>133</v>
      </c>
      <c r="B47" s="17" t="s">
        <v>331</v>
      </c>
      <c r="C47" s="76"/>
      <c r="D47" s="106">
        <f t="shared" si="25"/>
        <v>0.79449999999999998</v>
      </c>
      <c r="E47" s="105">
        <v>0.79449999999999998</v>
      </c>
      <c r="F47" s="105"/>
      <c r="G47" s="170">
        <f t="shared" si="26"/>
        <v>0.79449999999999998</v>
      </c>
    </row>
    <row r="48" spans="1:11" x14ac:dyDescent="0.25">
      <c r="A48" s="16" t="s">
        <v>7</v>
      </c>
      <c r="B48" s="17" t="s">
        <v>107</v>
      </c>
      <c r="C48" s="76">
        <f>C49+C74+C75+C108</f>
        <v>41658.663430000001</v>
      </c>
      <c r="D48" s="106">
        <f>D49+D74+D75+D108</f>
        <v>344.36227999999994</v>
      </c>
      <c r="E48" s="149">
        <f>E49+E74+E75+E108</f>
        <v>799.66684000000009</v>
      </c>
      <c r="F48" s="149">
        <f>F49+F74+F75+F108</f>
        <v>455.30456000000004</v>
      </c>
      <c r="G48" s="89">
        <f>G49+G74+G75+G108</f>
        <v>42003.025709999994</v>
      </c>
    </row>
    <row r="49" spans="1:10" ht="28.5" x14ac:dyDescent="0.25">
      <c r="A49" s="16" t="s">
        <v>108</v>
      </c>
      <c r="B49" s="17" t="s">
        <v>152</v>
      </c>
      <c r="C49" s="76">
        <f>SUM(C50:C73)</f>
        <v>7281.7560000000003</v>
      </c>
      <c r="D49" s="106">
        <f t="shared" ref="D49:F49" si="27">SUM(D50:D73)</f>
        <v>10.899999999999999</v>
      </c>
      <c r="E49" s="149">
        <f t="shared" si="27"/>
        <v>15.1</v>
      </c>
      <c r="F49" s="149">
        <f t="shared" si="27"/>
        <v>4.2</v>
      </c>
      <c r="G49" s="89">
        <f>SUM(G50:G73)</f>
        <v>7292.6560000000009</v>
      </c>
      <c r="J49" s="183"/>
    </row>
    <row r="50" spans="1:10" x14ac:dyDescent="0.25">
      <c r="A50" s="21" t="s">
        <v>109</v>
      </c>
      <c r="B50" s="184" t="s">
        <v>196</v>
      </c>
      <c r="C50" s="185">
        <v>0.9</v>
      </c>
      <c r="D50" s="106">
        <f>E50-F50</f>
        <v>0</v>
      </c>
      <c r="E50" s="105"/>
      <c r="F50" s="105"/>
      <c r="G50" s="180">
        <f>C50+D50</f>
        <v>0.9</v>
      </c>
    </row>
    <row r="51" spans="1:10" x14ac:dyDescent="0.25">
      <c r="A51" s="21" t="s">
        <v>110</v>
      </c>
      <c r="B51" s="184" t="s">
        <v>446</v>
      </c>
      <c r="C51" s="185">
        <v>104.8</v>
      </c>
      <c r="D51" s="106">
        <f t="shared" ref="D51:D52" si="28">E51-F51</f>
        <v>0.1</v>
      </c>
      <c r="E51" s="105">
        <v>0.1</v>
      </c>
      <c r="F51" s="105"/>
      <c r="G51" s="180">
        <f t="shared" ref="G51:G73" si="29">C51+D51</f>
        <v>104.89999999999999</v>
      </c>
    </row>
    <row r="52" spans="1:10" x14ac:dyDescent="0.25">
      <c r="A52" s="21" t="s">
        <v>111</v>
      </c>
      <c r="B52" s="184" t="s">
        <v>66</v>
      </c>
      <c r="C52" s="185">
        <v>9</v>
      </c>
      <c r="D52" s="106">
        <f t="shared" si="28"/>
        <v>0</v>
      </c>
      <c r="E52" s="105"/>
      <c r="F52" s="105"/>
      <c r="G52" s="180">
        <f t="shared" si="29"/>
        <v>9</v>
      </c>
    </row>
    <row r="53" spans="1:10" ht="26.25" x14ac:dyDescent="0.25">
      <c r="A53" s="21" t="s">
        <v>153</v>
      </c>
      <c r="B53" s="184" t="s">
        <v>311</v>
      </c>
      <c r="C53" s="185">
        <v>403.3</v>
      </c>
      <c r="D53" s="106">
        <f t="shared" ref="D53:D73" si="30">E53-F53</f>
        <v>0</v>
      </c>
      <c r="E53" s="105"/>
      <c r="F53" s="105"/>
      <c r="G53" s="180">
        <f t="shared" si="29"/>
        <v>403.3</v>
      </c>
    </row>
    <row r="54" spans="1:10" x14ac:dyDescent="0.25">
      <c r="A54" s="21" t="s">
        <v>154</v>
      </c>
      <c r="B54" s="184" t="s">
        <v>181</v>
      </c>
      <c r="C54" s="185">
        <v>817.2</v>
      </c>
      <c r="D54" s="106">
        <f t="shared" si="30"/>
        <v>0</v>
      </c>
      <c r="E54" s="105"/>
      <c r="F54" s="105"/>
      <c r="G54" s="180">
        <f t="shared" si="29"/>
        <v>817.2</v>
      </c>
    </row>
    <row r="55" spans="1:10" x14ac:dyDescent="0.25">
      <c r="A55" s="21" t="s">
        <v>155</v>
      </c>
      <c r="B55" s="184" t="s">
        <v>74</v>
      </c>
      <c r="C55" s="185">
        <v>3528.9</v>
      </c>
      <c r="D55" s="106">
        <f t="shared" si="30"/>
        <v>0</v>
      </c>
      <c r="E55" s="105"/>
      <c r="F55" s="105"/>
      <c r="G55" s="180">
        <f t="shared" si="29"/>
        <v>3528.9</v>
      </c>
    </row>
    <row r="56" spans="1:10" x14ac:dyDescent="0.25">
      <c r="A56" s="21" t="s">
        <v>156</v>
      </c>
      <c r="B56" s="184" t="s">
        <v>67</v>
      </c>
      <c r="C56" s="185">
        <v>19.7</v>
      </c>
      <c r="D56" s="106">
        <f t="shared" si="30"/>
        <v>0</v>
      </c>
      <c r="E56" s="105"/>
      <c r="F56" s="105"/>
      <c r="G56" s="180">
        <f t="shared" si="29"/>
        <v>19.7</v>
      </c>
    </row>
    <row r="57" spans="1:10" x14ac:dyDescent="0.25">
      <c r="A57" s="21" t="s">
        <v>157</v>
      </c>
      <c r="B57" s="184" t="s">
        <v>143</v>
      </c>
      <c r="C57" s="185">
        <v>173.6</v>
      </c>
      <c r="D57" s="106">
        <f t="shared" si="30"/>
        <v>0</v>
      </c>
      <c r="E57" s="105"/>
      <c r="F57" s="105"/>
      <c r="G57" s="180">
        <f t="shared" si="29"/>
        <v>173.6</v>
      </c>
    </row>
    <row r="58" spans="1:10" ht="26.25" x14ac:dyDescent="0.25">
      <c r="A58" s="21" t="s">
        <v>158</v>
      </c>
      <c r="B58" s="184" t="s">
        <v>197</v>
      </c>
      <c r="C58" s="185">
        <f>333.75+58.83</f>
        <v>392.58</v>
      </c>
      <c r="D58" s="106">
        <f t="shared" si="30"/>
        <v>0</v>
      </c>
      <c r="E58" s="105"/>
      <c r="F58" s="105"/>
      <c r="G58" s="180">
        <f t="shared" si="29"/>
        <v>392.58</v>
      </c>
    </row>
    <row r="59" spans="1:10" ht="26.25" x14ac:dyDescent="0.25">
      <c r="A59" s="21" t="s">
        <v>159</v>
      </c>
      <c r="B59" s="184" t="s">
        <v>313</v>
      </c>
      <c r="C59" s="185">
        <v>107.25</v>
      </c>
      <c r="D59" s="106">
        <f t="shared" si="30"/>
        <v>0</v>
      </c>
      <c r="E59" s="105"/>
      <c r="F59" s="105"/>
      <c r="G59" s="180">
        <f t="shared" si="29"/>
        <v>107.25</v>
      </c>
    </row>
    <row r="60" spans="1:10" x14ac:dyDescent="0.25">
      <c r="A60" s="21" t="s">
        <v>160</v>
      </c>
      <c r="B60" s="184" t="s">
        <v>61</v>
      </c>
      <c r="C60" s="185">
        <v>31.7</v>
      </c>
      <c r="D60" s="106">
        <f t="shared" si="30"/>
        <v>0</v>
      </c>
      <c r="E60" s="105"/>
      <c r="F60" s="105"/>
      <c r="G60" s="180">
        <f t="shared" si="29"/>
        <v>31.7</v>
      </c>
    </row>
    <row r="61" spans="1:10" x14ac:dyDescent="0.25">
      <c r="A61" s="21" t="s">
        <v>161</v>
      </c>
      <c r="B61" s="184" t="s">
        <v>62</v>
      </c>
      <c r="C61" s="185">
        <v>12.69</v>
      </c>
      <c r="D61" s="106">
        <f t="shared" si="30"/>
        <v>0</v>
      </c>
      <c r="E61" s="105"/>
      <c r="F61" s="105"/>
      <c r="G61" s="180">
        <f t="shared" si="29"/>
        <v>12.69</v>
      </c>
    </row>
    <row r="62" spans="1:10" x14ac:dyDescent="0.25">
      <c r="A62" s="21" t="s">
        <v>162</v>
      </c>
      <c r="B62" s="184" t="s">
        <v>64</v>
      </c>
      <c r="C62" s="185">
        <v>0.7</v>
      </c>
      <c r="D62" s="106">
        <f t="shared" si="30"/>
        <v>0</v>
      </c>
      <c r="E62" s="105"/>
      <c r="F62" s="105"/>
      <c r="G62" s="180">
        <f t="shared" si="29"/>
        <v>0.7</v>
      </c>
    </row>
    <row r="63" spans="1:10" x14ac:dyDescent="0.25">
      <c r="A63" s="21" t="s">
        <v>163</v>
      </c>
      <c r="B63" s="184" t="s">
        <v>65</v>
      </c>
      <c r="C63" s="185">
        <v>45.7</v>
      </c>
      <c r="D63" s="106">
        <f t="shared" si="30"/>
        <v>0</v>
      </c>
      <c r="E63" s="105"/>
      <c r="F63" s="105"/>
      <c r="G63" s="180">
        <f t="shared" si="29"/>
        <v>45.7</v>
      </c>
    </row>
    <row r="64" spans="1:10" x14ac:dyDescent="0.25">
      <c r="A64" s="21" t="s">
        <v>164</v>
      </c>
      <c r="B64" s="184" t="s">
        <v>71</v>
      </c>
      <c r="C64" s="185">
        <v>900.1</v>
      </c>
      <c r="D64" s="106">
        <f t="shared" si="30"/>
        <v>15</v>
      </c>
      <c r="E64" s="105">
        <v>15</v>
      </c>
      <c r="F64" s="105"/>
      <c r="G64" s="180">
        <f t="shared" si="29"/>
        <v>915.1</v>
      </c>
    </row>
    <row r="65" spans="1:7" ht="26.25" x14ac:dyDescent="0.25">
      <c r="A65" s="21" t="s">
        <v>165</v>
      </c>
      <c r="B65" s="184" t="s">
        <v>183</v>
      </c>
      <c r="C65" s="185">
        <v>4</v>
      </c>
      <c r="D65" s="106">
        <f t="shared" si="30"/>
        <v>0</v>
      </c>
      <c r="E65" s="105"/>
      <c r="F65" s="105"/>
      <c r="G65" s="180">
        <f t="shared" si="29"/>
        <v>4</v>
      </c>
    </row>
    <row r="66" spans="1:7" x14ac:dyDescent="0.25">
      <c r="A66" s="21" t="s">
        <v>166</v>
      </c>
      <c r="B66" s="184" t="s">
        <v>176</v>
      </c>
      <c r="C66" s="185">
        <v>279.8</v>
      </c>
      <c r="D66" s="106">
        <f t="shared" si="30"/>
        <v>0</v>
      </c>
      <c r="E66" s="105"/>
      <c r="F66" s="105"/>
      <c r="G66" s="180">
        <f t="shared" si="29"/>
        <v>279.8</v>
      </c>
    </row>
    <row r="67" spans="1:7" ht="27.75" customHeight="1" x14ac:dyDescent="0.25">
      <c r="A67" s="21" t="s">
        <v>167</v>
      </c>
      <c r="B67" s="184" t="s">
        <v>436</v>
      </c>
      <c r="C67" s="185">
        <v>66.456000000000003</v>
      </c>
      <c r="D67" s="106">
        <f t="shared" si="30"/>
        <v>0</v>
      </c>
      <c r="E67" s="105"/>
      <c r="F67" s="105"/>
      <c r="G67" s="180">
        <f t="shared" si="29"/>
        <v>66.456000000000003</v>
      </c>
    </row>
    <row r="68" spans="1:7" ht="26.25" x14ac:dyDescent="0.25">
      <c r="A68" s="21" t="s">
        <v>168</v>
      </c>
      <c r="B68" s="186" t="s">
        <v>72</v>
      </c>
      <c r="C68" s="185">
        <v>262.8</v>
      </c>
      <c r="D68" s="106">
        <f t="shared" si="30"/>
        <v>0</v>
      </c>
      <c r="E68" s="105"/>
      <c r="F68" s="105"/>
      <c r="G68" s="180">
        <f t="shared" si="29"/>
        <v>262.8</v>
      </c>
    </row>
    <row r="69" spans="1:7" ht="15.75" customHeight="1" x14ac:dyDescent="0.25">
      <c r="A69" s="21" t="s">
        <v>169</v>
      </c>
      <c r="B69" s="184" t="s">
        <v>63</v>
      </c>
      <c r="C69" s="185">
        <v>34.5</v>
      </c>
      <c r="D69" s="106">
        <f t="shared" si="30"/>
        <v>0</v>
      </c>
      <c r="E69" s="105"/>
      <c r="F69" s="105"/>
      <c r="G69" s="180">
        <f t="shared" si="29"/>
        <v>34.5</v>
      </c>
    </row>
    <row r="70" spans="1:7" x14ac:dyDescent="0.25">
      <c r="A70" s="21" t="s">
        <v>170</v>
      </c>
      <c r="B70" s="184" t="s">
        <v>73</v>
      </c>
      <c r="C70" s="185">
        <v>31.4</v>
      </c>
      <c r="D70" s="106">
        <f t="shared" si="30"/>
        <v>-4.2</v>
      </c>
      <c r="E70" s="105"/>
      <c r="F70" s="105">
        <v>4.2</v>
      </c>
      <c r="G70" s="180">
        <f t="shared" si="29"/>
        <v>27.2</v>
      </c>
    </row>
    <row r="71" spans="1:7" x14ac:dyDescent="0.25">
      <c r="A71" s="21" t="s">
        <v>171</v>
      </c>
      <c r="B71" s="184" t="s">
        <v>138</v>
      </c>
      <c r="C71" s="185">
        <v>3.3</v>
      </c>
      <c r="D71" s="106">
        <f t="shared" si="30"/>
        <v>0</v>
      </c>
      <c r="E71" s="105"/>
      <c r="F71" s="105"/>
      <c r="G71" s="180">
        <f t="shared" si="29"/>
        <v>3.3</v>
      </c>
    </row>
    <row r="72" spans="1:7" ht="39" x14ac:dyDescent="0.25">
      <c r="A72" s="21" t="s">
        <v>342</v>
      </c>
      <c r="B72" s="184" t="s">
        <v>343</v>
      </c>
      <c r="C72" s="185">
        <v>36.06</v>
      </c>
      <c r="D72" s="106">
        <f t="shared" si="30"/>
        <v>0</v>
      </c>
      <c r="E72" s="105"/>
      <c r="F72" s="105"/>
      <c r="G72" s="180">
        <f t="shared" si="29"/>
        <v>36.06</v>
      </c>
    </row>
    <row r="73" spans="1:7" x14ac:dyDescent="0.25">
      <c r="A73" s="21" t="s">
        <v>344</v>
      </c>
      <c r="B73" s="184" t="s">
        <v>149</v>
      </c>
      <c r="C73" s="185">
        <v>15.32</v>
      </c>
      <c r="D73" s="106">
        <f t="shared" si="30"/>
        <v>0</v>
      </c>
      <c r="E73" s="105"/>
      <c r="F73" s="105"/>
      <c r="G73" s="180">
        <f t="shared" si="29"/>
        <v>15.32</v>
      </c>
    </row>
    <row r="74" spans="1:7" ht="15" customHeight="1" x14ac:dyDescent="0.25">
      <c r="A74" s="16" t="s">
        <v>145</v>
      </c>
      <c r="B74" s="17" t="s">
        <v>195</v>
      </c>
      <c r="C74" s="76">
        <f>23381+103.1</f>
        <v>23484.1</v>
      </c>
      <c r="D74" s="106">
        <f t="shared" ref="D74" si="31">E74-F74</f>
        <v>0</v>
      </c>
      <c r="E74" s="105"/>
      <c r="F74" s="105"/>
      <c r="G74" s="89">
        <f>C74+D74</f>
        <v>23484.1</v>
      </c>
    </row>
    <row r="75" spans="1:7" x14ac:dyDescent="0.25">
      <c r="A75" s="16" t="s">
        <v>147</v>
      </c>
      <c r="B75" s="17" t="s">
        <v>151</v>
      </c>
      <c r="C75" s="76">
        <f>SUM(C76:C107)</f>
        <v>6199.7444300000006</v>
      </c>
      <c r="D75" s="106">
        <f>SUM(D76:D107)</f>
        <v>133.56975999999995</v>
      </c>
      <c r="E75" s="149">
        <f>SUM(E76:E107)</f>
        <v>558.16976000000011</v>
      </c>
      <c r="F75" s="149">
        <f>SUM(F76:F107)</f>
        <v>424.6</v>
      </c>
      <c r="G75" s="89">
        <f>SUM(G76:G107)</f>
        <v>6333.3141900000001</v>
      </c>
    </row>
    <row r="76" spans="1:7" x14ac:dyDescent="0.25">
      <c r="A76" s="16" t="s">
        <v>135</v>
      </c>
      <c r="B76" s="18" t="s">
        <v>184</v>
      </c>
      <c r="C76" s="173">
        <v>46.984000000000002</v>
      </c>
      <c r="D76" s="106">
        <f t="shared" ref="D76:D111" si="32">E76-F76</f>
        <v>0</v>
      </c>
      <c r="E76" s="105"/>
      <c r="F76" s="105"/>
      <c r="G76" s="170">
        <f t="shared" ref="G76:G109" si="33">C76+D76</f>
        <v>46.984000000000002</v>
      </c>
    </row>
    <row r="77" spans="1:7" x14ac:dyDescent="0.25">
      <c r="A77" s="16" t="s">
        <v>136</v>
      </c>
      <c r="B77" s="18" t="s">
        <v>314</v>
      </c>
      <c r="C77" s="173">
        <v>306.89999999999998</v>
      </c>
      <c r="D77" s="106">
        <f t="shared" si="32"/>
        <v>0</v>
      </c>
      <c r="E77" s="105"/>
      <c r="F77" s="105"/>
      <c r="G77" s="170">
        <f t="shared" si="33"/>
        <v>306.89999999999998</v>
      </c>
    </row>
    <row r="78" spans="1:7" x14ac:dyDescent="0.25">
      <c r="A78" s="16" t="s">
        <v>317</v>
      </c>
      <c r="B78" s="18" t="s">
        <v>190</v>
      </c>
      <c r="C78" s="173">
        <v>309.64100000000002</v>
      </c>
      <c r="D78" s="106">
        <f t="shared" si="32"/>
        <v>0</v>
      </c>
      <c r="E78" s="105"/>
      <c r="F78" s="105"/>
      <c r="G78" s="170">
        <f t="shared" si="33"/>
        <v>309.64100000000002</v>
      </c>
    </row>
    <row r="79" spans="1:7" ht="45" x14ac:dyDescent="0.25">
      <c r="A79" s="16" t="s">
        <v>186</v>
      </c>
      <c r="B79" s="18" t="s">
        <v>437</v>
      </c>
      <c r="C79" s="173">
        <v>643</v>
      </c>
      <c r="D79" s="106">
        <f t="shared" si="32"/>
        <v>0</v>
      </c>
      <c r="E79" s="105"/>
      <c r="F79" s="105"/>
      <c r="G79" s="170">
        <f t="shared" si="33"/>
        <v>643</v>
      </c>
    </row>
    <row r="80" spans="1:7" ht="30" x14ac:dyDescent="0.25">
      <c r="A80" s="16" t="s">
        <v>187</v>
      </c>
      <c r="B80" s="18" t="s">
        <v>442</v>
      </c>
      <c r="C80" s="173">
        <v>37</v>
      </c>
      <c r="D80" s="106">
        <f t="shared" ref="D80" si="34">E80-F80</f>
        <v>0</v>
      </c>
      <c r="E80" s="105"/>
      <c r="F80" s="105"/>
      <c r="G80" s="170">
        <f t="shared" ref="G80" si="35">C80+D80</f>
        <v>37</v>
      </c>
    </row>
    <row r="81" spans="1:9" ht="30" x14ac:dyDescent="0.25">
      <c r="A81" s="16" t="s">
        <v>188</v>
      </c>
      <c r="B81" s="75" t="s">
        <v>390</v>
      </c>
      <c r="C81" s="173">
        <v>228.751</v>
      </c>
      <c r="D81" s="106">
        <f t="shared" si="32"/>
        <v>0</v>
      </c>
      <c r="E81" s="105"/>
      <c r="F81" s="105"/>
      <c r="G81" s="170">
        <f t="shared" si="33"/>
        <v>228.751</v>
      </c>
    </row>
    <row r="82" spans="1:9" x14ac:dyDescent="0.25">
      <c r="A82" s="16" t="s">
        <v>443</v>
      </c>
      <c r="B82" s="172" t="s">
        <v>363</v>
      </c>
      <c r="C82" s="173">
        <v>134.922</v>
      </c>
      <c r="D82" s="106">
        <f t="shared" si="32"/>
        <v>0</v>
      </c>
      <c r="E82" s="105"/>
      <c r="F82" s="105"/>
      <c r="G82" s="170">
        <f t="shared" si="33"/>
        <v>134.922</v>
      </c>
    </row>
    <row r="83" spans="1:9" x14ac:dyDescent="0.25">
      <c r="A83" s="16" t="s">
        <v>348</v>
      </c>
      <c r="B83" s="172" t="s">
        <v>414</v>
      </c>
      <c r="C83" s="173">
        <v>200.99942999999999</v>
      </c>
      <c r="D83" s="106">
        <f t="shared" si="32"/>
        <v>0</v>
      </c>
      <c r="E83" s="105"/>
      <c r="F83" s="105"/>
      <c r="G83" s="170">
        <f t="shared" si="33"/>
        <v>200.99942999999999</v>
      </c>
    </row>
    <row r="84" spans="1:9" ht="30" x14ac:dyDescent="0.25">
      <c r="A84" s="16" t="s">
        <v>189</v>
      </c>
      <c r="B84" s="172" t="s">
        <v>439</v>
      </c>
      <c r="C84" s="173">
        <v>74.543000000000006</v>
      </c>
      <c r="D84" s="106">
        <f t="shared" si="32"/>
        <v>0</v>
      </c>
      <c r="E84" s="105"/>
      <c r="F84" s="105"/>
      <c r="G84" s="170">
        <f t="shared" si="33"/>
        <v>74.543000000000006</v>
      </c>
    </row>
    <row r="85" spans="1:9" x14ac:dyDescent="0.25">
      <c r="A85" s="16" t="s">
        <v>192</v>
      </c>
      <c r="B85" s="172" t="s">
        <v>281</v>
      </c>
      <c r="C85" s="173">
        <v>278.911</v>
      </c>
      <c r="D85" s="106">
        <f t="shared" si="32"/>
        <v>0</v>
      </c>
      <c r="E85" s="105"/>
      <c r="F85" s="105"/>
      <c r="G85" s="170">
        <f t="shared" si="33"/>
        <v>278.911</v>
      </c>
    </row>
    <row r="86" spans="1:9" ht="30" x14ac:dyDescent="0.25">
      <c r="A86" s="16" t="s">
        <v>193</v>
      </c>
      <c r="B86" s="75" t="s">
        <v>345</v>
      </c>
      <c r="C86" s="173">
        <v>107.51900000000001</v>
      </c>
      <c r="D86" s="106">
        <f t="shared" si="32"/>
        <v>0</v>
      </c>
      <c r="E86" s="105"/>
      <c r="F86" s="105"/>
      <c r="G86" s="170">
        <f t="shared" si="33"/>
        <v>107.51900000000001</v>
      </c>
    </row>
    <row r="87" spans="1:9" x14ac:dyDescent="0.25">
      <c r="A87" s="16" t="s">
        <v>319</v>
      </c>
      <c r="B87" s="172" t="s">
        <v>316</v>
      </c>
      <c r="C87" s="173">
        <v>26.4</v>
      </c>
      <c r="D87" s="106">
        <f t="shared" si="32"/>
        <v>0</v>
      </c>
      <c r="E87" s="105"/>
      <c r="F87" s="105"/>
      <c r="G87" s="170">
        <f t="shared" si="33"/>
        <v>26.4</v>
      </c>
    </row>
    <row r="88" spans="1:9" s="44" customFormat="1" hidden="1" x14ac:dyDescent="0.25">
      <c r="A88" s="160" t="s">
        <v>319</v>
      </c>
      <c r="B88" s="161" t="s">
        <v>422</v>
      </c>
      <c r="C88" s="162"/>
      <c r="D88" s="106">
        <f t="shared" si="32"/>
        <v>0</v>
      </c>
      <c r="E88" s="111"/>
      <c r="F88" s="111"/>
      <c r="G88" s="164">
        <f t="shared" si="33"/>
        <v>0</v>
      </c>
      <c r="I88" s="278"/>
    </row>
    <row r="89" spans="1:9" x14ac:dyDescent="0.25">
      <c r="A89" s="16" t="s">
        <v>397</v>
      </c>
      <c r="B89" s="172" t="s">
        <v>286</v>
      </c>
      <c r="C89" s="173">
        <v>26.855</v>
      </c>
      <c r="D89" s="106">
        <f t="shared" si="32"/>
        <v>4.8390000000000004</v>
      </c>
      <c r="E89" s="105">
        <v>4.8390000000000004</v>
      </c>
      <c r="F89" s="105"/>
      <c r="G89" s="170">
        <f t="shared" si="33"/>
        <v>31.694000000000003</v>
      </c>
    </row>
    <row r="90" spans="1:9" ht="30" x14ac:dyDescent="0.25">
      <c r="A90" s="16" t="s">
        <v>365</v>
      </c>
      <c r="B90" s="172" t="s">
        <v>462</v>
      </c>
      <c r="C90" s="173"/>
      <c r="D90" s="106">
        <f t="shared" ref="D90" si="36">E90-F90</f>
        <v>18.872</v>
      </c>
      <c r="E90" s="105">
        <v>18.872</v>
      </c>
      <c r="F90" s="105"/>
      <c r="G90" s="170">
        <f t="shared" ref="G90" si="37">C90+D90</f>
        <v>18.872</v>
      </c>
    </row>
    <row r="91" spans="1:9" x14ac:dyDescent="0.25">
      <c r="A91" s="16" t="s">
        <v>398</v>
      </c>
      <c r="B91" s="172" t="s">
        <v>459</v>
      </c>
      <c r="C91" s="173"/>
      <c r="D91" s="106">
        <f t="shared" ref="D91" si="38">E91-F91</f>
        <v>4.5</v>
      </c>
      <c r="E91" s="105">
        <v>4.5</v>
      </c>
      <c r="F91" s="105"/>
      <c r="G91" s="170">
        <f t="shared" ref="G91" si="39">C91+D91</f>
        <v>4.5</v>
      </c>
    </row>
    <row r="92" spans="1:9" ht="30" x14ac:dyDescent="0.25">
      <c r="A92" s="16" t="s">
        <v>399</v>
      </c>
      <c r="B92" s="172" t="s">
        <v>463</v>
      </c>
      <c r="C92" s="173"/>
      <c r="D92" s="106">
        <f t="shared" ref="D92" si="40">E92-F92</f>
        <v>500</v>
      </c>
      <c r="E92" s="105">
        <v>500</v>
      </c>
      <c r="F92" s="105"/>
      <c r="G92" s="170">
        <f t="shared" ref="G92" si="41">C92+D92</f>
        <v>500</v>
      </c>
    </row>
    <row r="93" spans="1:9" ht="15" hidden="1" customHeight="1" x14ac:dyDescent="0.25">
      <c r="A93" s="16"/>
      <c r="B93" s="161" t="s">
        <v>307</v>
      </c>
      <c r="C93" s="173"/>
      <c r="D93" s="106">
        <f t="shared" si="32"/>
        <v>0</v>
      </c>
      <c r="E93" s="105"/>
      <c r="F93" s="105"/>
      <c r="G93" s="170">
        <f t="shared" si="33"/>
        <v>0</v>
      </c>
    </row>
    <row r="94" spans="1:9" ht="30" hidden="1" customHeight="1" x14ac:dyDescent="0.25">
      <c r="A94" s="16"/>
      <c r="B94" s="161" t="s">
        <v>310</v>
      </c>
      <c r="C94" s="173"/>
      <c r="D94" s="106">
        <f t="shared" si="32"/>
        <v>0</v>
      </c>
      <c r="E94" s="105"/>
      <c r="F94" s="105"/>
      <c r="G94" s="170">
        <f t="shared" si="33"/>
        <v>0</v>
      </c>
    </row>
    <row r="95" spans="1:9" s="44" customFormat="1" ht="45" hidden="1" customHeight="1" x14ac:dyDescent="0.25">
      <c r="A95" s="293" t="s">
        <v>365</v>
      </c>
      <c r="B95" s="161" t="s">
        <v>334</v>
      </c>
      <c r="C95" s="162"/>
      <c r="D95" s="106">
        <f t="shared" si="32"/>
        <v>0</v>
      </c>
      <c r="E95" s="111"/>
      <c r="F95" s="111"/>
      <c r="G95" s="164">
        <f t="shared" si="33"/>
        <v>0</v>
      </c>
      <c r="I95" s="278"/>
    </row>
    <row r="96" spans="1:9" ht="45" x14ac:dyDescent="0.25">
      <c r="A96" s="150" t="s">
        <v>402</v>
      </c>
      <c r="B96" s="172" t="s">
        <v>299</v>
      </c>
      <c r="C96" s="173"/>
      <c r="D96" s="106">
        <f t="shared" si="32"/>
        <v>12.602</v>
      </c>
      <c r="E96" s="105">
        <v>12.602</v>
      </c>
      <c r="F96" s="105"/>
      <c r="G96" s="170">
        <f t="shared" si="33"/>
        <v>12.602</v>
      </c>
    </row>
    <row r="97" spans="1:11" ht="30" x14ac:dyDescent="0.25">
      <c r="A97" s="150" t="s">
        <v>403</v>
      </c>
      <c r="B97" s="20" t="s">
        <v>127</v>
      </c>
      <c r="C97" s="173">
        <v>3622</v>
      </c>
      <c r="D97" s="106">
        <f t="shared" si="32"/>
        <v>-424.6</v>
      </c>
      <c r="E97" s="105"/>
      <c r="F97" s="105">
        <v>424.6</v>
      </c>
      <c r="G97" s="170">
        <f t="shared" si="33"/>
        <v>3197.4</v>
      </c>
    </row>
    <row r="98" spans="1:11" x14ac:dyDescent="0.25">
      <c r="A98" s="150" t="s">
        <v>416</v>
      </c>
      <c r="B98" s="187" t="s">
        <v>321</v>
      </c>
      <c r="C98" s="188">
        <v>3.6</v>
      </c>
      <c r="D98" s="106">
        <f t="shared" si="32"/>
        <v>0</v>
      </c>
      <c r="E98" s="105"/>
      <c r="F98" s="105"/>
      <c r="G98" s="170">
        <f t="shared" si="33"/>
        <v>3.6</v>
      </c>
    </row>
    <row r="99" spans="1:11" x14ac:dyDescent="0.25">
      <c r="A99" s="150" t="s">
        <v>418</v>
      </c>
      <c r="B99" s="187" t="s">
        <v>392</v>
      </c>
      <c r="C99" s="188">
        <v>73.7</v>
      </c>
      <c r="D99" s="106">
        <f t="shared" si="32"/>
        <v>0</v>
      </c>
      <c r="E99" s="105"/>
      <c r="F99" s="105"/>
      <c r="G99" s="170">
        <f t="shared" si="33"/>
        <v>73.7</v>
      </c>
    </row>
    <row r="100" spans="1:11" ht="45" x14ac:dyDescent="0.25">
      <c r="A100" s="150" t="s">
        <v>419</v>
      </c>
      <c r="B100" s="189" t="s">
        <v>453</v>
      </c>
      <c r="C100" s="173"/>
      <c r="D100" s="106">
        <f t="shared" si="32"/>
        <v>2.8409999999999997</v>
      </c>
      <c r="E100" s="105">
        <f>0.09+2.751</f>
        <v>2.8409999999999997</v>
      </c>
      <c r="F100" s="105"/>
      <c r="G100" s="170">
        <f t="shared" si="33"/>
        <v>2.8409999999999997</v>
      </c>
    </row>
    <row r="101" spans="1:11" ht="45" customHeight="1" x14ac:dyDescent="0.25">
      <c r="A101" s="16" t="s">
        <v>420</v>
      </c>
      <c r="B101" s="20" t="s">
        <v>455</v>
      </c>
      <c r="C101" s="173"/>
      <c r="D101" s="106">
        <f t="shared" si="32"/>
        <v>0.378</v>
      </c>
      <c r="E101" s="105">
        <f>0.014+0.364</f>
        <v>0.378</v>
      </c>
      <c r="F101" s="105"/>
      <c r="G101" s="170">
        <f t="shared" si="33"/>
        <v>0.378</v>
      </c>
    </row>
    <row r="102" spans="1:11" ht="60" x14ac:dyDescent="0.25">
      <c r="A102" s="16" t="s">
        <v>465</v>
      </c>
      <c r="B102" s="189" t="s">
        <v>450</v>
      </c>
      <c r="C102" s="173"/>
      <c r="D102" s="106">
        <f t="shared" si="32"/>
        <v>11.994</v>
      </c>
      <c r="E102" s="105">
        <f>10.811+1.183</f>
        <v>11.994</v>
      </c>
      <c r="F102" s="105"/>
      <c r="G102" s="170">
        <f t="shared" si="33"/>
        <v>11.994</v>
      </c>
    </row>
    <row r="103" spans="1:11" ht="45" customHeight="1" x14ac:dyDescent="0.25">
      <c r="A103" s="16" t="s">
        <v>423</v>
      </c>
      <c r="B103" s="20" t="s">
        <v>456</v>
      </c>
      <c r="C103" s="173"/>
      <c r="D103" s="106">
        <f t="shared" si="32"/>
        <v>2.1437599999999999</v>
      </c>
      <c r="E103" s="105">
        <v>2.1437599999999999</v>
      </c>
      <c r="F103" s="105"/>
      <c r="G103" s="170">
        <f t="shared" si="33"/>
        <v>2.1437599999999999</v>
      </c>
    </row>
    <row r="104" spans="1:11" x14ac:dyDescent="0.25">
      <c r="A104" s="16" t="s">
        <v>466</v>
      </c>
      <c r="B104" s="20" t="s">
        <v>393</v>
      </c>
      <c r="C104" s="188">
        <v>24.419</v>
      </c>
      <c r="D104" s="106">
        <f t="shared" si="32"/>
        <v>0</v>
      </c>
      <c r="E104" s="105"/>
      <c r="F104" s="105"/>
      <c r="G104" s="170">
        <f t="shared" si="33"/>
        <v>24.419</v>
      </c>
    </row>
    <row r="105" spans="1:11" s="44" customFormat="1" ht="30" hidden="1" customHeight="1" x14ac:dyDescent="0.25">
      <c r="A105" s="16" t="s">
        <v>423</v>
      </c>
      <c r="B105" s="165" t="s">
        <v>325</v>
      </c>
      <c r="C105" s="262"/>
      <c r="D105" s="163">
        <f t="shared" si="32"/>
        <v>0</v>
      </c>
      <c r="E105" s="111"/>
      <c r="F105" s="111"/>
      <c r="G105" s="164">
        <f t="shared" si="33"/>
        <v>0</v>
      </c>
      <c r="I105" s="278"/>
      <c r="K105" s="13"/>
    </row>
    <row r="106" spans="1:11" ht="45" x14ac:dyDescent="0.25">
      <c r="A106" s="16" t="s">
        <v>467</v>
      </c>
      <c r="B106" s="189" t="s">
        <v>326</v>
      </c>
      <c r="C106" s="188">
        <v>53.6</v>
      </c>
      <c r="D106" s="106">
        <f t="shared" si="32"/>
        <v>0</v>
      </c>
      <c r="E106" s="105"/>
      <c r="F106" s="105"/>
      <c r="G106" s="170">
        <f t="shared" si="33"/>
        <v>53.6</v>
      </c>
    </row>
    <row r="107" spans="1:11" s="44" customFormat="1" ht="15" hidden="1" customHeight="1" x14ac:dyDescent="0.25">
      <c r="A107" s="160"/>
      <c r="B107" s="165" t="s">
        <v>332</v>
      </c>
      <c r="C107" s="162"/>
      <c r="D107" s="163">
        <f t="shared" si="32"/>
        <v>0</v>
      </c>
      <c r="E107" s="111"/>
      <c r="F107" s="111"/>
      <c r="G107" s="164">
        <f t="shared" si="33"/>
        <v>0</v>
      </c>
      <c r="I107" s="278"/>
      <c r="K107" s="13"/>
    </row>
    <row r="108" spans="1:11" x14ac:dyDescent="0.25">
      <c r="A108" s="16" t="s">
        <v>172</v>
      </c>
      <c r="B108" s="17" t="s">
        <v>404</v>
      </c>
      <c r="C108" s="76">
        <f>C111+C110+C109</f>
        <v>4693.0629999999992</v>
      </c>
      <c r="D108" s="106">
        <f>D111+D110+D109</f>
        <v>199.89252000000002</v>
      </c>
      <c r="E108" s="149">
        <f>E111+E110+E109</f>
        <v>226.39708000000002</v>
      </c>
      <c r="F108" s="149">
        <f>F111+F110+F109</f>
        <v>26.504560000000001</v>
      </c>
      <c r="G108" s="89">
        <f>G111+G110+G109</f>
        <v>4892.9555199999986</v>
      </c>
    </row>
    <row r="109" spans="1:11" ht="30" customHeight="1" x14ac:dyDescent="0.25">
      <c r="A109" s="16" t="s">
        <v>179</v>
      </c>
      <c r="B109" s="20" t="s">
        <v>469</v>
      </c>
      <c r="C109" s="173"/>
      <c r="D109" s="106">
        <f t="shared" si="32"/>
        <v>188.41900000000001</v>
      </c>
      <c r="E109" s="105">
        <v>188.41900000000001</v>
      </c>
      <c r="F109" s="105"/>
      <c r="G109" s="170">
        <f t="shared" si="33"/>
        <v>188.41900000000001</v>
      </c>
    </row>
    <row r="110" spans="1:11" x14ac:dyDescent="0.25">
      <c r="A110" s="16" t="s">
        <v>349</v>
      </c>
      <c r="B110" s="20" t="s">
        <v>137</v>
      </c>
      <c r="C110" s="173">
        <v>4582.1629999999996</v>
      </c>
      <c r="D110" s="106">
        <f t="shared" si="32"/>
        <v>-16.75056</v>
      </c>
      <c r="E110" s="105">
        <v>9.7539999999999996</v>
      </c>
      <c r="F110" s="105">
        <v>26.504560000000001</v>
      </c>
      <c r="G110" s="170">
        <f t="shared" ref="G110" si="42">C110+D110</f>
        <v>4565.4124399999992</v>
      </c>
    </row>
    <row r="111" spans="1:11" ht="30" x14ac:dyDescent="0.25">
      <c r="A111" s="16" t="s">
        <v>468</v>
      </c>
      <c r="B111" s="20" t="s">
        <v>275</v>
      </c>
      <c r="C111" s="173">
        <v>110.9</v>
      </c>
      <c r="D111" s="106">
        <f t="shared" si="32"/>
        <v>28.224080000000001</v>
      </c>
      <c r="E111" s="105">
        <f>1.751+26.47308</f>
        <v>28.224080000000001</v>
      </c>
      <c r="F111" s="105"/>
      <c r="G111" s="170">
        <f>C111+D111</f>
        <v>139.12407999999999</v>
      </c>
    </row>
    <row r="112" spans="1:11" x14ac:dyDescent="0.25">
      <c r="A112" s="16" t="s">
        <v>8</v>
      </c>
      <c r="B112" s="17" t="s">
        <v>112</v>
      </c>
      <c r="C112" s="76">
        <f>C13+C23+C41+C48</f>
        <v>101030.56343000001</v>
      </c>
      <c r="D112" s="106">
        <f>D13+D23+D41+D48</f>
        <v>761.15678000000003</v>
      </c>
      <c r="E112" s="149">
        <f>E13+E23+E41+E48</f>
        <v>1216.4613400000001</v>
      </c>
      <c r="F112" s="149">
        <f>F13+F23+F41+F48</f>
        <v>455.30456000000004</v>
      </c>
      <c r="G112" s="89">
        <f>G13+G23+G41+G48</f>
        <v>101791.72021</v>
      </c>
    </row>
    <row r="113" spans="1:7" ht="15.75" customHeight="1" x14ac:dyDescent="0.25">
      <c r="A113" s="16" t="s">
        <v>9</v>
      </c>
      <c r="B113" s="18" t="s">
        <v>339</v>
      </c>
      <c r="C113" s="173">
        <f>C114+C115</f>
        <v>2744.46297</v>
      </c>
      <c r="D113" s="106">
        <f t="shared" ref="D113" si="43">D114+D115</f>
        <v>0</v>
      </c>
      <c r="E113" s="105"/>
      <c r="F113" s="105"/>
      <c r="G113" s="170">
        <f>G114+G115</f>
        <v>2744.46297</v>
      </c>
    </row>
    <row r="114" spans="1:7" ht="15.75" customHeight="1" x14ac:dyDescent="0.25">
      <c r="A114" s="21" t="s">
        <v>340</v>
      </c>
      <c r="B114" s="190" t="s">
        <v>346</v>
      </c>
      <c r="C114" s="173">
        <f>131.97083+661.12691+134.14341+501.10745+171.60894+124.71412</f>
        <v>1724.67166</v>
      </c>
      <c r="D114" s="106">
        <f t="shared" ref="D114:D115" si="44">E114-F114</f>
        <v>0</v>
      </c>
      <c r="E114" s="105"/>
      <c r="F114" s="105"/>
      <c r="G114" s="180">
        <f>C114+D114</f>
        <v>1724.67166</v>
      </c>
    </row>
    <row r="115" spans="1:7" ht="15.75" customHeight="1" x14ac:dyDescent="0.25">
      <c r="A115" s="21" t="s">
        <v>341</v>
      </c>
      <c r="B115" s="190" t="s">
        <v>347</v>
      </c>
      <c r="C115" s="173">
        <v>1019.79131</v>
      </c>
      <c r="D115" s="106">
        <f t="shared" si="44"/>
        <v>0</v>
      </c>
      <c r="E115" s="105"/>
      <c r="F115" s="105"/>
      <c r="G115" s="180">
        <f>C115+D115</f>
        <v>1019.79131</v>
      </c>
    </row>
    <row r="117" spans="1:7" x14ac:dyDescent="0.25">
      <c r="C117" s="276" t="s">
        <v>431</v>
      </c>
      <c r="D117" s="277"/>
      <c r="E117" s="276">
        <v>101791.72021</v>
      </c>
      <c r="F117" s="278">
        <f>E117-C112</f>
        <v>761.15677999999025</v>
      </c>
    </row>
    <row r="118" spans="1:7" x14ac:dyDescent="0.25">
      <c r="C118" s="72" t="s">
        <v>278</v>
      </c>
    </row>
    <row r="119" spans="1:7" x14ac:dyDescent="0.25">
      <c r="B119" s="191"/>
      <c r="C119" s="72">
        <f>'3 priedas_asignavimai'!U308</f>
        <v>108370.68318000002</v>
      </c>
      <c r="D119" s="72" t="s">
        <v>429</v>
      </c>
      <c r="F119" s="273"/>
    </row>
    <row r="120" spans="1:7" x14ac:dyDescent="0.25">
      <c r="B120" s="191"/>
      <c r="C120" s="72">
        <f>C119-C122</f>
        <v>0</v>
      </c>
      <c r="F120" s="273"/>
    </row>
    <row r="121" spans="1:7" x14ac:dyDescent="0.25">
      <c r="C121" s="72" t="s">
        <v>277</v>
      </c>
    </row>
    <row r="122" spans="1:7" x14ac:dyDescent="0.25">
      <c r="C122" s="72">
        <f>G112+G113+'3 priedas_asignavimai'!AB308</f>
        <v>108370.68317999999</v>
      </c>
    </row>
    <row r="123" spans="1:7" x14ac:dyDescent="0.25">
      <c r="C123" s="72">
        <f>C122-'3 priedas_asignavimai'!U308</f>
        <v>0</v>
      </c>
    </row>
    <row r="125" spans="1:7" x14ac:dyDescent="0.25">
      <c r="C125" s="72" t="s">
        <v>396</v>
      </c>
    </row>
    <row r="126" spans="1:7" x14ac:dyDescent="0.25">
      <c r="C126" s="72">
        <f>G15+G17+G21+G24+G29+G37+G39+G41+G109</f>
        <v>59977.113500000007</v>
      </c>
      <c r="D126" s="274" t="s">
        <v>424</v>
      </c>
      <c r="E126" s="275" t="s">
        <v>425</v>
      </c>
    </row>
    <row r="127" spans="1:7" x14ac:dyDescent="0.25">
      <c r="C127" s="157">
        <f>C126*0.25/100</f>
        <v>149.94278375000002</v>
      </c>
      <c r="D127" s="274">
        <v>148.5</v>
      </c>
      <c r="E127" s="275">
        <f>C127-D127</f>
        <v>1.442783750000018</v>
      </c>
    </row>
    <row r="129" spans="3:3" x14ac:dyDescent="0.25">
      <c r="C129" s="47">
        <f>G112-G75-G74-G49-G110-G111</f>
        <v>59977.113499999985</v>
      </c>
    </row>
    <row r="130" spans="3:3" x14ac:dyDescent="0.25">
      <c r="C130" s="47"/>
    </row>
  </sheetData>
  <sheetProtection formatCells="0" formatColumns="0" formatRows="0" insertColumns="0" insertRows="0" insertHyperlinks="0" deleteColumns="0" deleteRows="0" sort="0" autoFilter="0" pivotTables="0"/>
  <mergeCells count="15">
    <mergeCell ref="A8:G8"/>
    <mergeCell ref="G10:G12"/>
    <mergeCell ref="A9:G9"/>
    <mergeCell ref="A10:A12"/>
    <mergeCell ref="B10:B12"/>
    <mergeCell ref="C10:C12"/>
    <mergeCell ref="D10:F10"/>
    <mergeCell ref="D11:D12"/>
    <mergeCell ref="E11:F11"/>
    <mergeCell ref="A6:G6"/>
    <mergeCell ref="A2:G2"/>
    <mergeCell ref="A1:G1"/>
    <mergeCell ref="A3:G3"/>
    <mergeCell ref="A4:G4"/>
    <mergeCell ref="A5:G5"/>
  </mergeCells>
  <pageMargins left="1.1811023622047245" right="0.39370078740157483" top="0.59055118110236227" bottom="0.39370078740157483" header="0.31496062992125984" footer="0.31496062992125984"/>
  <pageSetup paperSize="9" scale="8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apas2">
    <pageSetUpPr fitToPage="1"/>
  </sheetPr>
  <dimension ref="A1:U126"/>
  <sheetViews>
    <sheetView showZeros="0" zoomScaleNormal="100" workbookViewId="0">
      <pane xSplit="12" ySplit="12" topLeftCell="M108" activePane="bottomRight" state="frozen"/>
      <selection activeCell="N49" sqref="N49"/>
      <selection pane="topRight" activeCell="N49" sqref="N49"/>
      <selection pane="bottomLeft" activeCell="N49" sqref="N49"/>
      <selection pane="bottomRight" activeCell="A3" sqref="A3:Q3"/>
    </sheetView>
  </sheetViews>
  <sheetFormatPr defaultColWidth="9.140625" defaultRowHeight="15" x14ac:dyDescent="0.25"/>
  <cols>
    <col min="1" max="1" width="5" style="1" customWidth="1"/>
    <col min="2" max="2" width="50.140625" style="1" customWidth="1"/>
    <col min="3" max="3" width="12.42578125" style="1" hidden="1" customWidth="1"/>
    <col min="4" max="5" width="11.28515625" style="1" hidden="1" customWidth="1"/>
    <col min="6" max="6" width="13" style="1" hidden="1" customWidth="1"/>
    <col min="7" max="12" width="11.28515625" style="1" hidden="1" customWidth="1"/>
    <col min="13" max="17" width="11.85546875" style="1" customWidth="1"/>
    <col min="18" max="21" width="9.140625" style="1" hidden="1" customWidth="1"/>
    <col min="22" max="23" width="9.140625" style="1" customWidth="1"/>
    <col min="24" max="16384" width="9.140625" style="1"/>
  </cols>
  <sheetData>
    <row r="1" spans="1:21" x14ac:dyDescent="0.25">
      <c r="A1" s="332" t="s">
        <v>368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  <c r="Q1" s="332"/>
    </row>
    <row r="2" spans="1:21" x14ac:dyDescent="0.25">
      <c r="A2" s="332" t="s">
        <v>432</v>
      </c>
      <c r="B2" s="332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  <c r="P2" s="332"/>
      <c r="Q2" s="332"/>
    </row>
    <row r="3" spans="1:21" x14ac:dyDescent="0.25">
      <c r="A3" s="332" t="s">
        <v>447</v>
      </c>
      <c r="B3" s="332"/>
      <c r="C3" s="332"/>
      <c r="D3" s="332"/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332"/>
      <c r="Q3" s="332"/>
    </row>
    <row r="4" spans="1:21" x14ac:dyDescent="0.25">
      <c r="A4" s="332" t="s">
        <v>125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  <c r="M4" s="332"/>
      <c r="N4" s="332"/>
      <c r="O4" s="332"/>
      <c r="P4" s="332"/>
      <c r="Q4" s="332"/>
    </row>
    <row r="5" spans="1:21" x14ac:dyDescent="0.25">
      <c r="A5" s="332" t="s">
        <v>448</v>
      </c>
      <c r="B5" s="332"/>
      <c r="C5" s="332"/>
      <c r="D5" s="332"/>
      <c r="E5" s="332"/>
      <c r="F5" s="332"/>
      <c r="G5" s="332"/>
      <c r="H5" s="332"/>
      <c r="I5" s="332"/>
      <c r="J5" s="332"/>
      <c r="K5" s="332"/>
      <c r="L5" s="332"/>
      <c r="M5" s="332"/>
      <c r="N5" s="332"/>
      <c r="O5" s="332"/>
      <c r="P5" s="332"/>
      <c r="Q5" s="332"/>
    </row>
    <row r="6" spans="1:21" x14ac:dyDescent="0.25">
      <c r="A6" s="332" t="s">
        <v>473</v>
      </c>
      <c r="B6" s="332"/>
      <c r="C6" s="332"/>
      <c r="D6" s="332"/>
      <c r="E6" s="332"/>
      <c r="F6" s="332"/>
      <c r="G6" s="332"/>
      <c r="H6" s="332"/>
      <c r="I6" s="332"/>
      <c r="J6" s="332"/>
      <c r="K6" s="332"/>
      <c r="L6" s="332"/>
      <c r="M6" s="332"/>
      <c r="N6" s="332"/>
      <c r="O6" s="332"/>
      <c r="P6" s="332"/>
      <c r="Q6" s="332"/>
    </row>
    <row r="7" spans="1:21" s="13" customFormat="1" x14ac:dyDescent="0.25">
      <c r="A7" s="1"/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</row>
    <row r="8" spans="1:21" x14ac:dyDescent="0.25">
      <c r="A8" s="333" t="s">
        <v>434</v>
      </c>
      <c r="B8" s="333"/>
      <c r="C8" s="333"/>
      <c r="D8" s="333"/>
      <c r="E8" s="333"/>
      <c r="F8" s="333"/>
      <c r="G8" s="333"/>
      <c r="H8" s="333"/>
      <c r="I8" s="333"/>
      <c r="J8" s="333"/>
      <c r="K8" s="333"/>
      <c r="L8" s="333"/>
      <c r="M8" s="333"/>
      <c r="N8" s="333"/>
      <c r="O8" s="333"/>
      <c r="P8" s="333"/>
      <c r="Q8" s="333"/>
    </row>
    <row r="9" spans="1:21" x14ac:dyDescent="0.25">
      <c r="G9" s="2"/>
      <c r="H9" s="2"/>
      <c r="I9" s="2"/>
      <c r="J9" s="2"/>
      <c r="K9" s="2"/>
      <c r="L9" s="2"/>
      <c r="M9" s="2"/>
      <c r="N9" s="2"/>
      <c r="O9" s="2"/>
      <c r="P9" s="2"/>
      <c r="Q9" s="2" t="s">
        <v>134</v>
      </c>
    </row>
    <row r="10" spans="1:21" ht="15" customHeight="1" x14ac:dyDescent="0.25">
      <c r="A10" s="334" t="s">
        <v>1</v>
      </c>
      <c r="B10" s="313" t="s">
        <v>267</v>
      </c>
      <c r="C10" s="335" t="s">
        <v>126</v>
      </c>
      <c r="D10" s="325" t="s">
        <v>57</v>
      </c>
      <c r="E10" s="326"/>
      <c r="F10" s="326"/>
      <c r="G10" s="327"/>
      <c r="H10" s="317" t="s">
        <v>389</v>
      </c>
      <c r="I10" s="320" t="s">
        <v>57</v>
      </c>
      <c r="J10" s="321"/>
      <c r="K10" s="321"/>
      <c r="L10" s="321"/>
      <c r="M10" s="330" t="s">
        <v>0</v>
      </c>
      <c r="N10" s="322" t="s">
        <v>57</v>
      </c>
      <c r="O10" s="323"/>
      <c r="P10" s="323"/>
      <c r="Q10" s="324"/>
    </row>
    <row r="11" spans="1:21" ht="15" customHeight="1" x14ac:dyDescent="0.25">
      <c r="A11" s="334"/>
      <c r="B11" s="314"/>
      <c r="C11" s="336"/>
      <c r="D11" s="315" t="s">
        <v>140</v>
      </c>
      <c r="E11" s="315" t="s">
        <v>141</v>
      </c>
      <c r="F11" s="315" t="s">
        <v>58</v>
      </c>
      <c r="G11" s="315" t="s">
        <v>350</v>
      </c>
      <c r="H11" s="318"/>
      <c r="I11" s="328" t="s">
        <v>140</v>
      </c>
      <c r="J11" s="328" t="s">
        <v>141</v>
      </c>
      <c r="K11" s="328" t="s">
        <v>58</v>
      </c>
      <c r="L11" s="328" t="s">
        <v>350</v>
      </c>
      <c r="M11" s="331"/>
      <c r="N11" s="313" t="s">
        <v>140</v>
      </c>
      <c r="O11" s="313" t="s">
        <v>141</v>
      </c>
      <c r="P11" s="313" t="s">
        <v>58</v>
      </c>
      <c r="Q11" s="313" t="s">
        <v>408</v>
      </c>
    </row>
    <row r="12" spans="1:21" ht="63" customHeight="1" x14ac:dyDescent="0.25">
      <c r="A12" s="334"/>
      <c r="B12" s="314"/>
      <c r="C12" s="336"/>
      <c r="D12" s="316"/>
      <c r="E12" s="316"/>
      <c r="F12" s="316"/>
      <c r="G12" s="316"/>
      <c r="H12" s="319"/>
      <c r="I12" s="329"/>
      <c r="J12" s="329"/>
      <c r="K12" s="329"/>
      <c r="L12" s="329"/>
      <c r="M12" s="331"/>
      <c r="N12" s="314"/>
      <c r="O12" s="314"/>
      <c r="P12" s="314"/>
      <c r="Q12" s="314"/>
      <c r="S12" s="36" t="s">
        <v>269</v>
      </c>
      <c r="T12" s="1" t="s">
        <v>296</v>
      </c>
    </row>
    <row r="13" spans="1:21" ht="15" customHeight="1" x14ac:dyDescent="0.25">
      <c r="A13" s="12" t="s">
        <v>5</v>
      </c>
      <c r="B13" s="25" t="s">
        <v>200</v>
      </c>
      <c r="C13" s="58">
        <f>D13+E13+F13+G13</f>
        <v>331.6</v>
      </c>
      <c r="D13" s="58">
        <f>D14+D15+D16+D17</f>
        <v>281.60000000000002</v>
      </c>
      <c r="E13" s="58">
        <f t="shared" ref="E13:G13" si="0">E14+E15+E16+E17</f>
        <v>0</v>
      </c>
      <c r="F13" s="58">
        <f t="shared" si="0"/>
        <v>0</v>
      </c>
      <c r="G13" s="58">
        <f t="shared" si="0"/>
        <v>50</v>
      </c>
      <c r="H13" s="56">
        <f t="shared" ref="H13:H78" si="1">I13+J13+K13+L13</f>
        <v>2.2000000000000002</v>
      </c>
      <c r="I13" s="56">
        <f>I14+I15+I16+I17</f>
        <v>0</v>
      </c>
      <c r="J13" s="56">
        <f t="shared" ref="J13:L13" si="2">J14+J15+J16+J17</f>
        <v>2.2000000000000002</v>
      </c>
      <c r="K13" s="56">
        <f t="shared" si="2"/>
        <v>0</v>
      </c>
      <c r="L13" s="56">
        <f t="shared" si="2"/>
        <v>0</v>
      </c>
      <c r="M13" s="64">
        <f t="shared" ref="M13:M77" si="3">N13+O13+P13+Q13</f>
        <v>333.8</v>
      </c>
      <c r="N13" s="64">
        <f>N14+N15+N16+N17</f>
        <v>281.60000000000002</v>
      </c>
      <c r="O13" s="64">
        <f t="shared" ref="O13:Q13" si="4">O14+O15+O16+O17</f>
        <v>2.2000000000000002</v>
      </c>
      <c r="P13" s="64">
        <f t="shared" si="4"/>
        <v>0</v>
      </c>
      <c r="Q13" s="64">
        <f t="shared" si="4"/>
        <v>50</v>
      </c>
      <c r="S13" s="37"/>
    </row>
    <row r="14" spans="1:21" x14ac:dyDescent="0.25">
      <c r="A14" s="12"/>
      <c r="B14" s="8" t="s">
        <v>370</v>
      </c>
      <c r="C14" s="57">
        <f t="shared" ref="C14:C46" si="5">D14+E14+F14+G14</f>
        <v>18.100000000000001</v>
      </c>
      <c r="D14" s="79">
        <v>18.100000000000001</v>
      </c>
      <c r="E14" s="79"/>
      <c r="F14" s="79"/>
      <c r="G14" s="79"/>
      <c r="H14" s="56">
        <f t="shared" si="1"/>
        <v>0</v>
      </c>
      <c r="I14" s="82"/>
      <c r="J14" s="82"/>
      <c r="K14" s="82"/>
      <c r="L14" s="82"/>
      <c r="M14" s="63">
        <f t="shared" si="3"/>
        <v>18.100000000000001</v>
      </c>
      <c r="N14" s="63">
        <f>D14+I14</f>
        <v>18.100000000000001</v>
      </c>
      <c r="O14" s="63">
        <f t="shared" ref="O14:Q14" si="6">E14+J14</f>
        <v>0</v>
      </c>
      <c r="P14" s="63">
        <f t="shared" si="6"/>
        <v>0</v>
      </c>
      <c r="Q14" s="63">
        <f t="shared" si="6"/>
        <v>0</v>
      </c>
      <c r="S14" s="37">
        <f>M14-'3 priedas_asignavimai'!AA15</f>
        <v>0</v>
      </c>
    </row>
    <row r="15" spans="1:21" x14ac:dyDescent="0.25">
      <c r="A15" s="12"/>
      <c r="B15" s="8" t="s">
        <v>371</v>
      </c>
      <c r="C15" s="57">
        <f t="shared" si="5"/>
        <v>230</v>
      </c>
      <c r="D15" s="79">
        <v>180</v>
      </c>
      <c r="E15" s="79"/>
      <c r="F15" s="79"/>
      <c r="G15" s="79">
        <v>50</v>
      </c>
      <c r="H15" s="56">
        <f t="shared" si="1"/>
        <v>0</v>
      </c>
      <c r="I15" s="82"/>
      <c r="J15" s="82"/>
      <c r="K15" s="82"/>
      <c r="L15" s="82"/>
      <c r="M15" s="63">
        <f t="shared" si="3"/>
        <v>230</v>
      </c>
      <c r="N15" s="63">
        <f>D15+I15</f>
        <v>180</v>
      </c>
      <c r="O15" s="63">
        <f t="shared" ref="O15:O16" si="7">E15+J15</f>
        <v>0</v>
      </c>
      <c r="P15" s="63">
        <f t="shared" ref="P15:P16" si="8">F15+K15</f>
        <v>0</v>
      </c>
      <c r="Q15" s="63">
        <f t="shared" ref="Q15:Q16" si="9">G15+L15</f>
        <v>50</v>
      </c>
      <c r="S15" s="260">
        <f>M15-'3 priedas_asignavimai'!AA44</f>
        <v>-307.20000000000005</v>
      </c>
      <c r="T15" s="1">
        <f>S15+S16</f>
        <v>-372.00000000000006</v>
      </c>
      <c r="U15" s="1">
        <f>'1 priedas_pajamos'!G22+'1 priedas_pajamos'!G26+'1 priedas_pajamos'!G27+'1 priedas_pajamos'!G40</f>
        <v>372</v>
      </c>
    </row>
    <row r="16" spans="1:21" x14ac:dyDescent="0.25">
      <c r="A16" s="12"/>
      <c r="B16" s="8" t="s">
        <v>372</v>
      </c>
      <c r="C16" s="57">
        <f t="shared" si="5"/>
        <v>83.5</v>
      </c>
      <c r="D16" s="79">
        <v>83.5</v>
      </c>
      <c r="E16" s="79"/>
      <c r="F16" s="79"/>
      <c r="G16" s="79"/>
      <c r="H16" s="56">
        <f t="shared" si="1"/>
        <v>0</v>
      </c>
      <c r="I16" s="82"/>
      <c r="J16" s="82"/>
      <c r="K16" s="82"/>
      <c r="L16" s="82"/>
      <c r="M16" s="63">
        <f t="shared" si="3"/>
        <v>83.5</v>
      </c>
      <c r="N16" s="63">
        <f>D16+I16</f>
        <v>83.5</v>
      </c>
      <c r="O16" s="63">
        <f t="shared" si="7"/>
        <v>0</v>
      </c>
      <c r="P16" s="63">
        <f t="shared" si="8"/>
        <v>0</v>
      </c>
      <c r="Q16" s="63">
        <f t="shared" si="9"/>
        <v>0</v>
      </c>
      <c r="S16" s="260">
        <f>M16-'3 priedas_asignavimai'!AA52</f>
        <v>-64.800000000000011</v>
      </c>
    </row>
    <row r="17" spans="1:19" x14ac:dyDescent="0.25">
      <c r="A17" s="12"/>
      <c r="B17" s="8" t="s">
        <v>470</v>
      </c>
      <c r="C17" s="57">
        <f t="shared" ref="C17" si="10">D17+E17+F17+G17</f>
        <v>0</v>
      </c>
      <c r="D17" s="79"/>
      <c r="E17" s="79"/>
      <c r="F17" s="79"/>
      <c r="G17" s="79"/>
      <c r="H17" s="56">
        <f t="shared" ref="H17" si="11">I17+J17+K17+L17</f>
        <v>2.2000000000000002</v>
      </c>
      <c r="I17" s="82"/>
      <c r="J17" s="82">
        <v>2.2000000000000002</v>
      </c>
      <c r="K17" s="82"/>
      <c r="L17" s="82"/>
      <c r="M17" s="63">
        <f t="shared" ref="M17" si="12">N17+O17+P17+Q17</f>
        <v>2.2000000000000002</v>
      </c>
      <c r="N17" s="63">
        <f>D17+I17</f>
        <v>0</v>
      </c>
      <c r="O17" s="63">
        <f t="shared" ref="O17" si="13">E17+J17</f>
        <v>2.2000000000000002</v>
      </c>
      <c r="P17" s="63">
        <f t="shared" ref="P17" si="14">F17+K17</f>
        <v>0</v>
      </c>
      <c r="Q17" s="63">
        <f t="shared" ref="Q17" si="15">G17+L17</f>
        <v>0</v>
      </c>
      <c r="S17" s="260">
        <f>M17-'3 priedas_asignavimai'!AA63</f>
        <v>0</v>
      </c>
    </row>
    <row r="18" spans="1:19" x14ac:dyDescent="0.25">
      <c r="A18" s="11" t="s">
        <v>56</v>
      </c>
      <c r="B18" s="25" t="s">
        <v>214</v>
      </c>
      <c r="C18" s="58">
        <f t="shared" si="5"/>
        <v>4.4000000000000004</v>
      </c>
      <c r="D18" s="58">
        <f>D19+D20</f>
        <v>4.4000000000000004</v>
      </c>
      <c r="E18" s="58">
        <f t="shared" ref="E18:G18" si="16">E19+E20</f>
        <v>0</v>
      </c>
      <c r="F18" s="58"/>
      <c r="G18" s="58">
        <f t="shared" si="16"/>
        <v>0</v>
      </c>
      <c r="H18" s="56">
        <f t="shared" si="1"/>
        <v>0</v>
      </c>
      <c r="I18" s="56">
        <f>I19+I20</f>
        <v>0</v>
      </c>
      <c r="J18" s="56">
        <f t="shared" ref="J18" si="17">J19+J20</f>
        <v>0</v>
      </c>
      <c r="K18" s="56"/>
      <c r="L18" s="56">
        <f t="shared" ref="L18" si="18">L19+L20</f>
        <v>0</v>
      </c>
      <c r="M18" s="64">
        <f t="shared" si="3"/>
        <v>4.4000000000000004</v>
      </c>
      <c r="N18" s="64">
        <f>N19+N20</f>
        <v>4.4000000000000004</v>
      </c>
      <c r="O18" s="64">
        <f t="shared" ref="O18:Q18" si="19">O19+O20</f>
        <v>0</v>
      </c>
      <c r="P18" s="64">
        <f t="shared" si="19"/>
        <v>0</v>
      </c>
      <c r="Q18" s="64">
        <f t="shared" si="19"/>
        <v>0</v>
      </c>
      <c r="S18" s="37">
        <f>M18-'3 priedas_asignavimai'!AA98</f>
        <v>0</v>
      </c>
    </row>
    <row r="19" spans="1:19" x14ac:dyDescent="0.25">
      <c r="A19" s="12"/>
      <c r="B19" s="8" t="s">
        <v>370</v>
      </c>
      <c r="C19" s="57">
        <f t="shared" si="5"/>
        <v>1</v>
      </c>
      <c r="D19" s="79">
        <v>1</v>
      </c>
      <c r="E19" s="267"/>
      <c r="F19" s="267"/>
      <c r="G19" s="267"/>
      <c r="H19" s="56">
        <f t="shared" si="1"/>
        <v>0</v>
      </c>
      <c r="I19" s="82"/>
      <c r="J19" s="82"/>
      <c r="K19" s="82"/>
      <c r="L19" s="82"/>
      <c r="M19" s="63">
        <f t="shared" si="3"/>
        <v>1</v>
      </c>
      <c r="N19" s="63">
        <f>D19+I19</f>
        <v>1</v>
      </c>
      <c r="O19" s="63">
        <f t="shared" ref="O19:O20" si="20">E19+J19</f>
        <v>0</v>
      </c>
      <c r="P19" s="63">
        <f t="shared" ref="P19:P20" si="21">F19+K19</f>
        <v>0</v>
      </c>
      <c r="Q19" s="63">
        <f t="shared" ref="Q19:Q20" si="22">G19+L19</f>
        <v>0</v>
      </c>
      <c r="S19" s="37">
        <f>M19-'3 priedas_asignavimai'!AA99</f>
        <v>0</v>
      </c>
    </row>
    <row r="20" spans="1:19" x14ac:dyDescent="0.25">
      <c r="A20" s="12"/>
      <c r="B20" s="4" t="s">
        <v>371</v>
      </c>
      <c r="C20" s="57">
        <f t="shared" si="5"/>
        <v>3.4</v>
      </c>
      <c r="D20" s="79">
        <f>3.3+0.1</f>
        <v>3.4</v>
      </c>
      <c r="E20" s="79"/>
      <c r="F20" s="79"/>
      <c r="G20" s="79"/>
      <c r="H20" s="56">
        <f t="shared" si="1"/>
        <v>0</v>
      </c>
      <c r="I20" s="82"/>
      <c r="J20" s="82"/>
      <c r="K20" s="82"/>
      <c r="L20" s="82"/>
      <c r="M20" s="63">
        <f t="shared" si="3"/>
        <v>3.4</v>
      </c>
      <c r="N20" s="63">
        <f>D20+I20</f>
        <v>3.4</v>
      </c>
      <c r="O20" s="63">
        <f t="shared" si="20"/>
        <v>0</v>
      </c>
      <c r="P20" s="63">
        <f t="shared" si="21"/>
        <v>0</v>
      </c>
      <c r="Q20" s="63">
        <f t="shared" si="22"/>
        <v>0</v>
      </c>
      <c r="S20" s="37">
        <f>M20-'3 priedas_asignavimai'!AA101</f>
        <v>0</v>
      </c>
    </row>
    <row r="21" spans="1:19" x14ac:dyDescent="0.25">
      <c r="A21" s="3" t="s">
        <v>6</v>
      </c>
      <c r="B21" s="25" t="s">
        <v>215</v>
      </c>
      <c r="C21" s="58">
        <f t="shared" si="5"/>
        <v>0.5</v>
      </c>
      <c r="D21" s="58">
        <f>D22+D23</f>
        <v>0.5</v>
      </c>
      <c r="E21" s="58">
        <f t="shared" ref="E21:G21" si="23">E22+E23</f>
        <v>0</v>
      </c>
      <c r="F21" s="58"/>
      <c r="G21" s="58">
        <f t="shared" si="23"/>
        <v>0</v>
      </c>
      <c r="H21" s="56">
        <f t="shared" si="1"/>
        <v>0</v>
      </c>
      <c r="I21" s="56">
        <f>I22+I23</f>
        <v>0</v>
      </c>
      <c r="J21" s="56">
        <f t="shared" ref="J21" si="24">J22+J23</f>
        <v>0</v>
      </c>
      <c r="K21" s="56"/>
      <c r="L21" s="56">
        <f t="shared" ref="L21" si="25">L22+L23</f>
        <v>0</v>
      </c>
      <c r="M21" s="64">
        <f t="shared" si="3"/>
        <v>0.5</v>
      </c>
      <c r="N21" s="64">
        <f>N22+N23</f>
        <v>0.5</v>
      </c>
      <c r="O21" s="64">
        <f t="shared" ref="O21:Q21" si="26">O22+O23</f>
        <v>0</v>
      </c>
      <c r="P21" s="64">
        <f t="shared" si="26"/>
        <v>0</v>
      </c>
      <c r="Q21" s="64">
        <f t="shared" si="26"/>
        <v>0</v>
      </c>
      <c r="S21" s="37">
        <f>M21-'3 priedas_asignavimai'!AA102</f>
        <v>0</v>
      </c>
    </row>
    <row r="22" spans="1:19" hidden="1" x14ac:dyDescent="0.25">
      <c r="A22" s="5"/>
      <c r="B22" s="8" t="s">
        <v>370</v>
      </c>
      <c r="C22" s="57">
        <f t="shared" si="5"/>
        <v>0</v>
      </c>
      <c r="D22" s="79"/>
      <c r="E22" s="79"/>
      <c r="F22" s="79"/>
      <c r="G22" s="79"/>
      <c r="H22" s="56">
        <f t="shared" si="1"/>
        <v>0</v>
      </c>
      <c r="I22" s="82"/>
      <c r="J22" s="82"/>
      <c r="K22" s="82"/>
      <c r="L22" s="82"/>
      <c r="M22" s="63">
        <f t="shared" si="3"/>
        <v>0</v>
      </c>
      <c r="N22" s="63">
        <f>D22+I22</f>
        <v>0</v>
      </c>
      <c r="O22" s="63">
        <f t="shared" ref="O22:O23" si="27">E22+J22</f>
        <v>0</v>
      </c>
      <c r="P22" s="63">
        <f t="shared" ref="P22:P23" si="28">F22+K22</f>
        <v>0</v>
      </c>
      <c r="Q22" s="63">
        <f t="shared" ref="Q22:Q23" si="29">G22+L22</f>
        <v>0</v>
      </c>
      <c r="S22" s="37">
        <f>M22-'3 priedas_asignavimai'!AA103</f>
        <v>0</v>
      </c>
    </row>
    <row r="23" spans="1:19" x14ac:dyDescent="0.25">
      <c r="A23" s="5"/>
      <c r="B23" s="8" t="s">
        <v>371</v>
      </c>
      <c r="C23" s="57">
        <f t="shared" si="5"/>
        <v>0.5</v>
      </c>
      <c r="D23" s="79">
        <v>0.5</v>
      </c>
      <c r="E23" s="79"/>
      <c r="F23" s="79"/>
      <c r="G23" s="79"/>
      <c r="H23" s="56">
        <f t="shared" si="1"/>
        <v>0</v>
      </c>
      <c r="I23" s="82"/>
      <c r="J23" s="82"/>
      <c r="K23" s="82"/>
      <c r="L23" s="82"/>
      <c r="M23" s="63">
        <f t="shared" si="3"/>
        <v>0.5</v>
      </c>
      <c r="N23" s="63">
        <f>D23+I23</f>
        <v>0.5</v>
      </c>
      <c r="O23" s="63">
        <f t="shared" si="27"/>
        <v>0</v>
      </c>
      <c r="P23" s="63">
        <f t="shared" si="28"/>
        <v>0</v>
      </c>
      <c r="Q23" s="63">
        <f t="shared" si="29"/>
        <v>0</v>
      </c>
      <c r="S23" s="37">
        <f>M23-'3 priedas_asignavimai'!AA105</f>
        <v>0</v>
      </c>
    </row>
    <row r="24" spans="1:19" s="9" customFormat="1" x14ac:dyDescent="0.25">
      <c r="A24" s="3" t="s">
        <v>7</v>
      </c>
      <c r="B24" s="25" t="s">
        <v>216</v>
      </c>
      <c r="C24" s="58">
        <f t="shared" si="5"/>
        <v>19.3</v>
      </c>
      <c r="D24" s="58">
        <f>D25+D26</f>
        <v>19.2</v>
      </c>
      <c r="E24" s="58">
        <f t="shared" ref="E24:G24" si="30">E25+E26</f>
        <v>0.1</v>
      </c>
      <c r="F24" s="58"/>
      <c r="G24" s="58">
        <f t="shared" si="30"/>
        <v>0</v>
      </c>
      <c r="H24" s="56">
        <f t="shared" si="1"/>
        <v>0</v>
      </c>
      <c r="I24" s="56">
        <f>I25+I26</f>
        <v>0</v>
      </c>
      <c r="J24" s="56">
        <f t="shared" ref="J24" si="31">J25+J26</f>
        <v>0</v>
      </c>
      <c r="K24" s="56"/>
      <c r="L24" s="56">
        <f t="shared" ref="L24" si="32">L25+L26</f>
        <v>0</v>
      </c>
      <c r="M24" s="64">
        <f t="shared" si="3"/>
        <v>19.3</v>
      </c>
      <c r="N24" s="64">
        <f>N25+N26</f>
        <v>19.2</v>
      </c>
      <c r="O24" s="64">
        <f t="shared" ref="O24:Q24" si="33">O25+O26</f>
        <v>0.1</v>
      </c>
      <c r="P24" s="64">
        <f t="shared" si="33"/>
        <v>0</v>
      </c>
      <c r="Q24" s="64">
        <f t="shared" si="33"/>
        <v>0</v>
      </c>
      <c r="S24" s="37">
        <f>M24-'3 priedas_asignavimai'!AA106</f>
        <v>0</v>
      </c>
    </row>
    <row r="25" spans="1:19" x14ac:dyDescent="0.25">
      <c r="A25" s="5"/>
      <c r="B25" s="8" t="s">
        <v>370</v>
      </c>
      <c r="C25" s="57">
        <f t="shared" si="5"/>
        <v>1.7</v>
      </c>
      <c r="D25" s="79">
        <v>1.7</v>
      </c>
      <c r="E25" s="79"/>
      <c r="F25" s="79"/>
      <c r="G25" s="79"/>
      <c r="H25" s="56">
        <f t="shared" si="1"/>
        <v>0</v>
      </c>
      <c r="I25" s="82"/>
      <c r="J25" s="82"/>
      <c r="K25" s="82"/>
      <c r="L25" s="82"/>
      <c r="M25" s="63">
        <f t="shared" si="3"/>
        <v>1.7</v>
      </c>
      <c r="N25" s="63">
        <f>D25+I25</f>
        <v>1.7</v>
      </c>
      <c r="O25" s="63">
        <f t="shared" ref="O25:O26" si="34">E25+J25</f>
        <v>0</v>
      </c>
      <c r="P25" s="63">
        <f t="shared" ref="P25:P26" si="35">F25+K25</f>
        <v>0</v>
      </c>
      <c r="Q25" s="63">
        <f t="shared" ref="Q25:Q26" si="36">G25+L25</f>
        <v>0</v>
      </c>
      <c r="S25" s="37">
        <f>M25-'3 priedas_asignavimai'!AA107</f>
        <v>0</v>
      </c>
    </row>
    <row r="26" spans="1:19" x14ac:dyDescent="0.25">
      <c r="A26" s="5"/>
      <c r="B26" s="8" t="s">
        <v>371</v>
      </c>
      <c r="C26" s="57">
        <f t="shared" si="5"/>
        <v>17.600000000000001</v>
      </c>
      <c r="D26" s="79">
        <v>17.5</v>
      </c>
      <c r="E26" s="79">
        <v>0.1</v>
      </c>
      <c r="F26" s="79"/>
      <c r="G26" s="79"/>
      <c r="H26" s="56">
        <f t="shared" si="1"/>
        <v>0</v>
      </c>
      <c r="I26" s="82"/>
      <c r="J26" s="82"/>
      <c r="K26" s="82"/>
      <c r="L26" s="82"/>
      <c r="M26" s="63">
        <f t="shared" si="3"/>
        <v>17.600000000000001</v>
      </c>
      <c r="N26" s="63">
        <f>D26+I26</f>
        <v>17.5</v>
      </c>
      <c r="O26" s="63">
        <f t="shared" si="34"/>
        <v>0.1</v>
      </c>
      <c r="P26" s="63">
        <f t="shared" si="35"/>
        <v>0</v>
      </c>
      <c r="Q26" s="63">
        <f t="shared" si="36"/>
        <v>0</v>
      </c>
      <c r="S26" s="37">
        <f>M26-'3 priedas_asignavimai'!AA109</f>
        <v>0</v>
      </c>
    </row>
    <row r="27" spans="1:19" s="9" customFormat="1" x14ac:dyDescent="0.25">
      <c r="A27" s="3" t="s">
        <v>266</v>
      </c>
      <c r="B27" s="25" t="s">
        <v>217</v>
      </c>
      <c r="C27" s="58">
        <f t="shared" si="5"/>
        <v>3.1</v>
      </c>
      <c r="D27" s="58">
        <f>D28+D29</f>
        <v>3.1</v>
      </c>
      <c r="E27" s="58">
        <f t="shared" ref="E27:G27" si="37">E28+E29</f>
        <v>0</v>
      </c>
      <c r="F27" s="58">
        <f t="shared" si="37"/>
        <v>0</v>
      </c>
      <c r="G27" s="58">
        <f t="shared" si="37"/>
        <v>0</v>
      </c>
      <c r="H27" s="56">
        <f t="shared" si="1"/>
        <v>0</v>
      </c>
      <c r="I27" s="56">
        <f>I28+I29</f>
        <v>0</v>
      </c>
      <c r="J27" s="56">
        <f t="shared" ref="J27:L27" si="38">J28+J29</f>
        <v>0</v>
      </c>
      <c r="K27" s="56">
        <f t="shared" si="38"/>
        <v>0</v>
      </c>
      <c r="L27" s="56">
        <f t="shared" si="38"/>
        <v>0</v>
      </c>
      <c r="M27" s="64">
        <f t="shared" si="3"/>
        <v>3.1</v>
      </c>
      <c r="N27" s="64">
        <f>N28+N29</f>
        <v>3.1</v>
      </c>
      <c r="O27" s="64">
        <f t="shared" ref="O27:Q27" si="39">O28+O29</f>
        <v>0</v>
      </c>
      <c r="P27" s="64">
        <f t="shared" si="39"/>
        <v>0</v>
      </c>
      <c r="Q27" s="64">
        <f t="shared" si="39"/>
        <v>0</v>
      </c>
      <c r="S27" s="37">
        <f>M27-'3 priedas_asignavimai'!AA110</f>
        <v>0</v>
      </c>
    </row>
    <row r="28" spans="1:19" x14ac:dyDescent="0.25">
      <c r="A28" s="5"/>
      <c r="B28" s="8" t="s">
        <v>370</v>
      </c>
      <c r="C28" s="57">
        <f t="shared" si="5"/>
        <v>1.8</v>
      </c>
      <c r="D28" s="79">
        <v>1.8</v>
      </c>
      <c r="E28" s="79"/>
      <c r="F28" s="79"/>
      <c r="G28" s="79"/>
      <c r="H28" s="56">
        <f t="shared" si="1"/>
        <v>0</v>
      </c>
      <c r="I28" s="82"/>
      <c r="J28" s="82"/>
      <c r="K28" s="82"/>
      <c r="L28" s="82"/>
      <c r="M28" s="63">
        <f t="shared" si="3"/>
        <v>1.8</v>
      </c>
      <c r="N28" s="63">
        <f>D28+I28</f>
        <v>1.8</v>
      </c>
      <c r="O28" s="63">
        <f t="shared" ref="O28:O29" si="40">E28+J28</f>
        <v>0</v>
      </c>
      <c r="P28" s="63">
        <f t="shared" ref="P28:P29" si="41">F28+K28</f>
        <v>0</v>
      </c>
      <c r="Q28" s="63">
        <f t="shared" ref="Q28:Q29" si="42">G28+L28</f>
        <v>0</v>
      </c>
      <c r="S28" s="37">
        <f>M28-'3 priedas_asignavimai'!AA111</f>
        <v>0</v>
      </c>
    </row>
    <row r="29" spans="1:19" x14ac:dyDescent="0.25">
      <c r="A29" s="5"/>
      <c r="B29" s="8" t="s">
        <v>371</v>
      </c>
      <c r="C29" s="57">
        <f t="shared" si="5"/>
        <v>1.3</v>
      </c>
      <c r="D29" s="79">
        <f>0.5+0.8</f>
        <v>1.3</v>
      </c>
      <c r="E29" s="79"/>
      <c r="F29" s="79"/>
      <c r="G29" s="79"/>
      <c r="H29" s="56">
        <f t="shared" si="1"/>
        <v>0</v>
      </c>
      <c r="I29" s="82"/>
      <c r="J29" s="82"/>
      <c r="K29" s="82"/>
      <c r="L29" s="82"/>
      <c r="M29" s="63">
        <f t="shared" si="3"/>
        <v>1.3</v>
      </c>
      <c r="N29" s="63">
        <f>D29+I29</f>
        <v>1.3</v>
      </c>
      <c r="O29" s="63">
        <f t="shared" si="40"/>
        <v>0</v>
      </c>
      <c r="P29" s="63">
        <f t="shared" si="41"/>
        <v>0</v>
      </c>
      <c r="Q29" s="63">
        <f t="shared" si="42"/>
        <v>0</v>
      </c>
      <c r="S29" s="37">
        <f>M29-'3 priedas_asignavimai'!AA113</f>
        <v>0</v>
      </c>
    </row>
    <row r="30" spans="1:19" s="9" customFormat="1" x14ac:dyDescent="0.25">
      <c r="A30" s="3" t="s">
        <v>9</v>
      </c>
      <c r="B30" s="25" t="s">
        <v>218</v>
      </c>
      <c r="C30" s="58">
        <f t="shared" si="5"/>
        <v>1</v>
      </c>
      <c r="D30" s="58">
        <f>D31</f>
        <v>1</v>
      </c>
      <c r="E30" s="58">
        <f t="shared" ref="E30:L30" si="43">E31</f>
        <v>0</v>
      </c>
      <c r="F30" s="58">
        <f t="shared" si="43"/>
        <v>0</v>
      </c>
      <c r="G30" s="58">
        <f t="shared" si="43"/>
        <v>0</v>
      </c>
      <c r="H30" s="56">
        <f t="shared" si="1"/>
        <v>0</v>
      </c>
      <c r="I30" s="56">
        <f>I31</f>
        <v>0</v>
      </c>
      <c r="J30" s="56">
        <f t="shared" si="43"/>
        <v>0</v>
      </c>
      <c r="K30" s="56">
        <f t="shared" si="43"/>
        <v>0</v>
      </c>
      <c r="L30" s="56">
        <f t="shared" si="43"/>
        <v>0</v>
      </c>
      <c r="M30" s="64">
        <f t="shared" si="3"/>
        <v>1</v>
      </c>
      <c r="N30" s="64">
        <f>N31</f>
        <v>1</v>
      </c>
      <c r="O30" s="64">
        <f t="shared" ref="O30:Q30" si="44">O31</f>
        <v>0</v>
      </c>
      <c r="P30" s="64">
        <f t="shared" si="44"/>
        <v>0</v>
      </c>
      <c r="Q30" s="64">
        <f t="shared" si="44"/>
        <v>0</v>
      </c>
      <c r="S30" s="37">
        <f>M30-'3 priedas_asignavimai'!AA114</f>
        <v>0</v>
      </c>
    </row>
    <row r="31" spans="1:19" x14ac:dyDescent="0.25">
      <c r="A31" s="5"/>
      <c r="B31" s="8" t="s">
        <v>371</v>
      </c>
      <c r="C31" s="57">
        <f t="shared" si="5"/>
        <v>1</v>
      </c>
      <c r="D31" s="79">
        <v>1</v>
      </c>
      <c r="E31" s="79"/>
      <c r="F31" s="79"/>
      <c r="G31" s="79"/>
      <c r="H31" s="56">
        <f t="shared" si="1"/>
        <v>0</v>
      </c>
      <c r="I31" s="82"/>
      <c r="J31" s="82"/>
      <c r="K31" s="82"/>
      <c r="L31" s="82"/>
      <c r="M31" s="63">
        <f t="shared" si="3"/>
        <v>1</v>
      </c>
      <c r="N31" s="63">
        <f>D31+I31</f>
        <v>1</v>
      </c>
      <c r="O31" s="63">
        <f t="shared" ref="O31" si="45">E31+J31</f>
        <v>0</v>
      </c>
      <c r="P31" s="63">
        <f t="shared" ref="P31" si="46">F31+K31</f>
        <v>0</v>
      </c>
      <c r="Q31" s="63">
        <f t="shared" ref="Q31" si="47">G31+L31</f>
        <v>0</v>
      </c>
      <c r="S31" s="37">
        <f>M31-'3 priedas_asignavimai'!AA117</f>
        <v>0</v>
      </c>
    </row>
    <row r="32" spans="1:19" s="9" customFormat="1" x14ac:dyDescent="0.25">
      <c r="A32" s="3" t="s">
        <v>10</v>
      </c>
      <c r="B32" s="25" t="s">
        <v>219</v>
      </c>
      <c r="C32" s="58">
        <f t="shared" si="5"/>
        <v>18.899999999999999</v>
      </c>
      <c r="D32" s="58">
        <f>D33+D34</f>
        <v>18.7</v>
      </c>
      <c r="E32" s="58">
        <f t="shared" ref="E32:G32" si="48">E33+E34</f>
        <v>0.2</v>
      </c>
      <c r="F32" s="58">
        <f t="shared" si="48"/>
        <v>0</v>
      </c>
      <c r="G32" s="58">
        <f t="shared" si="48"/>
        <v>0</v>
      </c>
      <c r="H32" s="56">
        <f t="shared" si="1"/>
        <v>0</v>
      </c>
      <c r="I32" s="56">
        <f>I33+I34</f>
        <v>0</v>
      </c>
      <c r="J32" s="56">
        <f t="shared" ref="J32:L32" si="49">J33+J34</f>
        <v>0</v>
      </c>
      <c r="K32" s="56">
        <f t="shared" si="49"/>
        <v>0</v>
      </c>
      <c r="L32" s="56">
        <f t="shared" si="49"/>
        <v>0</v>
      </c>
      <c r="M32" s="64">
        <f t="shared" si="3"/>
        <v>18.899999999999999</v>
      </c>
      <c r="N32" s="64">
        <f>N33+N34</f>
        <v>18.7</v>
      </c>
      <c r="O32" s="64">
        <f t="shared" ref="O32:Q32" si="50">O33+O34</f>
        <v>0.2</v>
      </c>
      <c r="P32" s="64">
        <f t="shared" si="50"/>
        <v>0</v>
      </c>
      <c r="Q32" s="64">
        <f t="shared" si="50"/>
        <v>0</v>
      </c>
      <c r="S32" s="37">
        <f>M32-'3 priedas_asignavimai'!AA118</f>
        <v>0</v>
      </c>
    </row>
    <row r="33" spans="1:19" x14ac:dyDescent="0.25">
      <c r="A33" s="5"/>
      <c r="B33" s="8" t="s">
        <v>370</v>
      </c>
      <c r="C33" s="57">
        <f t="shared" si="5"/>
        <v>1.4</v>
      </c>
      <c r="D33" s="79">
        <v>1.4</v>
      </c>
      <c r="E33" s="79"/>
      <c r="F33" s="79"/>
      <c r="G33" s="79"/>
      <c r="H33" s="56">
        <f t="shared" si="1"/>
        <v>0</v>
      </c>
      <c r="I33" s="82"/>
      <c r="J33" s="82"/>
      <c r="K33" s="82"/>
      <c r="L33" s="82"/>
      <c r="M33" s="63">
        <f t="shared" si="3"/>
        <v>1.4</v>
      </c>
      <c r="N33" s="63">
        <f>D33+I33</f>
        <v>1.4</v>
      </c>
      <c r="O33" s="63">
        <f t="shared" ref="O33:O34" si="51">E33+J33</f>
        <v>0</v>
      </c>
      <c r="P33" s="63">
        <f t="shared" ref="P33:P34" si="52">F33+K33</f>
        <v>0</v>
      </c>
      <c r="Q33" s="63">
        <f t="shared" ref="Q33:Q34" si="53">G33+L33</f>
        <v>0</v>
      </c>
      <c r="S33" s="37">
        <f>M33-'3 priedas_asignavimai'!AA119</f>
        <v>0</v>
      </c>
    </row>
    <row r="34" spans="1:19" x14ac:dyDescent="0.25">
      <c r="A34" s="5"/>
      <c r="B34" s="8" t="s">
        <v>371</v>
      </c>
      <c r="C34" s="57">
        <f t="shared" si="5"/>
        <v>17.5</v>
      </c>
      <c r="D34" s="79">
        <f>17.1+0.2</f>
        <v>17.3</v>
      </c>
      <c r="E34" s="79">
        <f>0.1+0.1</f>
        <v>0.2</v>
      </c>
      <c r="F34" s="79"/>
      <c r="G34" s="79"/>
      <c r="H34" s="56">
        <f t="shared" si="1"/>
        <v>0</v>
      </c>
      <c r="I34" s="82"/>
      <c r="J34" s="82"/>
      <c r="K34" s="82"/>
      <c r="L34" s="82"/>
      <c r="M34" s="63">
        <f t="shared" si="3"/>
        <v>17.5</v>
      </c>
      <c r="N34" s="63">
        <f>D34+I34</f>
        <v>17.3</v>
      </c>
      <c r="O34" s="63">
        <f t="shared" si="51"/>
        <v>0.2</v>
      </c>
      <c r="P34" s="63">
        <f t="shared" si="52"/>
        <v>0</v>
      </c>
      <c r="Q34" s="63">
        <f t="shared" si="53"/>
        <v>0</v>
      </c>
      <c r="S34" s="37">
        <f>M34-'3 priedas_asignavimai'!AA121</f>
        <v>0</v>
      </c>
    </row>
    <row r="35" spans="1:19" s="9" customFormat="1" x14ac:dyDescent="0.25">
      <c r="A35" s="3" t="s">
        <v>11</v>
      </c>
      <c r="B35" s="25" t="s">
        <v>220</v>
      </c>
      <c r="C35" s="58">
        <f t="shared" si="5"/>
        <v>3.3</v>
      </c>
      <c r="D35" s="58">
        <f>D37+D36</f>
        <v>1.9</v>
      </c>
      <c r="E35" s="58">
        <f t="shared" ref="E35:G35" si="54">E37+E36</f>
        <v>1.4</v>
      </c>
      <c r="F35" s="58">
        <f t="shared" si="54"/>
        <v>0</v>
      </c>
      <c r="G35" s="58">
        <f t="shared" si="54"/>
        <v>0</v>
      </c>
      <c r="H35" s="56">
        <f t="shared" si="1"/>
        <v>0</v>
      </c>
      <c r="I35" s="56">
        <f>I37+I36</f>
        <v>0</v>
      </c>
      <c r="J35" s="56">
        <f t="shared" ref="J35:L35" si="55">J37+J36</f>
        <v>0</v>
      </c>
      <c r="K35" s="56">
        <f t="shared" si="55"/>
        <v>0</v>
      </c>
      <c r="L35" s="56">
        <f t="shared" si="55"/>
        <v>0</v>
      </c>
      <c r="M35" s="64">
        <f t="shared" si="3"/>
        <v>3.3</v>
      </c>
      <c r="N35" s="64">
        <f>N37+N36</f>
        <v>1.9</v>
      </c>
      <c r="O35" s="64">
        <f t="shared" ref="O35:Q35" si="56">O37+O36</f>
        <v>1.4</v>
      </c>
      <c r="P35" s="64">
        <f t="shared" si="56"/>
        <v>0</v>
      </c>
      <c r="Q35" s="64">
        <f t="shared" si="56"/>
        <v>0</v>
      </c>
      <c r="S35" s="37">
        <f>M35-'3 priedas_asignavimai'!AA122</f>
        <v>0</v>
      </c>
    </row>
    <row r="36" spans="1:19" s="9" customFormat="1" x14ac:dyDescent="0.25">
      <c r="A36" s="5"/>
      <c r="B36" s="8" t="s">
        <v>370</v>
      </c>
      <c r="C36" s="58">
        <f t="shared" si="5"/>
        <v>0.8</v>
      </c>
      <c r="D36" s="79"/>
      <c r="E36" s="79">
        <v>0.8</v>
      </c>
      <c r="F36" s="79"/>
      <c r="G36" s="79"/>
      <c r="H36" s="56"/>
      <c r="I36" s="82"/>
      <c r="J36" s="82"/>
      <c r="K36" s="82"/>
      <c r="L36" s="82"/>
      <c r="M36" s="153">
        <f t="shared" si="3"/>
        <v>0.8</v>
      </c>
      <c r="N36" s="63">
        <f>D36+I36</f>
        <v>0</v>
      </c>
      <c r="O36" s="63">
        <f t="shared" ref="O36" si="57">E36+J36</f>
        <v>0.8</v>
      </c>
      <c r="P36" s="63">
        <f t="shared" ref="P36" si="58">F36+K36</f>
        <v>0</v>
      </c>
      <c r="Q36" s="63">
        <f t="shared" ref="Q36" si="59">G36+L36</f>
        <v>0</v>
      </c>
      <c r="R36" s="1"/>
      <c r="S36" s="37">
        <f>M36-'3 priedas_asignavimai'!AA123</f>
        <v>0</v>
      </c>
    </row>
    <row r="37" spans="1:19" x14ac:dyDescent="0.25">
      <c r="A37" s="5"/>
      <c r="B37" s="8" t="s">
        <v>371</v>
      </c>
      <c r="C37" s="58">
        <f t="shared" si="5"/>
        <v>2.5</v>
      </c>
      <c r="D37" s="79">
        <v>1.9</v>
      </c>
      <c r="E37" s="79">
        <v>0.6</v>
      </c>
      <c r="F37" s="79"/>
      <c r="G37" s="79"/>
      <c r="H37" s="56">
        <f t="shared" si="1"/>
        <v>0</v>
      </c>
      <c r="I37" s="82"/>
      <c r="J37" s="82"/>
      <c r="K37" s="82"/>
      <c r="L37" s="82"/>
      <c r="M37" s="63">
        <f t="shared" si="3"/>
        <v>2.5</v>
      </c>
      <c r="N37" s="63">
        <f>D37+I37</f>
        <v>1.9</v>
      </c>
      <c r="O37" s="63">
        <f t="shared" ref="O37" si="60">E37+J37</f>
        <v>0.6</v>
      </c>
      <c r="P37" s="63">
        <f t="shared" ref="P37" si="61">F37+K37</f>
        <v>0</v>
      </c>
      <c r="Q37" s="63">
        <f t="shared" ref="Q37" si="62">G37+L37</f>
        <v>0</v>
      </c>
      <c r="S37" s="37">
        <f>M37-'3 priedas_asignavimai'!AA125</f>
        <v>0</v>
      </c>
    </row>
    <row r="38" spans="1:19" s="9" customFormat="1" x14ac:dyDescent="0.25">
      <c r="A38" s="3" t="s">
        <v>12</v>
      </c>
      <c r="B38" s="25" t="s">
        <v>221</v>
      </c>
      <c r="C38" s="58">
        <f t="shared" si="5"/>
        <v>18.2</v>
      </c>
      <c r="D38" s="58">
        <f>D39+D40</f>
        <v>17.899999999999999</v>
      </c>
      <c r="E38" s="58">
        <f t="shared" ref="E38:G38" si="63">E39+E40</f>
        <v>0.3</v>
      </c>
      <c r="F38" s="58">
        <f t="shared" si="63"/>
        <v>0</v>
      </c>
      <c r="G38" s="58">
        <f t="shared" si="63"/>
        <v>0</v>
      </c>
      <c r="H38" s="56">
        <f t="shared" si="1"/>
        <v>0</v>
      </c>
      <c r="I38" s="56">
        <f>I39+I40</f>
        <v>0</v>
      </c>
      <c r="J38" s="56">
        <f t="shared" ref="J38:L38" si="64">J39+J40</f>
        <v>0</v>
      </c>
      <c r="K38" s="56">
        <f t="shared" si="64"/>
        <v>0</v>
      </c>
      <c r="L38" s="56">
        <f t="shared" si="64"/>
        <v>0</v>
      </c>
      <c r="M38" s="64">
        <f t="shared" si="3"/>
        <v>18.2</v>
      </c>
      <c r="N38" s="64">
        <f>N39+N40</f>
        <v>17.899999999999999</v>
      </c>
      <c r="O38" s="64">
        <f t="shared" ref="O38:Q38" si="65">O39+O40</f>
        <v>0.3</v>
      </c>
      <c r="P38" s="64">
        <f t="shared" si="65"/>
        <v>0</v>
      </c>
      <c r="Q38" s="64">
        <f t="shared" si="65"/>
        <v>0</v>
      </c>
      <c r="S38" s="37">
        <f>M38-'3 priedas_asignavimai'!AA126</f>
        <v>0</v>
      </c>
    </row>
    <row r="39" spans="1:19" x14ac:dyDescent="0.25">
      <c r="A39" s="5"/>
      <c r="B39" s="8" t="s">
        <v>370</v>
      </c>
      <c r="C39" s="57">
        <f t="shared" si="5"/>
        <v>6.9</v>
      </c>
      <c r="D39" s="79">
        <v>6.9</v>
      </c>
      <c r="E39" s="79"/>
      <c r="F39" s="79"/>
      <c r="G39" s="79"/>
      <c r="H39" s="56">
        <f t="shared" si="1"/>
        <v>0</v>
      </c>
      <c r="I39" s="82"/>
      <c r="J39" s="82"/>
      <c r="K39" s="82"/>
      <c r="L39" s="82"/>
      <c r="M39" s="63">
        <f t="shared" ref="M39:M40" si="66">N39+O39+P39+Q39</f>
        <v>6.9</v>
      </c>
      <c r="N39" s="63">
        <f>D39+I39</f>
        <v>6.9</v>
      </c>
      <c r="O39" s="63">
        <f t="shared" ref="O39:O40" si="67">E39+J39</f>
        <v>0</v>
      </c>
      <c r="P39" s="63">
        <f t="shared" ref="P39:P40" si="68">F39+K39</f>
        <v>0</v>
      </c>
      <c r="Q39" s="63">
        <f t="shared" ref="Q39:Q40" si="69">G39+L39</f>
        <v>0</v>
      </c>
      <c r="S39" s="37">
        <f>M39-'3 priedas_asignavimai'!AA127</f>
        <v>0</v>
      </c>
    </row>
    <row r="40" spans="1:19" x14ac:dyDescent="0.25">
      <c r="A40" s="5"/>
      <c r="B40" s="8" t="s">
        <v>371</v>
      </c>
      <c r="C40" s="57">
        <f t="shared" si="5"/>
        <v>11.3</v>
      </c>
      <c r="D40" s="79">
        <v>11</v>
      </c>
      <c r="E40" s="79">
        <v>0.3</v>
      </c>
      <c r="F40" s="79"/>
      <c r="G40" s="79"/>
      <c r="H40" s="56">
        <f t="shared" si="1"/>
        <v>0</v>
      </c>
      <c r="I40" s="82"/>
      <c r="J40" s="82"/>
      <c r="K40" s="82"/>
      <c r="L40" s="82"/>
      <c r="M40" s="63">
        <f t="shared" si="66"/>
        <v>11.3</v>
      </c>
      <c r="N40" s="63">
        <f>D40+I40</f>
        <v>11</v>
      </c>
      <c r="O40" s="63">
        <f t="shared" si="67"/>
        <v>0.3</v>
      </c>
      <c r="P40" s="63">
        <f t="shared" si="68"/>
        <v>0</v>
      </c>
      <c r="Q40" s="63">
        <f t="shared" si="69"/>
        <v>0</v>
      </c>
      <c r="S40" s="37">
        <f>M40-'3 priedas_asignavimai'!AA129</f>
        <v>0</v>
      </c>
    </row>
    <row r="41" spans="1:19" s="9" customFormat="1" x14ac:dyDescent="0.25">
      <c r="A41" s="3" t="s">
        <v>13</v>
      </c>
      <c r="B41" s="25" t="s">
        <v>222</v>
      </c>
      <c r="C41" s="58">
        <f t="shared" si="5"/>
        <v>1.2</v>
      </c>
      <c r="D41" s="58">
        <f>D42+D43</f>
        <v>1.2</v>
      </c>
      <c r="E41" s="58">
        <f t="shared" ref="E41:G41" si="70">E42+E43</f>
        <v>0</v>
      </c>
      <c r="F41" s="58">
        <f t="shared" si="70"/>
        <v>0</v>
      </c>
      <c r="G41" s="58">
        <f t="shared" si="70"/>
        <v>0</v>
      </c>
      <c r="H41" s="56">
        <f t="shared" si="1"/>
        <v>0</v>
      </c>
      <c r="I41" s="56">
        <f>I42+I43</f>
        <v>0</v>
      </c>
      <c r="J41" s="56">
        <f t="shared" ref="J41:L41" si="71">J42+J43</f>
        <v>0</v>
      </c>
      <c r="K41" s="56">
        <f t="shared" si="71"/>
        <v>0</v>
      </c>
      <c r="L41" s="56">
        <f t="shared" si="71"/>
        <v>0</v>
      </c>
      <c r="M41" s="64">
        <f t="shared" si="3"/>
        <v>1.2</v>
      </c>
      <c r="N41" s="64">
        <f>N42+N43</f>
        <v>1.2</v>
      </c>
      <c r="O41" s="64">
        <f t="shared" ref="O41:Q41" si="72">O42+O43</f>
        <v>0</v>
      </c>
      <c r="P41" s="64">
        <f t="shared" si="72"/>
        <v>0</v>
      </c>
      <c r="Q41" s="64">
        <f t="shared" si="72"/>
        <v>0</v>
      </c>
      <c r="S41" s="37">
        <f>M41-'3 priedas_asignavimai'!AA130</f>
        <v>0</v>
      </c>
    </row>
    <row r="42" spans="1:19" x14ac:dyDescent="0.25">
      <c r="A42" s="5"/>
      <c r="B42" s="8" t="s">
        <v>370</v>
      </c>
      <c r="C42" s="57">
        <f t="shared" si="5"/>
        <v>1.2</v>
      </c>
      <c r="D42" s="79">
        <v>1.2</v>
      </c>
      <c r="E42" s="79"/>
      <c r="F42" s="79"/>
      <c r="G42" s="79"/>
      <c r="H42" s="56">
        <f t="shared" si="1"/>
        <v>0</v>
      </c>
      <c r="I42" s="82"/>
      <c r="J42" s="82"/>
      <c r="K42" s="82"/>
      <c r="L42" s="82"/>
      <c r="M42" s="63">
        <f t="shared" ref="M42:M43" si="73">N42+O42+P42+Q42</f>
        <v>1.2</v>
      </c>
      <c r="N42" s="63">
        <f>D42+I42</f>
        <v>1.2</v>
      </c>
      <c r="O42" s="63">
        <f t="shared" ref="O42:O43" si="74">E42+J42</f>
        <v>0</v>
      </c>
      <c r="P42" s="63">
        <f t="shared" ref="P42:P43" si="75">F42+K42</f>
        <v>0</v>
      </c>
      <c r="Q42" s="63">
        <f t="shared" ref="Q42:Q43" si="76">G42+L42</f>
        <v>0</v>
      </c>
      <c r="S42" s="37">
        <f>M42-'3 priedas_asignavimai'!AA131</f>
        <v>0</v>
      </c>
    </row>
    <row r="43" spans="1:19" hidden="1" x14ac:dyDescent="0.25">
      <c r="A43" s="5"/>
      <c r="B43" s="8" t="s">
        <v>371</v>
      </c>
      <c r="C43" s="57">
        <f t="shared" si="5"/>
        <v>0</v>
      </c>
      <c r="D43" s="79"/>
      <c r="E43" s="79"/>
      <c r="F43" s="79"/>
      <c r="G43" s="79"/>
      <c r="H43" s="56">
        <f t="shared" si="1"/>
        <v>0</v>
      </c>
      <c r="I43" s="82"/>
      <c r="J43" s="82"/>
      <c r="K43" s="82"/>
      <c r="L43" s="82"/>
      <c r="M43" s="63">
        <f t="shared" si="73"/>
        <v>0</v>
      </c>
      <c r="N43" s="63">
        <f>D43+I43</f>
        <v>0</v>
      </c>
      <c r="O43" s="63">
        <f t="shared" si="74"/>
        <v>0</v>
      </c>
      <c r="P43" s="63">
        <f t="shared" si="75"/>
        <v>0</v>
      </c>
      <c r="Q43" s="63">
        <f t="shared" si="76"/>
        <v>0</v>
      </c>
      <c r="S43" s="37">
        <f>M43-'3 priedas_asignavimai'!AA133</f>
        <v>0</v>
      </c>
    </row>
    <row r="44" spans="1:19" s="9" customFormat="1" x14ac:dyDescent="0.25">
      <c r="A44" s="3" t="s">
        <v>14</v>
      </c>
      <c r="B44" s="25" t="s">
        <v>223</v>
      </c>
      <c r="C44" s="58">
        <f t="shared" si="5"/>
        <v>1.2000000000000002</v>
      </c>
      <c r="D44" s="58">
        <f>D45+D46</f>
        <v>1.2000000000000002</v>
      </c>
      <c r="E44" s="58">
        <f t="shared" ref="E44:G44" si="77">E45+E46</f>
        <v>0</v>
      </c>
      <c r="F44" s="58">
        <f t="shared" si="77"/>
        <v>0</v>
      </c>
      <c r="G44" s="58">
        <f t="shared" si="77"/>
        <v>0</v>
      </c>
      <c r="H44" s="56">
        <f t="shared" si="1"/>
        <v>0</v>
      </c>
      <c r="I44" s="56">
        <f>I45+I46</f>
        <v>0</v>
      </c>
      <c r="J44" s="56">
        <f t="shared" ref="J44:L44" si="78">J45+J46</f>
        <v>0</v>
      </c>
      <c r="K44" s="56">
        <f t="shared" si="78"/>
        <v>0</v>
      </c>
      <c r="L44" s="56">
        <f t="shared" si="78"/>
        <v>0</v>
      </c>
      <c r="M44" s="64">
        <f t="shared" si="3"/>
        <v>1.2000000000000002</v>
      </c>
      <c r="N44" s="64">
        <f>N45+N46</f>
        <v>1.2000000000000002</v>
      </c>
      <c r="O44" s="64">
        <f t="shared" ref="O44:Q44" si="79">O45+O46</f>
        <v>0</v>
      </c>
      <c r="P44" s="64">
        <f t="shared" si="79"/>
        <v>0</v>
      </c>
      <c r="Q44" s="64">
        <f t="shared" si="79"/>
        <v>0</v>
      </c>
      <c r="S44" s="37">
        <f>M44-'3 priedas_asignavimai'!AA134</f>
        <v>0</v>
      </c>
    </row>
    <row r="45" spans="1:19" x14ac:dyDescent="0.25">
      <c r="A45" s="5"/>
      <c r="B45" s="8" t="s">
        <v>370</v>
      </c>
      <c r="C45" s="57">
        <f t="shared" si="5"/>
        <v>0.1</v>
      </c>
      <c r="D45" s="79">
        <v>0.1</v>
      </c>
      <c r="E45" s="79"/>
      <c r="F45" s="79"/>
      <c r="G45" s="79"/>
      <c r="H45" s="56">
        <f t="shared" si="1"/>
        <v>0</v>
      </c>
      <c r="I45" s="82"/>
      <c r="J45" s="82"/>
      <c r="K45" s="82"/>
      <c r="L45" s="82"/>
      <c r="M45" s="63">
        <f t="shared" ref="M45:M46" si="80">N45+O45+P45+Q45</f>
        <v>0.1</v>
      </c>
      <c r="N45" s="63">
        <f>D45+I45</f>
        <v>0.1</v>
      </c>
      <c r="O45" s="63">
        <f t="shared" ref="O45:O46" si="81">E45+J45</f>
        <v>0</v>
      </c>
      <c r="P45" s="63">
        <f t="shared" ref="P45:P46" si="82">F45+K45</f>
        <v>0</v>
      </c>
      <c r="Q45" s="63">
        <f t="shared" ref="Q45:Q46" si="83">G45+L45</f>
        <v>0</v>
      </c>
      <c r="S45" s="37">
        <f>M45-'3 priedas_asignavimai'!AA135</f>
        <v>0</v>
      </c>
    </row>
    <row r="46" spans="1:19" x14ac:dyDescent="0.25">
      <c r="A46" s="5"/>
      <c r="B46" s="8" t="s">
        <v>371</v>
      </c>
      <c r="C46" s="57">
        <f t="shared" si="5"/>
        <v>1.1000000000000001</v>
      </c>
      <c r="D46" s="79">
        <v>1.1000000000000001</v>
      </c>
      <c r="E46" s="79"/>
      <c r="F46" s="79"/>
      <c r="G46" s="79"/>
      <c r="H46" s="56">
        <f t="shared" si="1"/>
        <v>0</v>
      </c>
      <c r="I46" s="82"/>
      <c r="J46" s="82"/>
      <c r="K46" s="82"/>
      <c r="L46" s="82"/>
      <c r="M46" s="63">
        <f t="shared" si="80"/>
        <v>1.1000000000000001</v>
      </c>
      <c r="N46" s="63">
        <f>D46+I46</f>
        <v>1.1000000000000001</v>
      </c>
      <c r="O46" s="63">
        <f t="shared" si="81"/>
        <v>0</v>
      </c>
      <c r="P46" s="63">
        <f t="shared" si="82"/>
        <v>0</v>
      </c>
      <c r="Q46" s="63">
        <f t="shared" si="83"/>
        <v>0</v>
      </c>
      <c r="S46" s="37">
        <f>M46-'3 priedas_asignavimai'!AA137</f>
        <v>0</v>
      </c>
    </row>
    <row r="47" spans="1:19" s="9" customFormat="1" x14ac:dyDescent="0.25">
      <c r="A47" s="3" t="s">
        <v>15</v>
      </c>
      <c r="B47" s="25" t="s">
        <v>413</v>
      </c>
      <c r="C47" s="58">
        <f t="shared" ref="C47:C78" si="84">D47+E47+F47+G47</f>
        <v>0.9</v>
      </c>
      <c r="D47" s="58">
        <f>D48</f>
        <v>0</v>
      </c>
      <c r="E47" s="58">
        <f t="shared" ref="E47:L47" si="85">E48</f>
        <v>0.9</v>
      </c>
      <c r="F47" s="58">
        <f t="shared" si="85"/>
        <v>0</v>
      </c>
      <c r="G47" s="58">
        <f t="shared" si="85"/>
        <v>0</v>
      </c>
      <c r="H47" s="56">
        <f t="shared" si="1"/>
        <v>0</v>
      </c>
      <c r="I47" s="56">
        <f>I48</f>
        <v>0</v>
      </c>
      <c r="J47" s="56">
        <f t="shared" si="85"/>
        <v>0</v>
      </c>
      <c r="K47" s="56">
        <f t="shared" si="85"/>
        <v>0</v>
      </c>
      <c r="L47" s="56">
        <f t="shared" si="85"/>
        <v>0</v>
      </c>
      <c r="M47" s="64">
        <f t="shared" si="3"/>
        <v>0.9</v>
      </c>
      <c r="N47" s="64">
        <f>N48</f>
        <v>0</v>
      </c>
      <c r="O47" s="64">
        <f t="shared" ref="O47:Q47" si="86">O48</f>
        <v>0.9</v>
      </c>
      <c r="P47" s="64">
        <f t="shared" si="86"/>
        <v>0</v>
      </c>
      <c r="Q47" s="64">
        <f t="shared" si="86"/>
        <v>0</v>
      </c>
      <c r="S47" s="37">
        <f>M47-'3 priedas_asignavimai'!AA138</f>
        <v>0</v>
      </c>
    </row>
    <row r="48" spans="1:19" x14ac:dyDescent="0.25">
      <c r="A48" s="5"/>
      <c r="B48" s="8" t="s">
        <v>371</v>
      </c>
      <c r="C48" s="57">
        <f t="shared" si="84"/>
        <v>0.9</v>
      </c>
      <c r="D48" s="79"/>
      <c r="E48" s="79">
        <v>0.9</v>
      </c>
      <c r="F48" s="79"/>
      <c r="G48" s="79"/>
      <c r="H48" s="56">
        <f t="shared" si="1"/>
        <v>0</v>
      </c>
      <c r="I48" s="82"/>
      <c r="J48" s="82"/>
      <c r="K48" s="82"/>
      <c r="L48" s="82"/>
      <c r="M48" s="63">
        <f t="shared" ref="M48" si="87">N48+O48+P48+Q48</f>
        <v>0.9</v>
      </c>
      <c r="N48" s="63">
        <f>D48+I48</f>
        <v>0</v>
      </c>
      <c r="O48" s="63">
        <f t="shared" ref="O48" si="88">E48+J48</f>
        <v>0.9</v>
      </c>
      <c r="P48" s="63">
        <f t="shared" ref="P48" si="89">F48+K48</f>
        <v>0</v>
      </c>
      <c r="Q48" s="63">
        <f t="shared" ref="Q48" si="90">G48+L48</f>
        <v>0</v>
      </c>
      <c r="S48" s="37">
        <f>M48-'3 priedas_asignavimai'!AA141</f>
        <v>0</v>
      </c>
    </row>
    <row r="49" spans="1:21" x14ac:dyDescent="0.25">
      <c r="A49" s="3" t="s">
        <v>16</v>
      </c>
      <c r="B49" s="25" t="s">
        <v>225</v>
      </c>
      <c r="C49" s="58">
        <f t="shared" si="84"/>
        <v>2.2000000000000002</v>
      </c>
      <c r="D49" s="58">
        <f>D50</f>
        <v>2.2000000000000002</v>
      </c>
      <c r="E49" s="58">
        <f t="shared" ref="E49:L49" si="91">E50</f>
        <v>0</v>
      </c>
      <c r="F49" s="58">
        <f t="shared" si="91"/>
        <v>0</v>
      </c>
      <c r="G49" s="58">
        <f t="shared" si="91"/>
        <v>0</v>
      </c>
      <c r="H49" s="56">
        <f t="shared" si="1"/>
        <v>0</v>
      </c>
      <c r="I49" s="56">
        <f>I50</f>
        <v>0</v>
      </c>
      <c r="J49" s="56">
        <f t="shared" si="91"/>
        <v>0</v>
      </c>
      <c r="K49" s="56">
        <f t="shared" si="91"/>
        <v>0</v>
      </c>
      <c r="L49" s="56">
        <f t="shared" si="91"/>
        <v>0</v>
      </c>
      <c r="M49" s="64">
        <f t="shared" si="3"/>
        <v>2.2000000000000002</v>
      </c>
      <c r="N49" s="64">
        <f>N50</f>
        <v>2.2000000000000002</v>
      </c>
      <c r="O49" s="64">
        <f t="shared" ref="O49:Q49" si="92">O50</f>
        <v>0</v>
      </c>
      <c r="P49" s="64">
        <f t="shared" si="92"/>
        <v>0</v>
      </c>
      <c r="Q49" s="64">
        <f t="shared" si="92"/>
        <v>0</v>
      </c>
      <c r="S49" s="37">
        <f>M49-'3 priedas_asignavimai'!AA144</f>
        <v>0</v>
      </c>
    </row>
    <row r="50" spans="1:21" x14ac:dyDescent="0.25">
      <c r="A50" s="10"/>
      <c r="B50" s="8" t="s">
        <v>371</v>
      </c>
      <c r="C50" s="57">
        <f t="shared" si="84"/>
        <v>2.2000000000000002</v>
      </c>
      <c r="D50" s="79">
        <v>2.2000000000000002</v>
      </c>
      <c r="E50" s="79"/>
      <c r="F50" s="79"/>
      <c r="G50" s="79"/>
      <c r="H50" s="56">
        <f t="shared" si="1"/>
        <v>0</v>
      </c>
      <c r="I50" s="82"/>
      <c r="J50" s="82"/>
      <c r="K50" s="82"/>
      <c r="L50" s="82"/>
      <c r="M50" s="63">
        <f t="shared" ref="M50" si="93">N50+O50+P50+Q50</f>
        <v>2.2000000000000002</v>
      </c>
      <c r="N50" s="63">
        <f>D50+I50</f>
        <v>2.2000000000000002</v>
      </c>
      <c r="O50" s="63">
        <f t="shared" ref="O50" si="94">E50+J50</f>
        <v>0</v>
      </c>
      <c r="P50" s="63">
        <f t="shared" ref="P50" si="95">F50+K50</f>
        <v>0</v>
      </c>
      <c r="Q50" s="63">
        <f t="shared" ref="Q50" si="96">G50+L50</f>
        <v>0</v>
      </c>
      <c r="S50" s="37">
        <f>M50-'3 priedas_asignavimai'!AA145</f>
        <v>0</v>
      </c>
    </row>
    <row r="51" spans="1:21" x14ac:dyDescent="0.25">
      <c r="A51" s="12" t="s">
        <v>17</v>
      </c>
      <c r="B51" s="25" t="s">
        <v>226</v>
      </c>
      <c r="C51" s="58">
        <f t="shared" si="84"/>
        <v>4.5</v>
      </c>
      <c r="D51" s="58">
        <f t="shared" ref="D51:L51" si="97">D52</f>
        <v>0</v>
      </c>
      <c r="E51" s="58">
        <f t="shared" si="97"/>
        <v>4.5</v>
      </c>
      <c r="F51" s="58">
        <f t="shared" si="97"/>
        <v>0</v>
      </c>
      <c r="G51" s="58">
        <f t="shared" si="97"/>
        <v>0</v>
      </c>
      <c r="H51" s="56">
        <f t="shared" si="1"/>
        <v>0</v>
      </c>
      <c r="I51" s="56">
        <f t="shared" si="97"/>
        <v>0</v>
      </c>
      <c r="J51" s="56">
        <f t="shared" si="97"/>
        <v>0</v>
      </c>
      <c r="K51" s="56">
        <f t="shared" si="97"/>
        <v>0</v>
      </c>
      <c r="L51" s="56">
        <f t="shared" si="97"/>
        <v>0</v>
      </c>
      <c r="M51" s="64">
        <f t="shared" si="3"/>
        <v>4.5</v>
      </c>
      <c r="N51" s="64">
        <f>N52</f>
        <v>0</v>
      </c>
      <c r="O51" s="64">
        <f t="shared" ref="O51:Q51" si="98">O52</f>
        <v>4.5</v>
      </c>
      <c r="P51" s="64">
        <f t="shared" si="98"/>
        <v>0</v>
      </c>
      <c r="Q51" s="64">
        <f t="shared" si="98"/>
        <v>0</v>
      </c>
      <c r="S51" s="37">
        <f>M51-'3 priedas_asignavimai'!AA147</f>
        <v>0</v>
      </c>
    </row>
    <row r="52" spans="1:21" x14ac:dyDescent="0.25">
      <c r="A52" s="12"/>
      <c r="B52" s="4" t="s">
        <v>372</v>
      </c>
      <c r="C52" s="57">
        <f t="shared" si="84"/>
        <v>4.5</v>
      </c>
      <c r="D52" s="79"/>
      <c r="E52" s="79">
        <v>4.5</v>
      </c>
      <c r="F52" s="79"/>
      <c r="G52" s="79"/>
      <c r="H52" s="56">
        <f t="shared" si="1"/>
        <v>0</v>
      </c>
      <c r="I52" s="82"/>
      <c r="J52" s="82"/>
      <c r="K52" s="82"/>
      <c r="L52" s="82"/>
      <c r="M52" s="63">
        <f t="shared" ref="M52" si="99">N52+O52+P52+Q52</f>
        <v>4.5</v>
      </c>
      <c r="N52" s="63">
        <f>D52+I52</f>
        <v>0</v>
      </c>
      <c r="O52" s="63">
        <f t="shared" ref="O52" si="100">E52+J52</f>
        <v>4.5</v>
      </c>
      <c r="P52" s="63">
        <f t="shared" ref="P52" si="101">F52+K52</f>
        <v>0</v>
      </c>
      <c r="Q52" s="63">
        <f t="shared" ref="Q52" si="102">G52+L52</f>
        <v>0</v>
      </c>
      <c r="S52" s="37">
        <f>M52-'3 priedas_asignavimai'!AA148</f>
        <v>0</v>
      </c>
    </row>
    <row r="53" spans="1:21" x14ac:dyDescent="0.25">
      <c r="A53" s="3" t="s">
        <v>18</v>
      </c>
      <c r="B53" s="27" t="s">
        <v>229</v>
      </c>
      <c r="C53" s="58">
        <f t="shared" si="84"/>
        <v>0.1</v>
      </c>
      <c r="D53" s="58">
        <f t="shared" ref="D53:L53" si="103">D54</f>
        <v>0.1</v>
      </c>
      <c r="E53" s="58">
        <f t="shared" si="103"/>
        <v>0</v>
      </c>
      <c r="F53" s="58">
        <f t="shared" si="103"/>
        <v>0</v>
      </c>
      <c r="G53" s="58">
        <f t="shared" si="103"/>
        <v>0</v>
      </c>
      <c r="H53" s="56">
        <f t="shared" si="1"/>
        <v>0.6</v>
      </c>
      <c r="I53" s="56">
        <f t="shared" si="103"/>
        <v>0.6</v>
      </c>
      <c r="J53" s="56">
        <f t="shared" si="103"/>
        <v>0</v>
      </c>
      <c r="K53" s="56">
        <f t="shared" si="103"/>
        <v>0</v>
      </c>
      <c r="L53" s="56">
        <f t="shared" si="103"/>
        <v>0</v>
      </c>
      <c r="M53" s="64">
        <f t="shared" si="3"/>
        <v>0.7</v>
      </c>
      <c r="N53" s="64">
        <f>N54</f>
        <v>0.7</v>
      </c>
      <c r="O53" s="64">
        <f t="shared" ref="O53:Q53" si="104">O54</f>
        <v>0</v>
      </c>
      <c r="P53" s="64">
        <f t="shared" si="104"/>
        <v>0</v>
      </c>
      <c r="Q53" s="64">
        <f t="shared" si="104"/>
        <v>0</v>
      </c>
      <c r="S53" s="37">
        <f>M53-'3 priedas_asignavimai'!AA152</f>
        <v>0</v>
      </c>
    </row>
    <row r="54" spans="1:21" x14ac:dyDescent="0.25">
      <c r="A54" s="10"/>
      <c r="B54" s="8" t="s">
        <v>373</v>
      </c>
      <c r="C54" s="57">
        <f t="shared" si="84"/>
        <v>0.1</v>
      </c>
      <c r="D54" s="79">
        <v>0.1</v>
      </c>
      <c r="E54" s="79"/>
      <c r="F54" s="79"/>
      <c r="G54" s="79"/>
      <c r="H54" s="56">
        <f t="shared" si="1"/>
        <v>0.6</v>
      </c>
      <c r="I54" s="82">
        <v>0.6</v>
      </c>
      <c r="J54" s="82"/>
      <c r="K54" s="82"/>
      <c r="L54" s="82"/>
      <c r="M54" s="63">
        <f t="shared" ref="M54" si="105">N54+O54+P54+Q54</f>
        <v>0.7</v>
      </c>
      <c r="N54" s="63">
        <f>D54+I54</f>
        <v>0.7</v>
      </c>
      <c r="O54" s="63">
        <f t="shared" ref="O54" si="106">E54+J54</f>
        <v>0</v>
      </c>
      <c r="P54" s="63">
        <f t="shared" ref="P54" si="107">F54+K54</f>
        <v>0</v>
      </c>
      <c r="Q54" s="63">
        <f t="shared" ref="Q54" si="108">G54+L54</f>
        <v>0</v>
      </c>
      <c r="S54" s="37">
        <f>M54-'3 priedas_asignavimai'!AA153</f>
        <v>0</v>
      </c>
    </row>
    <row r="55" spans="1:21" x14ac:dyDescent="0.25">
      <c r="A55" s="12" t="s">
        <v>19</v>
      </c>
      <c r="B55" s="26" t="s">
        <v>230</v>
      </c>
      <c r="C55" s="58">
        <f t="shared" si="84"/>
        <v>20</v>
      </c>
      <c r="D55" s="58">
        <f t="shared" ref="D55:L55" si="109">D56</f>
        <v>0.1</v>
      </c>
      <c r="E55" s="58">
        <f t="shared" si="109"/>
        <v>0</v>
      </c>
      <c r="F55" s="58">
        <f t="shared" si="109"/>
        <v>19.899999999999999</v>
      </c>
      <c r="G55" s="58">
        <f t="shared" si="109"/>
        <v>0</v>
      </c>
      <c r="H55" s="56">
        <f t="shared" si="1"/>
        <v>0</v>
      </c>
      <c r="I55" s="56">
        <f t="shared" si="109"/>
        <v>0</v>
      </c>
      <c r="J55" s="56">
        <f t="shared" si="109"/>
        <v>0</v>
      </c>
      <c r="K55" s="56">
        <f t="shared" si="109"/>
        <v>0</v>
      </c>
      <c r="L55" s="56">
        <f t="shared" si="109"/>
        <v>0</v>
      </c>
      <c r="M55" s="64">
        <f t="shared" si="3"/>
        <v>20</v>
      </c>
      <c r="N55" s="64">
        <f>N56</f>
        <v>0.1</v>
      </c>
      <c r="O55" s="64">
        <f t="shared" ref="O55:Q55" si="110">O56</f>
        <v>0</v>
      </c>
      <c r="P55" s="64">
        <f t="shared" si="110"/>
        <v>19.899999999999999</v>
      </c>
      <c r="Q55" s="64">
        <f t="shared" si="110"/>
        <v>0</v>
      </c>
      <c r="S55" s="37">
        <f>M55-'3 priedas_asignavimai'!AA156</f>
        <v>0</v>
      </c>
    </row>
    <row r="56" spans="1:21" x14ac:dyDescent="0.25">
      <c r="A56" s="12"/>
      <c r="B56" s="8" t="s">
        <v>373</v>
      </c>
      <c r="C56" s="57">
        <f t="shared" si="84"/>
        <v>20</v>
      </c>
      <c r="D56" s="79">
        <v>0.1</v>
      </c>
      <c r="E56" s="79"/>
      <c r="F56" s="79">
        <v>19.899999999999999</v>
      </c>
      <c r="G56" s="79"/>
      <c r="H56" s="56">
        <f t="shared" si="1"/>
        <v>0</v>
      </c>
      <c r="I56" s="82"/>
      <c r="J56" s="82"/>
      <c r="K56" s="82"/>
      <c r="L56" s="82"/>
      <c r="M56" s="63">
        <f t="shared" ref="M56" si="111">N56+O56+P56+Q56</f>
        <v>20</v>
      </c>
      <c r="N56" s="63">
        <f>D56+I56</f>
        <v>0.1</v>
      </c>
      <c r="O56" s="63">
        <f t="shared" ref="O56" si="112">E56+J56</f>
        <v>0</v>
      </c>
      <c r="P56" s="63">
        <f t="shared" ref="P56" si="113">F56+K56</f>
        <v>19.899999999999999</v>
      </c>
      <c r="Q56" s="63">
        <f t="shared" ref="Q56" si="114">G56+L56</f>
        <v>0</v>
      </c>
      <c r="S56" s="37">
        <f>M56-'3 priedas_asignavimai'!AA157</f>
        <v>0</v>
      </c>
    </row>
    <row r="57" spans="1:21" x14ac:dyDescent="0.25">
      <c r="A57" s="11" t="s">
        <v>20</v>
      </c>
      <c r="B57" s="26" t="s">
        <v>231</v>
      </c>
      <c r="C57" s="58">
        <f t="shared" si="84"/>
        <v>0.4</v>
      </c>
      <c r="D57" s="58">
        <f>D58</f>
        <v>0.4</v>
      </c>
      <c r="E57" s="58">
        <f t="shared" ref="E57:L57" si="115">E58</f>
        <v>0</v>
      </c>
      <c r="F57" s="58">
        <f t="shared" si="115"/>
        <v>0</v>
      </c>
      <c r="G57" s="58">
        <f t="shared" si="115"/>
        <v>0</v>
      </c>
      <c r="H57" s="56">
        <f t="shared" si="1"/>
        <v>0</v>
      </c>
      <c r="I57" s="56">
        <f>I58</f>
        <v>0</v>
      </c>
      <c r="J57" s="56">
        <f t="shared" si="115"/>
        <v>0</v>
      </c>
      <c r="K57" s="56">
        <f t="shared" si="115"/>
        <v>0</v>
      </c>
      <c r="L57" s="56">
        <f t="shared" si="115"/>
        <v>0</v>
      </c>
      <c r="M57" s="64">
        <f t="shared" si="3"/>
        <v>0.4</v>
      </c>
      <c r="N57" s="64">
        <f>N58</f>
        <v>0.4</v>
      </c>
      <c r="O57" s="64">
        <f t="shared" ref="O57:Q57" si="116">O58</f>
        <v>0</v>
      </c>
      <c r="P57" s="64">
        <f t="shared" si="116"/>
        <v>0</v>
      </c>
      <c r="Q57" s="64">
        <f t="shared" si="116"/>
        <v>0</v>
      </c>
      <c r="S57" s="37">
        <f>M57-'3 priedas_asignavimai'!AA163</f>
        <v>0</v>
      </c>
    </row>
    <row r="58" spans="1:21" x14ac:dyDescent="0.25">
      <c r="A58" s="12"/>
      <c r="B58" s="8" t="s">
        <v>373</v>
      </c>
      <c r="C58" s="57">
        <f t="shared" si="84"/>
        <v>0.4</v>
      </c>
      <c r="D58" s="79">
        <v>0.4</v>
      </c>
      <c r="E58" s="79"/>
      <c r="F58" s="79"/>
      <c r="G58" s="79"/>
      <c r="H58" s="56">
        <f t="shared" si="1"/>
        <v>0</v>
      </c>
      <c r="I58" s="82"/>
      <c r="J58" s="82"/>
      <c r="K58" s="82"/>
      <c r="L58" s="82"/>
      <c r="M58" s="63">
        <f t="shared" ref="M58" si="117">N58+O58+P58+Q58</f>
        <v>0.4</v>
      </c>
      <c r="N58" s="63">
        <f>D58+I58</f>
        <v>0.4</v>
      </c>
      <c r="O58" s="63">
        <f t="shared" ref="O58" si="118">E58+J58</f>
        <v>0</v>
      </c>
      <c r="P58" s="63">
        <f t="shared" ref="P58" si="119">F58+K58</f>
        <v>0</v>
      </c>
      <c r="Q58" s="63">
        <f t="shared" ref="Q58" si="120">G58+L58</f>
        <v>0</v>
      </c>
      <c r="S58" s="37">
        <f>M58-'3 priedas_asignavimai'!AA164</f>
        <v>0</v>
      </c>
    </row>
    <row r="59" spans="1:21" x14ac:dyDescent="0.25">
      <c r="A59" s="11" t="s">
        <v>21</v>
      </c>
      <c r="B59" s="26" t="s">
        <v>232</v>
      </c>
      <c r="C59" s="58">
        <f t="shared" si="84"/>
        <v>26.2</v>
      </c>
      <c r="D59" s="58">
        <f t="shared" ref="D59:L59" si="121">D60</f>
        <v>3</v>
      </c>
      <c r="E59" s="58">
        <f t="shared" si="121"/>
        <v>0</v>
      </c>
      <c r="F59" s="58">
        <f t="shared" si="121"/>
        <v>23.2</v>
      </c>
      <c r="G59" s="58">
        <f t="shared" si="121"/>
        <v>0</v>
      </c>
      <c r="H59" s="56">
        <f t="shared" si="1"/>
        <v>0</v>
      </c>
      <c r="I59" s="56">
        <f t="shared" si="121"/>
        <v>0</v>
      </c>
      <c r="J59" s="56">
        <f t="shared" si="121"/>
        <v>0</v>
      </c>
      <c r="K59" s="56">
        <f t="shared" si="121"/>
        <v>0</v>
      </c>
      <c r="L59" s="56">
        <f t="shared" si="121"/>
        <v>0</v>
      </c>
      <c r="M59" s="64">
        <f t="shared" si="3"/>
        <v>26.2</v>
      </c>
      <c r="N59" s="64">
        <f>N60</f>
        <v>3</v>
      </c>
      <c r="O59" s="64">
        <f t="shared" ref="O59:Q59" si="122">O60</f>
        <v>0</v>
      </c>
      <c r="P59" s="64">
        <f t="shared" si="122"/>
        <v>23.2</v>
      </c>
      <c r="Q59" s="64">
        <f t="shared" si="122"/>
        <v>0</v>
      </c>
      <c r="S59" s="37">
        <f>M59-'3 priedas_asignavimai'!AA167</f>
        <v>0</v>
      </c>
    </row>
    <row r="60" spans="1:21" x14ac:dyDescent="0.25">
      <c r="A60" s="12"/>
      <c r="B60" s="8" t="s">
        <v>373</v>
      </c>
      <c r="C60" s="57">
        <f t="shared" si="84"/>
        <v>26.2</v>
      </c>
      <c r="D60" s="79">
        <v>3</v>
      </c>
      <c r="E60" s="79"/>
      <c r="F60" s="79">
        <v>23.2</v>
      </c>
      <c r="G60" s="79"/>
      <c r="H60" s="56">
        <f t="shared" si="1"/>
        <v>0</v>
      </c>
      <c r="I60" s="82"/>
      <c r="J60" s="82"/>
      <c r="K60" s="82"/>
      <c r="L60" s="82"/>
      <c r="M60" s="63">
        <f t="shared" ref="M60" si="123">N60+O60+P60+Q60</f>
        <v>26.2</v>
      </c>
      <c r="N60" s="63">
        <f>D60+I60</f>
        <v>3</v>
      </c>
      <c r="O60" s="63">
        <f t="shared" ref="O60" si="124">E60+J60</f>
        <v>0</v>
      </c>
      <c r="P60" s="63">
        <f t="shared" ref="P60" si="125">F60+K60</f>
        <v>23.2</v>
      </c>
      <c r="Q60" s="63">
        <f t="shared" ref="Q60" si="126">G60+L60</f>
        <v>0</v>
      </c>
      <c r="S60" s="37">
        <f>M60-'3 priedas_asignavimai'!AA168</f>
        <v>0</v>
      </c>
    </row>
    <row r="61" spans="1:21" x14ac:dyDescent="0.25">
      <c r="A61" s="3" t="s">
        <v>22</v>
      </c>
      <c r="B61" s="26" t="s">
        <v>233</v>
      </c>
      <c r="C61" s="58">
        <f t="shared" si="84"/>
        <v>2.5</v>
      </c>
      <c r="D61" s="58">
        <f t="shared" ref="D61:L61" si="127">D62</f>
        <v>1.5</v>
      </c>
      <c r="E61" s="58">
        <f t="shared" si="127"/>
        <v>1</v>
      </c>
      <c r="F61" s="58">
        <f t="shared" si="127"/>
        <v>0</v>
      </c>
      <c r="G61" s="58">
        <f t="shared" si="127"/>
        <v>0</v>
      </c>
      <c r="H61" s="56">
        <f t="shared" si="1"/>
        <v>0</v>
      </c>
      <c r="I61" s="56">
        <f t="shared" si="127"/>
        <v>0</v>
      </c>
      <c r="J61" s="56">
        <f t="shared" si="127"/>
        <v>0</v>
      </c>
      <c r="K61" s="56">
        <f t="shared" si="127"/>
        <v>0</v>
      </c>
      <c r="L61" s="56">
        <f t="shared" si="127"/>
        <v>0</v>
      </c>
      <c r="M61" s="64">
        <f t="shared" si="3"/>
        <v>2.5</v>
      </c>
      <c r="N61" s="64">
        <f>N62</f>
        <v>1.5</v>
      </c>
      <c r="O61" s="64">
        <f t="shared" ref="O61:Q61" si="128">O62</f>
        <v>1</v>
      </c>
      <c r="P61" s="64">
        <f t="shared" si="128"/>
        <v>0</v>
      </c>
      <c r="Q61" s="64">
        <f t="shared" si="128"/>
        <v>0</v>
      </c>
      <c r="S61" s="37">
        <f>M61-'3 priedas_asignavimai'!AA175</f>
        <v>0</v>
      </c>
    </row>
    <row r="62" spans="1:21" x14ac:dyDescent="0.25">
      <c r="A62" s="12"/>
      <c r="B62" s="8" t="s">
        <v>373</v>
      </c>
      <c r="C62" s="57">
        <f t="shared" si="84"/>
        <v>2.5</v>
      </c>
      <c r="D62" s="79">
        <v>1.5</v>
      </c>
      <c r="E62" s="79">
        <v>1</v>
      </c>
      <c r="F62" s="79"/>
      <c r="G62" s="79"/>
      <c r="H62" s="56">
        <f t="shared" si="1"/>
        <v>0</v>
      </c>
      <c r="I62" s="82"/>
      <c r="J62" s="82"/>
      <c r="K62" s="82"/>
      <c r="L62" s="82"/>
      <c r="M62" s="63">
        <f t="shared" ref="M62" si="129">N62+O62+P62+Q62</f>
        <v>2.5</v>
      </c>
      <c r="N62" s="63">
        <f>D62+I62</f>
        <v>1.5</v>
      </c>
      <c r="O62" s="63">
        <f t="shared" ref="O62" si="130">E62+J62</f>
        <v>1</v>
      </c>
      <c r="P62" s="63">
        <f t="shared" ref="P62" si="131">F62+K62</f>
        <v>0</v>
      </c>
      <c r="Q62" s="63">
        <f t="shared" ref="Q62" si="132">G62+L62</f>
        <v>0</v>
      </c>
      <c r="S62" s="37">
        <f>M62-'3 priedas_asignavimai'!AA176</f>
        <v>0</v>
      </c>
    </row>
    <row r="63" spans="1:21" x14ac:dyDescent="0.25">
      <c r="A63" s="11" t="s">
        <v>23</v>
      </c>
      <c r="B63" s="26" t="s">
        <v>128</v>
      </c>
      <c r="C63" s="58">
        <f t="shared" si="84"/>
        <v>10.9</v>
      </c>
      <c r="D63" s="58">
        <f t="shared" ref="D63:L63" si="133">D64</f>
        <v>4</v>
      </c>
      <c r="E63" s="58">
        <f t="shared" si="133"/>
        <v>0</v>
      </c>
      <c r="F63" s="58">
        <f t="shared" si="133"/>
        <v>6.9</v>
      </c>
      <c r="G63" s="58">
        <f t="shared" si="133"/>
        <v>0</v>
      </c>
      <c r="H63" s="56">
        <f t="shared" si="1"/>
        <v>0</v>
      </c>
      <c r="I63" s="56">
        <f t="shared" si="133"/>
        <v>0</v>
      </c>
      <c r="J63" s="56">
        <f t="shared" si="133"/>
        <v>0</v>
      </c>
      <c r="K63" s="56">
        <f t="shared" si="133"/>
        <v>0</v>
      </c>
      <c r="L63" s="56">
        <f t="shared" si="133"/>
        <v>0</v>
      </c>
      <c r="M63" s="64">
        <f t="shared" si="3"/>
        <v>10.9</v>
      </c>
      <c r="N63" s="64">
        <f>N64</f>
        <v>4</v>
      </c>
      <c r="O63" s="64">
        <f t="shared" ref="O63:U63" si="134">O64</f>
        <v>0</v>
      </c>
      <c r="P63" s="64">
        <f t="shared" si="134"/>
        <v>6.9</v>
      </c>
      <c r="Q63" s="64">
        <f t="shared" si="134"/>
        <v>0</v>
      </c>
      <c r="R63" s="9">
        <f t="shared" si="134"/>
        <v>0</v>
      </c>
      <c r="S63" s="37">
        <f>M63-'3 priedas_asignavimai'!AA178</f>
        <v>0</v>
      </c>
      <c r="T63" s="9">
        <f t="shared" si="134"/>
        <v>0</v>
      </c>
      <c r="U63" s="9">
        <f t="shared" si="134"/>
        <v>0</v>
      </c>
    </row>
    <row r="64" spans="1:21" x14ac:dyDescent="0.25">
      <c r="A64" s="12"/>
      <c r="B64" s="8" t="s">
        <v>373</v>
      </c>
      <c r="C64" s="57">
        <f t="shared" si="84"/>
        <v>10.9</v>
      </c>
      <c r="D64" s="79">
        <v>4</v>
      </c>
      <c r="E64" s="79"/>
      <c r="F64" s="79">
        <v>6.9</v>
      </c>
      <c r="G64" s="79"/>
      <c r="H64" s="56">
        <f t="shared" si="1"/>
        <v>0</v>
      </c>
      <c r="I64" s="82"/>
      <c r="J64" s="82"/>
      <c r="K64" s="82"/>
      <c r="L64" s="82"/>
      <c r="M64" s="63">
        <f t="shared" ref="M64" si="135">N64+O64+P64+Q64</f>
        <v>10.9</v>
      </c>
      <c r="N64" s="63">
        <f>D64+I64</f>
        <v>4</v>
      </c>
      <c r="O64" s="63">
        <f t="shared" ref="O64" si="136">E64+J64</f>
        <v>0</v>
      </c>
      <c r="P64" s="63">
        <f t="shared" ref="P64" si="137">F64+K64</f>
        <v>6.9</v>
      </c>
      <c r="Q64" s="63">
        <f t="shared" ref="Q64" si="138">G64+L64</f>
        <v>0</v>
      </c>
      <c r="S64" s="37">
        <f>M64-'3 priedas_asignavimai'!AA179</f>
        <v>0</v>
      </c>
    </row>
    <row r="65" spans="1:19" x14ac:dyDescent="0.25">
      <c r="A65" s="11" t="s">
        <v>24</v>
      </c>
      <c r="B65" s="26" t="s">
        <v>235</v>
      </c>
      <c r="C65" s="58">
        <f t="shared" si="84"/>
        <v>156.30000000000001</v>
      </c>
      <c r="D65" s="58">
        <f t="shared" ref="D65:L65" si="139">D66</f>
        <v>4.8</v>
      </c>
      <c r="E65" s="58">
        <f t="shared" si="139"/>
        <v>118</v>
      </c>
      <c r="F65" s="58">
        <f t="shared" si="139"/>
        <v>33.5</v>
      </c>
      <c r="G65" s="58">
        <f t="shared" si="139"/>
        <v>0</v>
      </c>
      <c r="H65" s="56">
        <f t="shared" si="1"/>
        <v>0</v>
      </c>
      <c r="I65" s="56">
        <f t="shared" si="139"/>
        <v>0</v>
      </c>
      <c r="J65" s="56">
        <f t="shared" si="139"/>
        <v>0</v>
      </c>
      <c r="K65" s="56">
        <f t="shared" si="139"/>
        <v>0</v>
      </c>
      <c r="L65" s="56">
        <f t="shared" si="139"/>
        <v>0</v>
      </c>
      <c r="M65" s="64">
        <f t="shared" si="3"/>
        <v>156.30000000000001</v>
      </c>
      <c r="N65" s="64">
        <f>N66</f>
        <v>4.8</v>
      </c>
      <c r="O65" s="64">
        <f t="shared" ref="O65:Q65" si="140">O66</f>
        <v>118</v>
      </c>
      <c r="P65" s="64">
        <f t="shared" si="140"/>
        <v>33.5</v>
      </c>
      <c r="Q65" s="64">
        <f t="shared" si="140"/>
        <v>0</v>
      </c>
      <c r="S65" s="37">
        <f>M65-'3 priedas_asignavimai'!AA185</f>
        <v>0</v>
      </c>
    </row>
    <row r="66" spans="1:19" x14ac:dyDescent="0.25">
      <c r="A66" s="12"/>
      <c r="B66" s="8" t="s">
        <v>373</v>
      </c>
      <c r="C66" s="57">
        <f t="shared" si="84"/>
        <v>156.30000000000001</v>
      </c>
      <c r="D66" s="79">
        <v>4.8</v>
      </c>
      <c r="E66" s="79">
        <v>118</v>
      </c>
      <c r="F66" s="79">
        <v>33.5</v>
      </c>
      <c r="G66" s="79"/>
      <c r="H66" s="56">
        <f t="shared" si="1"/>
        <v>0</v>
      </c>
      <c r="I66" s="82"/>
      <c r="J66" s="82"/>
      <c r="K66" s="82"/>
      <c r="L66" s="82"/>
      <c r="M66" s="63">
        <f t="shared" ref="M66" si="141">N66+O66+P66+Q66</f>
        <v>156.30000000000001</v>
      </c>
      <c r="N66" s="63">
        <f>D66+I66</f>
        <v>4.8</v>
      </c>
      <c r="O66" s="63">
        <f t="shared" ref="O66" si="142">E66+J66</f>
        <v>118</v>
      </c>
      <c r="P66" s="63">
        <f t="shared" ref="P66" si="143">F66+K66</f>
        <v>33.5</v>
      </c>
      <c r="Q66" s="63">
        <f t="shared" ref="Q66" si="144">G66+L66</f>
        <v>0</v>
      </c>
      <c r="S66" s="37">
        <f>M66-'3 priedas_asignavimai'!AA186</f>
        <v>0</v>
      </c>
    </row>
    <row r="67" spans="1:19" x14ac:dyDescent="0.25">
      <c r="A67" s="11" t="s">
        <v>25</v>
      </c>
      <c r="B67" s="26" t="s">
        <v>237</v>
      </c>
      <c r="C67" s="58">
        <f t="shared" si="84"/>
        <v>16.200000000000003</v>
      </c>
      <c r="D67" s="58">
        <f t="shared" ref="D67:L67" si="145">D68</f>
        <v>0.1</v>
      </c>
      <c r="E67" s="58">
        <f t="shared" si="145"/>
        <v>0</v>
      </c>
      <c r="F67" s="58">
        <f t="shared" si="145"/>
        <v>16.100000000000001</v>
      </c>
      <c r="G67" s="58">
        <f t="shared" si="145"/>
        <v>0</v>
      </c>
      <c r="H67" s="56">
        <f t="shared" si="1"/>
        <v>0</v>
      </c>
      <c r="I67" s="56">
        <f t="shared" si="145"/>
        <v>0</v>
      </c>
      <c r="J67" s="56">
        <f t="shared" si="145"/>
        <v>0</v>
      </c>
      <c r="K67" s="56">
        <f t="shared" si="145"/>
        <v>0</v>
      </c>
      <c r="L67" s="56">
        <f t="shared" si="145"/>
        <v>0</v>
      </c>
      <c r="M67" s="64">
        <f t="shared" si="3"/>
        <v>16.200000000000003</v>
      </c>
      <c r="N67" s="64">
        <f>N68</f>
        <v>0.1</v>
      </c>
      <c r="O67" s="64">
        <f t="shared" ref="O67:Q67" si="146">O68</f>
        <v>0</v>
      </c>
      <c r="P67" s="64">
        <f t="shared" si="146"/>
        <v>16.100000000000001</v>
      </c>
      <c r="Q67" s="64">
        <f t="shared" si="146"/>
        <v>0</v>
      </c>
      <c r="S67" s="37">
        <f>M67-'3 priedas_asignavimai'!AA192</f>
        <v>0</v>
      </c>
    </row>
    <row r="68" spans="1:19" x14ac:dyDescent="0.25">
      <c r="A68" s="12"/>
      <c r="B68" s="8" t="s">
        <v>373</v>
      </c>
      <c r="C68" s="57">
        <f t="shared" si="84"/>
        <v>16.200000000000003</v>
      </c>
      <c r="D68" s="79">
        <v>0.1</v>
      </c>
      <c r="E68" s="79"/>
      <c r="F68" s="79">
        <v>16.100000000000001</v>
      </c>
      <c r="G68" s="79"/>
      <c r="H68" s="56">
        <f t="shared" si="1"/>
        <v>0</v>
      </c>
      <c r="I68" s="82"/>
      <c r="J68" s="82"/>
      <c r="K68" s="82"/>
      <c r="L68" s="82"/>
      <c r="M68" s="63">
        <f t="shared" ref="M68" si="147">N68+O68+P68+Q68</f>
        <v>16.200000000000003</v>
      </c>
      <c r="N68" s="63">
        <f>D68+I68</f>
        <v>0.1</v>
      </c>
      <c r="O68" s="63">
        <f t="shared" ref="O68" si="148">E68+J68</f>
        <v>0</v>
      </c>
      <c r="P68" s="63">
        <f t="shared" ref="P68" si="149">F68+K68</f>
        <v>16.100000000000001</v>
      </c>
      <c r="Q68" s="63">
        <f t="shared" ref="Q68" si="150">G68+L68</f>
        <v>0</v>
      </c>
      <c r="S68" s="37">
        <f>M68-'3 priedas_asignavimai'!AA193</f>
        <v>0</v>
      </c>
    </row>
    <row r="69" spans="1:19" x14ac:dyDescent="0.25">
      <c r="A69" s="11" t="s">
        <v>234</v>
      </c>
      <c r="B69" s="26" t="s">
        <v>238</v>
      </c>
      <c r="C69" s="58">
        <f t="shared" si="84"/>
        <v>6.1</v>
      </c>
      <c r="D69" s="58">
        <f t="shared" ref="D69:L69" si="151">D70</f>
        <v>0.1</v>
      </c>
      <c r="E69" s="58">
        <f t="shared" si="151"/>
        <v>0</v>
      </c>
      <c r="F69" s="58">
        <f t="shared" si="151"/>
        <v>6</v>
      </c>
      <c r="G69" s="58">
        <f t="shared" si="151"/>
        <v>0</v>
      </c>
      <c r="H69" s="56">
        <f t="shared" si="1"/>
        <v>0</v>
      </c>
      <c r="I69" s="56">
        <f t="shared" si="151"/>
        <v>0</v>
      </c>
      <c r="J69" s="56">
        <f t="shared" si="151"/>
        <v>0</v>
      </c>
      <c r="K69" s="56">
        <f t="shared" si="151"/>
        <v>0</v>
      </c>
      <c r="L69" s="56">
        <f t="shared" si="151"/>
        <v>0</v>
      </c>
      <c r="M69" s="64">
        <f t="shared" si="3"/>
        <v>6.1</v>
      </c>
      <c r="N69" s="64">
        <f>N70</f>
        <v>0.1</v>
      </c>
      <c r="O69" s="64">
        <f t="shared" ref="O69:Q69" si="152">O70</f>
        <v>0</v>
      </c>
      <c r="P69" s="64">
        <f t="shared" si="152"/>
        <v>6</v>
      </c>
      <c r="Q69" s="64">
        <f t="shared" si="152"/>
        <v>0</v>
      </c>
      <c r="S69" s="37">
        <f>M69-'3 priedas_asignavimai'!AA198</f>
        <v>0</v>
      </c>
    </row>
    <row r="70" spans="1:19" x14ac:dyDescent="0.25">
      <c r="A70" s="12"/>
      <c r="B70" s="8" t="s">
        <v>373</v>
      </c>
      <c r="C70" s="57">
        <f t="shared" si="84"/>
        <v>6.1</v>
      </c>
      <c r="D70" s="79">
        <v>0.1</v>
      </c>
      <c r="E70" s="79"/>
      <c r="F70" s="79">
        <v>6</v>
      </c>
      <c r="G70" s="79"/>
      <c r="H70" s="56">
        <f t="shared" si="1"/>
        <v>0</v>
      </c>
      <c r="I70" s="82"/>
      <c r="J70" s="82"/>
      <c r="K70" s="82"/>
      <c r="L70" s="82"/>
      <c r="M70" s="63">
        <f t="shared" ref="M70" si="153">N70+O70+P70+Q70</f>
        <v>6.1</v>
      </c>
      <c r="N70" s="63">
        <f>D70+I70</f>
        <v>0.1</v>
      </c>
      <c r="O70" s="63">
        <f t="shared" ref="O70" si="154">E70+J70</f>
        <v>0</v>
      </c>
      <c r="P70" s="63">
        <f t="shared" ref="P70" si="155">F70+K70</f>
        <v>6</v>
      </c>
      <c r="Q70" s="63">
        <f t="shared" ref="Q70" si="156">G70+L70</f>
        <v>0</v>
      </c>
      <c r="S70" s="37">
        <f>M70-'3 priedas_asignavimai'!AA199</f>
        <v>0</v>
      </c>
    </row>
    <row r="71" spans="1:19" x14ac:dyDescent="0.25">
      <c r="A71" s="11" t="s">
        <v>26</v>
      </c>
      <c r="B71" s="26" t="s">
        <v>240</v>
      </c>
      <c r="C71" s="58">
        <f t="shared" si="84"/>
        <v>14.799999999999999</v>
      </c>
      <c r="D71" s="58">
        <f t="shared" ref="D71:L71" si="157">D72</f>
        <v>0.1</v>
      </c>
      <c r="E71" s="58">
        <f t="shared" si="157"/>
        <v>0</v>
      </c>
      <c r="F71" s="58">
        <f t="shared" si="157"/>
        <v>14.7</v>
      </c>
      <c r="G71" s="58">
        <f t="shared" si="157"/>
        <v>0</v>
      </c>
      <c r="H71" s="56">
        <f t="shared" si="1"/>
        <v>0</v>
      </c>
      <c r="I71" s="56">
        <f t="shared" si="157"/>
        <v>0</v>
      </c>
      <c r="J71" s="56">
        <f t="shared" si="157"/>
        <v>0</v>
      </c>
      <c r="K71" s="56">
        <f t="shared" si="157"/>
        <v>0</v>
      </c>
      <c r="L71" s="56">
        <f t="shared" si="157"/>
        <v>0</v>
      </c>
      <c r="M71" s="64">
        <f t="shared" si="3"/>
        <v>14.799999999999999</v>
      </c>
      <c r="N71" s="64">
        <f>N72</f>
        <v>0.1</v>
      </c>
      <c r="O71" s="64">
        <f t="shared" ref="O71:Q71" si="158">O72</f>
        <v>0</v>
      </c>
      <c r="P71" s="64">
        <f t="shared" si="158"/>
        <v>14.7</v>
      </c>
      <c r="Q71" s="64">
        <f t="shared" si="158"/>
        <v>0</v>
      </c>
      <c r="S71" s="37">
        <f>M71-'3 priedas_asignavimai'!AA204</f>
        <v>0</v>
      </c>
    </row>
    <row r="72" spans="1:19" x14ac:dyDescent="0.25">
      <c r="A72" s="12"/>
      <c r="B72" s="8" t="s">
        <v>373</v>
      </c>
      <c r="C72" s="57">
        <f t="shared" si="84"/>
        <v>14.799999999999999</v>
      </c>
      <c r="D72" s="79">
        <v>0.1</v>
      </c>
      <c r="E72" s="79"/>
      <c r="F72" s="79">
        <v>14.7</v>
      </c>
      <c r="G72" s="79"/>
      <c r="H72" s="56">
        <f t="shared" si="1"/>
        <v>0</v>
      </c>
      <c r="I72" s="82"/>
      <c r="J72" s="82"/>
      <c r="K72" s="82"/>
      <c r="L72" s="82"/>
      <c r="M72" s="63">
        <f t="shared" ref="M72" si="159">N72+O72+P72+Q72</f>
        <v>14.799999999999999</v>
      </c>
      <c r="N72" s="63">
        <f>D72+I72</f>
        <v>0.1</v>
      </c>
      <c r="O72" s="63">
        <f t="shared" ref="O72" si="160">E72+J72</f>
        <v>0</v>
      </c>
      <c r="P72" s="63">
        <f t="shared" ref="P72" si="161">F72+K72</f>
        <v>14.7</v>
      </c>
      <c r="Q72" s="63">
        <f t="shared" ref="Q72" si="162">G72+L72</f>
        <v>0</v>
      </c>
      <c r="S72" s="37">
        <f>M72-'3 priedas_asignavimai'!AA205</f>
        <v>0</v>
      </c>
    </row>
    <row r="73" spans="1:19" x14ac:dyDescent="0.25">
      <c r="A73" s="11" t="s">
        <v>27</v>
      </c>
      <c r="B73" s="26" t="s">
        <v>241</v>
      </c>
      <c r="C73" s="58">
        <f t="shared" si="84"/>
        <v>24.8</v>
      </c>
      <c r="D73" s="58">
        <f t="shared" ref="D73:L73" si="163">D74</f>
        <v>16</v>
      </c>
      <c r="E73" s="58">
        <f t="shared" si="163"/>
        <v>0</v>
      </c>
      <c r="F73" s="58">
        <f t="shared" si="163"/>
        <v>8.8000000000000007</v>
      </c>
      <c r="G73" s="58">
        <f t="shared" si="163"/>
        <v>0</v>
      </c>
      <c r="H73" s="56">
        <f t="shared" si="1"/>
        <v>0</v>
      </c>
      <c r="I73" s="56">
        <f t="shared" si="163"/>
        <v>0</v>
      </c>
      <c r="J73" s="56">
        <f t="shared" si="163"/>
        <v>0</v>
      </c>
      <c r="K73" s="56">
        <f t="shared" si="163"/>
        <v>0</v>
      </c>
      <c r="L73" s="56">
        <f t="shared" si="163"/>
        <v>0</v>
      </c>
      <c r="M73" s="64">
        <f t="shared" si="3"/>
        <v>24.8</v>
      </c>
      <c r="N73" s="64">
        <f>N74</f>
        <v>16</v>
      </c>
      <c r="O73" s="64">
        <f t="shared" ref="O73:Q73" si="164">O74</f>
        <v>0</v>
      </c>
      <c r="P73" s="64">
        <f t="shared" si="164"/>
        <v>8.8000000000000007</v>
      </c>
      <c r="Q73" s="64">
        <f t="shared" si="164"/>
        <v>0</v>
      </c>
      <c r="S73" s="37">
        <f>M73-'3 priedas_asignavimai'!AA212</f>
        <v>0</v>
      </c>
    </row>
    <row r="74" spans="1:19" x14ac:dyDescent="0.25">
      <c r="A74" s="12"/>
      <c r="B74" s="8" t="s">
        <v>373</v>
      </c>
      <c r="C74" s="57">
        <f t="shared" si="84"/>
        <v>24.8</v>
      </c>
      <c r="D74" s="79">
        <v>16</v>
      </c>
      <c r="E74" s="79"/>
      <c r="F74" s="79">
        <v>8.8000000000000007</v>
      </c>
      <c r="G74" s="79"/>
      <c r="H74" s="56">
        <f t="shared" si="1"/>
        <v>0</v>
      </c>
      <c r="I74" s="82"/>
      <c r="J74" s="82"/>
      <c r="K74" s="82"/>
      <c r="L74" s="82"/>
      <c r="M74" s="63">
        <f t="shared" ref="M74" si="165">N74+O74+P74+Q74</f>
        <v>24.8</v>
      </c>
      <c r="N74" s="63">
        <f>D74+I74</f>
        <v>16</v>
      </c>
      <c r="O74" s="63">
        <f t="shared" ref="O74" si="166">E74+J74</f>
        <v>0</v>
      </c>
      <c r="P74" s="63">
        <f t="shared" ref="P74" si="167">F74+K74</f>
        <v>8.8000000000000007</v>
      </c>
      <c r="Q74" s="63">
        <f t="shared" ref="Q74" si="168">G74+L74</f>
        <v>0</v>
      </c>
      <c r="S74" s="37">
        <f>M74-'3 priedas_asignavimai'!AA213</f>
        <v>0</v>
      </c>
    </row>
    <row r="75" spans="1:19" x14ac:dyDescent="0.25">
      <c r="A75" s="11" t="s">
        <v>28</v>
      </c>
      <c r="B75" s="26" t="s">
        <v>243</v>
      </c>
      <c r="C75" s="58">
        <f t="shared" si="84"/>
        <v>14.4</v>
      </c>
      <c r="D75" s="58">
        <f t="shared" ref="D75:L75" si="169">D76</f>
        <v>0.1</v>
      </c>
      <c r="E75" s="58">
        <f t="shared" si="169"/>
        <v>0</v>
      </c>
      <c r="F75" s="58">
        <f t="shared" si="169"/>
        <v>14.3</v>
      </c>
      <c r="G75" s="58">
        <f t="shared" si="169"/>
        <v>0</v>
      </c>
      <c r="H75" s="56">
        <f t="shared" si="1"/>
        <v>0</v>
      </c>
      <c r="I75" s="56">
        <f t="shared" si="169"/>
        <v>0</v>
      </c>
      <c r="J75" s="56">
        <f t="shared" si="169"/>
        <v>0</v>
      </c>
      <c r="K75" s="56">
        <f t="shared" si="169"/>
        <v>0</v>
      </c>
      <c r="L75" s="56">
        <f t="shared" si="169"/>
        <v>0</v>
      </c>
      <c r="M75" s="64">
        <f t="shared" si="3"/>
        <v>14.4</v>
      </c>
      <c r="N75" s="64">
        <f>N76</f>
        <v>0.1</v>
      </c>
      <c r="O75" s="64">
        <f t="shared" ref="O75:Q75" si="170">O76</f>
        <v>0</v>
      </c>
      <c r="P75" s="64">
        <f t="shared" si="170"/>
        <v>14.3</v>
      </c>
      <c r="Q75" s="64">
        <f t="shared" si="170"/>
        <v>0</v>
      </c>
      <c r="S75" s="37">
        <f>M75-'3 priedas_asignavimai'!AA217</f>
        <v>0</v>
      </c>
    </row>
    <row r="76" spans="1:19" x14ac:dyDescent="0.25">
      <c r="A76" s="12"/>
      <c r="B76" s="8" t="s">
        <v>373</v>
      </c>
      <c r="C76" s="57">
        <f t="shared" si="84"/>
        <v>14.4</v>
      </c>
      <c r="D76" s="79">
        <v>0.1</v>
      </c>
      <c r="E76" s="79"/>
      <c r="F76" s="79">
        <v>14.3</v>
      </c>
      <c r="G76" s="79"/>
      <c r="H76" s="56">
        <f t="shared" si="1"/>
        <v>0</v>
      </c>
      <c r="I76" s="82"/>
      <c r="J76" s="82"/>
      <c r="K76" s="82"/>
      <c r="L76" s="82"/>
      <c r="M76" s="63">
        <f t="shared" ref="M76" si="171">N76+O76+P76+Q76</f>
        <v>14.4</v>
      </c>
      <c r="N76" s="63">
        <f>D76+I76</f>
        <v>0.1</v>
      </c>
      <c r="O76" s="63">
        <f t="shared" ref="O76" si="172">E76+J76</f>
        <v>0</v>
      </c>
      <c r="P76" s="63">
        <f t="shared" ref="P76" si="173">F76+K76</f>
        <v>14.3</v>
      </c>
      <c r="Q76" s="63">
        <f t="shared" ref="Q76" si="174">G76+L76</f>
        <v>0</v>
      </c>
      <c r="S76" s="37">
        <f>M76-'3 priedas_asignavimai'!AA218</f>
        <v>0</v>
      </c>
    </row>
    <row r="77" spans="1:19" x14ac:dyDescent="0.25">
      <c r="A77" s="11" t="s">
        <v>29</v>
      </c>
      <c r="B77" s="26" t="s">
        <v>242</v>
      </c>
      <c r="C77" s="58">
        <f t="shared" si="84"/>
        <v>151.1</v>
      </c>
      <c r="D77" s="58">
        <f t="shared" ref="D77:L77" si="175">D78</f>
        <v>0</v>
      </c>
      <c r="E77" s="58">
        <f t="shared" si="175"/>
        <v>0</v>
      </c>
      <c r="F77" s="58">
        <f t="shared" si="175"/>
        <v>151.1</v>
      </c>
      <c r="G77" s="58">
        <f t="shared" si="175"/>
        <v>0</v>
      </c>
      <c r="H77" s="56">
        <f t="shared" si="1"/>
        <v>0</v>
      </c>
      <c r="I77" s="56">
        <f t="shared" si="175"/>
        <v>0</v>
      </c>
      <c r="J77" s="56">
        <f t="shared" si="175"/>
        <v>0</v>
      </c>
      <c r="K77" s="56">
        <f t="shared" si="175"/>
        <v>0</v>
      </c>
      <c r="L77" s="56">
        <f t="shared" si="175"/>
        <v>0</v>
      </c>
      <c r="M77" s="64">
        <f t="shared" si="3"/>
        <v>151.1</v>
      </c>
      <c r="N77" s="64">
        <f>N78</f>
        <v>0</v>
      </c>
      <c r="O77" s="64">
        <f t="shared" ref="O77:Q77" si="176">O78</f>
        <v>0</v>
      </c>
      <c r="P77" s="64">
        <f t="shared" si="176"/>
        <v>151.1</v>
      </c>
      <c r="Q77" s="64">
        <f t="shared" si="176"/>
        <v>0</v>
      </c>
      <c r="S77" s="37">
        <f>M77-'3 priedas_asignavimai'!AA224</f>
        <v>0</v>
      </c>
    </row>
    <row r="78" spans="1:19" x14ac:dyDescent="0.25">
      <c r="A78" s="12"/>
      <c r="B78" s="8" t="s">
        <v>373</v>
      </c>
      <c r="C78" s="57">
        <f t="shared" si="84"/>
        <v>151.1</v>
      </c>
      <c r="D78" s="79"/>
      <c r="E78" s="79"/>
      <c r="F78" s="79">
        <v>151.1</v>
      </c>
      <c r="G78" s="79"/>
      <c r="H78" s="56">
        <f t="shared" si="1"/>
        <v>0</v>
      </c>
      <c r="I78" s="82"/>
      <c r="J78" s="82"/>
      <c r="K78" s="82"/>
      <c r="L78" s="82"/>
      <c r="M78" s="63">
        <f t="shared" ref="M78" si="177">N78+O78+P78+Q78</f>
        <v>151.1</v>
      </c>
      <c r="N78" s="63">
        <f>D78+I78</f>
        <v>0</v>
      </c>
      <c r="O78" s="63">
        <f t="shared" ref="O78" si="178">E78+J78</f>
        <v>0</v>
      </c>
      <c r="P78" s="63">
        <f t="shared" ref="P78" si="179">F78+K78</f>
        <v>151.1</v>
      </c>
      <c r="Q78" s="63">
        <f t="shared" ref="Q78" si="180">G78+L78</f>
        <v>0</v>
      </c>
      <c r="S78" s="37">
        <f>M78-'3 priedas_asignavimai'!AA225</f>
        <v>0</v>
      </c>
    </row>
    <row r="79" spans="1:19" x14ac:dyDescent="0.25">
      <c r="A79" s="11" t="s">
        <v>30</v>
      </c>
      <c r="B79" s="26" t="s">
        <v>244</v>
      </c>
      <c r="C79" s="58">
        <f t="shared" ref="C79:C110" si="181">D79+E79+F79+G79</f>
        <v>42</v>
      </c>
      <c r="D79" s="58">
        <f t="shared" ref="D79:L79" si="182">D80</f>
        <v>0.1</v>
      </c>
      <c r="E79" s="58">
        <f t="shared" si="182"/>
        <v>0</v>
      </c>
      <c r="F79" s="58">
        <f t="shared" si="182"/>
        <v>41.9</v>
      </c>
      <c r="G79" s="58">
        <f t="shared" si="182"/>
        <v>0</v>
      </c>
      <c r="H79" s="56">
        <f t="shared" ref="H79:H121" si="183">I79+J79+K79+L79</f>
        <v>0</v>
      </c>
      <c r="I79" s="56">
        <f t="shared" si="182"/>
        <v>0</v>
      </c>
      <c r="J79" s="56">
        <f t="shared" si="182"/>
        <v>0</v>
      </c>
      <c r="K79" s="56">
        <f t="shared" si="182"/>
        <v>0</v>
      </c>
      <c r="L79" s="56">
        <f t="shared" si="182"/>
        <v>0</v>
      </c>
      <c r="M79" s="64">
        <f t="shared" ref="M79:M121" si="184">N79+O79+P79+Q79</f>
        <v>42</v>
      </c>
      <c r="N79" s="64">
        <f>N80</f>
        <v>0.1</v>
      </c>
      <c r="O79" s="64">
        <f t="shared" ref="O79:Q79" si="185">O80</f>
        <v>0</v>
      </c>
      <c r="P79" s="64">
        <f t="shared" si="185"/>
        <v>41.9</v>
      </c>
      <c r="Q79" s="64">
        <f t="shared" si="185"/>
        <v>0</v>
      </c>
      <c r="S79" s="37">
        <f>M79-'3 priedas_asignavimai'!AA230</f>
        <v>0</v>
      </c>
    </row>
    <row r="80" spans="1:19" x14ac:dyDescent="0.25">
      <c r="A80" s="12"/>
      <c r="B80" s="8" t="s">
        <v>373</v>
      </c>
      <c r="C80" s="57">
        <f t="shared" si="181"/>
        <v>42</v>
      </c>
      <c r="D80" s="79">
        <v>0.1</v>
      </c>
      <c r="E80" s="79"/>
      <c r="F80" s="79">
        <v>41.9</v>
      </c>
      <c r="G80" s="79"/>
      <c r="H80" s="56">
        <f t="shared" si="183"/>
        <v>0</v>
      </c>
      <c r="I80" s="82"/>
      <c r="J80" s="82"/>
      <c r="K80" s="82"/>
      <c r="L80" s="82"/>
      <c r="M80" s="63">
        <f t="shared" si="184"/>
        <v>42</v>
      </c>
      <c r="N80" s="63">
        <f>D80+I80</f>
        <v>0.1</v>
      </c>
      <c r="O80" s="63">
        <f t="shared" ref="O80" si="186">E80+J80</f>
        <v>0</v>
      </c>
      <c r="P80" s="63">
        <f t="shared" ref="P80" si="187">F80+K80</f>
        <v>41.9</v>
      </c>
      <c r="Q80" s="63">
        <f t="shared" ref="Q80" si="188">G80+L80</f>
        <v>0</v>
      </c>
      <c r="S80" s="37">
        <f>M80-'3 priedas_asignavimai'!AA231</f>
        <v>0</v>
      </c>
    </row>
    <row r="81" spans="1:21" x14ac:dyDescent="0.25">
      <c r="A81" s="11" t="s">
        <v>31</v>
      </c>
      <c r="B81" s="26" t="s">
        <v>245</v>
      </c>
      <c r="C81" s="58">
        <f t="shared" si="181"/>
        <v>90.5</v>
      </c>
      <c r="D81" s="58">
        <f t="shared" ref="D81:L81" si="189">D82</f>
        <v>0.1</v>
      </c>
      <c r="E81" s="58">
        <f t="shared" si="189"/>
        <v>0</v>
      </c>
      <c r="F81" s="58">
        <f t="shared" si="189"/>
        <v>90.4</v>
      </c>
      <c r="G81" s="58">
        <f t="shared" si="189"/>
        <v>0</v>
      </c>
      <c r="H81" s="56">
        <f t="shared" si="183"/>
        <v>0</v>
      </c>
      <c r="I81" s="56">
        <f t="shared" si="189"/>
        <v>0</v>
      </c>
      <c r="J81" s="56">
        <f t="shared" si="189"/>
        <v>0</v>
      </c>
      <c r="K81" s="56">
        <f t="shared" si="189"/>
        <v>0</v>
      </c>
      <c r="L81" s="56">
        <f t="shared" si="189"/>
        <v>0</v>
      </c>
      <c r="M81" s="64">
        <f t="shared" si="184"/>
        <v>90.5</v>
      </c>
      <c r="N81" s="64">
        <f>N82</f>
        <v>0.1</v>
      </c>
      <c r="O81" s="64">
        <f t="shared" ref="O81:Q81" si="190">O82</f>
        <v>0</v>
      </c>
      <c r="P81" s="64">
        <f t="shared" si="190"/>
        <v>90.4</v>
      </c>
      <c r="Q81" s="64">
        <f t="shared" si="190"/>
        <v>0</v>
      </c>
      <c r="S81" s="37">
        <f>M81-'3 priedas_asignavimai'!AA235</f>
        <v>0</v>
      </c>
    </row>
    <row r="82" spans="1:21" x14ac:dyDescent="0.25">
      <c r="A82" s="12"/>
      <c r="B82" s="8" t="s">
        <v>373</v>
      </c>
      <c r="C82" s="57">
        <f t="shared" si="181"/>
        <v>90.5</v>
      </c>
      <c r="D82" s="79">
        <v>0.1</v>
      </c>
      <c r="E82" s="79"/>
      <c r="F82" s="79">
        <v>90.4</v>
      </c>
      <c r="G82" s="79"/>
      <c r="H82" s="56">
        <f t="shared" si="183"/>
        <v>0</v>
      </c>
      <c r="I82" s="82"/>
      <c r="J82" s="82"/>
      <c r="K82" s="82"/>
      <c r="L82" s="82"/>
      <c r="M82" s="63">
        <f t="shared" si="184"/>
        <v>90.5</v>
      </c>
      <c r="N82" s="63">
        <f>D82+I82</f>
        <v>0.1</v>
      </c>
      <c r="O82" s="63">
        <f t="shared" ref="O82" si="191">E82+J82</f>
        <v>0</v>
      </c>
      <c r="P82" s="63">
        <f t="shared" ref="P82" si="192">F82+K82</f>
        <v>90.4</v>
      </c>
      <c r="Q82" s="63">
        <f t="shared" ref="Q82" si="193">G82+L82</f>
        <v>0</v>
      </c>
      <c r="S82" s="37">
        <f>M82-'3 priedas_asignavimai'!AA236</f>
        <v>0</v>
      </c>
    </row>
    <row r="83" spans="1:21" x14ac:dyDescent="0.25">
      <c r="A83" s="11" t="s">
        <v>32</v>
      </c>
      <c r="B83" s="26" t="s">
        <v>246</v>
      </c>
      <c r="C83" s="58">
        <f t="shared" si="181"/>
        <v>44.7</v>
      </c>
      <c r="D83" s="58">
        <f t="shared" ref="D83:L83" si="194">D84</f>
        <v>0.1</v>
      </c>
      <c r="E83" s="58">
        <f t="shared" si="194"/>
        <v>0</v>
      </c>
      <c r="F83" s="58">
        <f t="shared" si="194"/>
        <v>44.6</v>
      </c>
      <c r="G83" s="58">
        <f t="shared" si="194"/>
        <v>0</v>
      </c>
      <c r="H83" s="56">
        <f t="shared" si="183"/>
        <v>0</v>
      </c>
      <c r="I83" s="56">
        <f t="shared" si="194"/>
        <v>0</v>
      </c>
      <c r="J83" s="56">
        <f t="shared" si="194"/>
        <v>0</v>
      </c>
      <c r="K83" s="56">
        <f t="shared" si="194"/>
        <v>0</v>
      </c>
      <c r="L83" s="56">
        <f t="shared" si="194"/>
        <v>0</v>
      </c>
      <c r="M83" s="64">
        <f t="shared" si="184"/>
        <v>44.7</v>
      </c>
      <c r="N83" s="64">
        <f>N84</f>
        <v>0.1</v>
      </c>
      <c r="O83" s="64">
        <f t="shared" ref="O83:U83" si="195">O84</f>
        <v>0</v>
      </c>
      <c r="P83" s="64">
        <f t="shared" si="195"/>
        <v>44.6</v>
      </c>
      <c r="Q83" s="64">
        <f t="shared" si="195"/>
        <v>0</v>
      </c>
      <c r="R83" s="9">
        <f t="shared" si="195"/>
        <v>0</v>
      </c>
      <c r="S83" s="37">
        <f>M83-'3 priedas_asignavimai'!AA241</f>
        <v>0</v>
      </c>
      <c r="T83" s="9">
        <f t="shared" si="195"/>
        <v>0</v>
      </c>
      <c r="U83" s="9">
        <f t="shared" si="195"/>
        <v>0</v>
      </c>
    </row>
    <row r="84" spans="1:21" x14ac:dyDescent="0.25">
      <c r="A84" s="12"/>
      <c r="B84" s="8" t="s">
        <v>373</v>
      </c>
      <c r="C84" s="57">
        <f t="shared" si="181"/>
        <v>44.7</v>
      </c>
      <c r="D84" s="79">
        <v>0.1</v>
      </c>
      <c r="E84" s="79"/>
      <c r="F84" s="79">
        <v>44.6</v>
      </c>
      <c r="G84" s="79"/>
      <c r="H84" s="56">
        <f t="shared" si="183"/>
        <v>0</v>
      </c>
      <c r="I84" s="82"/>
      <c r="J84" s="82"/>
      <c r="K84" s="82"/>
      <c r="L84" s="82"/>
      <c r="M84" s="63">
        <f t="shared" si="184"/>
        <v>44.7</v>
      </c>
      <c r="N84" s="63">
        <f>D84+I84</f>
        <v>0.1</v>
      </c>
      <c r="O84" s="63">
        <f t="shared" ref="O84" si="196">E84+J84</f>
        <v>0</v>
      </c>
      <c r="P84" s="63">
        <f t="shared" ref="P84" si="197">F84+K84</f>
        <v>44.6</v>
      </c>
      <c r="Q84" s="63">
        <f t="shared" ref="Q84" si="198">G84+L84</f>
        <v>0</v>
      </c>
      <c r="S84" s="37">
        <f>M84-'3 priedas_asignavimai'!AA242</f>
        <v>0</v>
      </c>
    </row>
    <row r="85" spans="1:21" x14ac:dyDescent="0.25">
      <c r="A85" s="11" t="s">
        <v>33</v>
      </c>
      <c r="B85" s="26" t="s">
        <v>247</v>
      </c>
      <c r="C85" s="58">
        <f t="shared" si="181"/>
        <v>41.4</v>
      </c>
      <c r="D85" s="58">
        <f t="shared" ref="D85:L85" si="199">D86</f>
        <v>0.1</v>
      </c>
      <c r="E85" s="58">
        <f t="shared" si="199"/>
        <v>0</v>
      </c>
      <c r="F85" s="58">
        <f t="shared" si="199"/>
        <v>41.3</v>
      </c>
      <c r="G85" s="58">
        <f t="shared" si="199"/>
        <v>0</v>
      </c>
      <c r="H85" s="56">
        <f t="shared" si="183"/>
        <v>0</v>
      </c>
      <c r="I85" s="56">
        <f t="shared" si="199"/>
        <v>0</v>
      </c>
      <c r="J85" s="56">
        <f t="shared" si="199"/>
        <v>0</v>
      </c>
      <c r="K85" s="56">
        <f t="shared" si="199"/>
        <v>0</v>
      </c>
      <c r="L85" s="56">
        <f t="shared" si="199"/>
        <v>0</v>
      </c>
      <c r="M85" s="64">
        <f t="shared" si="184"/>
        <v>41.4</v>
      </c>
      <c r="N85" s="64">
        <f>N86</f>
        <v>0.1</v>
      </c>
      <c r="O85" s="64">
        <f t="shared" ref="O85:Q85" si="200">O86</f>
        <v>0</v>
      </c>
      <c r="P85" s="64">
        <f t="shared" si="200"/>
        <v>41.3</v>
      </c>
      <c r="Q85" s="64">
        <f t="shared" si="200"/>
        <v>0</v>
      </c>
      <c r="S85" s="37">
        <f>M85-'3 priedas_asignavimai'!AA247</f>
        <v>0</v>
      </c>
    </row>
    <row r="86" spans="1:21" x14ac:dyDescent="0.25">
      <c r="A86" s="12"/>
      <c r="B86" s="8" t="s">
        <v>373</v>
      </c>
      <c r="C86" s="57">
        <f t="shared" si="181"/>
        <v>41.4</v>
      </c>
      <c r="D86" s="79">
        <v>0.1</v>
      </c>
      <c r="E86" s="79"/>
      <c r="F86" s="79">
        <v>41.3</v>
      </c>
      <c r="G86" s="79"/>
      <c r="H86" s="56">
        <f t="shared" si="183"/>
        <v>0</v>
      </c>
      <c r="I86" s="82"/>
      <c r="J86" s="82"/>
      <c r="K86" s="82"/>
      <c r="L86" s="82"/>
      <c r="M86" s="63">
        <f t="shared" si="184"/>
        <v>41.4</v>
      </c>
      <c r="N86" s="63">
        <f>D86+I86</f>
        <v>0.1</v>
      </c>
      <c r="O86" s="63">
        <f t="shared" ref="O86" si="201">E86+J86</f>
        <v>0</v>
      </c>
      <c r="P86" s="63">
        <f t="shared" ref="P86" si="202">F86+K86</f>
        <v>41.3</v>
      </c>
      <c r="Q86" s="63">
        <f t="shared" ref="Q86" si="203">G86+L86</f>
        <v>0</v>
      </c>
      <c r="S86" s="37">
        <f>M86-'3 priedas_asignavimai'!AA248</f>
        <v>0</v>
      </c>
    </row>
    <row r="87" spans="1:21" x14ac:dyDescent="0.25">
      <c r="A87" s="11" t="s">
        <v>34</v>
      </c>
      <c r="B87" s="26" t="s">
        <v>248</v>
      </c>
      <c r="C87" s="58">
        <f t="shared" si="181"/>
        <v>113</v>
      </c>
      <c r="D87" s="58">
        <f t="shared" ref="D87:L87" si="204">D88</f>
        <v>0.1</v>
      </c>
      <c r="E87" s="58">
        <f t="shared" si="204"/>
        <v>0</v>
      </c>
      <c r="F87" s="58">
        <f t="shared" si="204"/>
        <v>112.9</v>
      </c>
      <c r="G87" s="58">
        <f t="shared" si="204"/>
        <v>0</v>
      </c>
      <c r="H87" s="56">
        <f t="shared" si="183"/>
        <v>0</v>
      </c>
      <c r="I87" s="56">
        <f t="shared" si="204"/>
        <v>0</v>
      </c>
      <c r="J87" s="56">
        <f t="shared" si="204"/>
        <v>0</v>
      </c>
      <c r="K87" s="56">
        <f t="shared" si="204"/>
        <v>0</v>
      </c>
      <c r="L87" s="56">
        <f t="shared" si="204"/>
        <v>0</v>
      </c>
      <c r="M87" s="64">
        <f t="shared" si="184"/>
        <v>113</v>
      </c>
      <c r="N87" s="64">
        <f>N88</f>
        <v>0.1</v>
      </c>
      <c r="O87" s="64">
        <f t="shared" ref="O87:Q87" si="205">O88</f>
        <v>0</v>
      </c>
      <c r="P87" s="64">
        <f t="shared" si="205"/>
        <v>112.9</v>
      </c>
      <c r="Q87" s="64">
        <f t="shared" si="205"/>
        <v>0</v>
      </c>
      <c r="S87" s="37">
        <f>M87-'3 priedas_asignavimai'!AA252</f>
        <v>0</v>
      </c>
    </row>
    <row r="88" spans="1:21" x14ac:dyDescent="0.25">
      <c r="A88" s="12"/>
      <c r="B88" s="8" t="s">
        <v>373</v>
      </c>
      <c r="C88" s="57">
        <f t="shared" si="181"/>
        <v>113</v>
      </c>
      <c r="D88" s="79">
        <v>0.1</v>
      </c>
      <c r="E88" s="79"/>
      <c r="F88" s="79">
        <v>112.9</v>
      </c>
      <c r="G88" s="79"/>
      <c r="H88" s="56">
        <f t="shared" si="183"/>
        <v>0</v>
      </c>
      <c r="I88" s="82"/>
      <c r="J88" s="82"/>
      <c r="K88" s="82"/>
      <c r="L88" s="82"/>
      <c r="M88" s="63">
        <f t="shared" si="184"/>
        <v>113</v>
      </c>
      <c r="N88" s="63">
        <f>D88+I88</f>
        <v>0.1</v>
      </c>
      <c r="O88" s="63">
        <f t="shared" ref="O88" si="206">E88+J88</f>
        <v>0</v>
      </c>
      <c r="P88" s="63">
        <f t="shared" ref="P88" si="207">F88+K88</f>
        <v>112.9</v>
      </c>
      <c r="Q88" s="63">
        <f t="shared" ref="Q88" si="208">G88+L88</f>
        <v>0</v>
      </c>
      <c r="S88" s="37">
        <f>M88-'3 priedas_asignavimai'!AA253</f>
        <v>0</v>
      </c>
    </row>
    <row r="89" spans="1:21" x14ac:dyDescent="0.25">
      <c r="A89" s="11" t="s">
        <v>35</v>
      </c>
      <c r="B89" s="26" t="s">
        <v>249</v>
      </c>
      <c r="C89" s="58">
        <f t="shared" si="181"/>
        <v>92.3</v>
      </c>
      <c r="D89" s="58">
        <f t="shared" ref="D89:L89" si="209">D90</f>
        <v>1.3</v>
      </c>
      <c r="E89" s="58">
        <f t="shared" si="209"/>
        <v>1</v>
      </c>
      <c r="F89" s="58">
        <f t="shared" si="209"/>
        <v>90</v>
      </c>
      <c r="G89" s="58">
        <f t="shared" si="209"/>
        <v>0</v>
      </c>
      <c r="H89" s="56">
        <f t="shared" si="183"/>
        <v>1</v>
      </c>
      <c r="I89" s="56">
        <f t="shared" si="209"/>
        <v>0</v>
      </c>
      <c r="J89" s="56">
        <f t="shared" si="209"/>
        <v>1</v>
      </c>
      <c r="K89" s="56">
        <f t="shared" si="209"/>
        <v>0</v>
      </c>
      <c r="L89" s="56">
        <f t="shared" si="209"/>
        <v>0</v>
      </c>
      <c r="M89" s="64">
        <f t="shared" si="184"/>
        <v>93.3</v>
      </c>
      <c r="N89" s="64">
        <f>N90</f>
        <v>1.3</v>
      </c>
      <c r="O89" s="64">
        <f t="shared" ref="O89:Q89" si="210">O90</f>
        <v>2</v>
      </c>
      <c r="P89" s="64">
        <f t="shared" si="210"/>
        <v>90</v>
      </c>
      <c r="Q89" s="64">
        <f t="shared" si="210"/>
        <v>0</v>
      </c>
      <c r="S89" s="37">
        <f>M89-'3 priedas_asignavimai'!AA258</f>
        <v>0</v>
      </c>
    </row>
    <row r="90" spans="1:21" x14ac:dyDescent="0.25">
      <c r="A90" s="12"/>
      <c r="B90" s="8" t="s">
        <v>373</v>
      </c>
      <c r="C90" s="57">
        <f t="shared" si="181"/>
        <v>92.3</v>
      </c>
      <c r="D90" s="79">
        <v>1.3</v>
      </c>
      <c r="E90" s="79">
        <v>1</v>
      </c>
      <c r="F90" s="79">
        <v>90</v>
      </c>
      <c r="G90" s="79"/>
      <c r="H90" s="56">
        <f t="shared" si="183"/>
        <v>1</v>
      </c>
      <c r="I90" s="82"/>
      <c r="J90" s="82">
        <v>1</v>
      </c>
      <c r="K90" s="82"/>
      <c r="L90" s="82"/>
      <c r="M90" s="63">
        <f t="shared" si="184"/>
        <v>93.3</v>
      </c>
      <c r="N90" s="63">
        <f>D90+I90</f>
        <v>1.3</v>
      </c>
      <c r="O90" s="63">
        <f t="shared" ref="O90" si="211">E90+J90</f>
        <v>2</v>
      </c>
      <c r="P90" s="63">
        <f t="shared" ref="P90" si="212">F90+K90</f>
        <v>90</v>
      </c>
      <c r="Q90" s="63">
        <f t="shared" ref="Q90" si="213">G90+L90</f>
        <v>0</v>
      </c>
      <c r="S90" s="37">
        <f>M90-'3 priedas_asignavimai'!AA259</f>
        <v>0</v>
      </c>
    </row>
    <row r="91" spans="1:21" x14ac:dyDescent="0.25">
      <c r="A91" s="11" t="s">
        <v>36</v>
      </c>
      <c r="B91" s="26" t="s">
        <v>250</v>
      </c>
      <c r="C91" s="58">
        <f t="shared" si="181"/>
        <v>100</v>
      </c>
      <c r="D91" s="58">
        <f t="shared" ref="D91:L91" si="214">D92</f>
        <v>30</v>
      </c>
      <c r="E91" s="58">
        <f t="shared" si="214"/>
        <v>6</v>
      </c>
      <c r="F91" s="58">
        <f t="shared" si="214"/>
        <v>64</v>
      </c>
      <c r="G91" s="58">
        <f t="shared" si="214"/>
        <v>0</v>
      </c>
      <c r="H91" s="56">
        <f t="shared" si="183"/>
        <v>0</v>
      </c>
      <c r="I91" s="56">
        <f t="shared" si="214"/>
        <v>0</v>
      </c>
      <c r="J91" s="56">
        <f t="shared" si="214"/>
        <v>0</v>
      </c>
      <c r="K91" s="56">
        <f t="shared" si="214"/>
        <v>0</v>
      </c>
      <c r="L91" s="56">
        <f t="shared" si="214"/>
        <v>0</v>
      </c>
      <c r="M91" s="64">
        <f t="shared" si="184"/>
        <v>100</v>
      </c>
      <c r="N91" s="64">
        <f>N92</f>
        <v>30</v>
      </c>
      <c r="O91" s="64">
        <f t="shared" ref="O91:Q91" si="215">O92</f>
        <v>6</v>
      </c>
      <c r="P91" s="64">
        <f t="shared" si="215"/>
        <v>64</v>
      </c>
      <c r="Q91" s="64">
        <f t="shared" si="215"/>
        <v>0</v>
      </c>
      <c r="S91" s="37">
        <f>M91-'3 priedas_asignavimai'!AA261</f>
        <v>0</v>
      </c>
    </row>
    <row r="92" spans="1:21" x14ac:dyDescent="0.25">
      <c r="A92" s="12"/>
      <c r="B92" s="8" t="s">
        <v>373</v>
      </c>
      <c r="C92" s="57">
        <f t="shared" si="181"/>
        <v>100</v>
      </c>
      <c r="D92" s="79">
        <v>30</v>
      </c>
      <c r="E92" s="79">
        <v>6</v>
      </c>
      <c r="F92" s="79">
        <v>64</v>
      </c>
      <c r="G92" s="79"/>
      <c r="H92" s="56">
        <f t="shared" si="183"/>
        <v>0</v>
      </c>
      <c r="I92" s="82"/>
      <c r="J92" s="82"/>
      <c r="K92" s="82"/>
      <c r="L92" s="82"/>
      <c r="M92" s="63">
        <f t="shared" si="184"/>
        <v>100</v>
      </c>
      <c r="N92" s="63">
        <f>D92+I92</f>
        <v>30</v>
      </c>
      <c r="O92" s="63">
        <f t="shared" ref="O92" si="216">E92+J92</f>
        <v>6</v>
      </c>
      <c r="P92" s="63">
        <f t="shared" ref="P92" si="217">F92+K92</f>
        <v>64</v>
      </c>
      <c r="Q92" s="63">
        <f t="shared" ref="Q92" si="218">G92+L92</f>
        <v>0</v>
      </c>
      <c r="S92" s="37">
        <f>M92-'3 priedas_asignavimai'!AA262</f>
        <v>0</v>
      </c>
    </row>
    <row r="93" spans="1:21" x14ac:dyDescent="0.25">
      <c r="A93" s="11" t="s">
        <v>37</v>
      </c>
      <c r="B93" s="26" t="s">
        <v>251</v>
      </c>
      <c r="C93" s="58">
        <f t="shared" si="181"/>
        <v>70.5</v>
      </c>
      <c r="D93" s="58">
        <f t="shared" ref="D93:L93" si="219">D94</f>
        <v>0.5</v>
      </c>
      <c r="E93" s="58">
        <f t="shared" si="219"/>
        <v>70</v>
      </c>
      <c r="F93" s="58">
        <f t="shared" si="219"/>
        <v>0</v>
      </c>
      <c r="G93" s="58">
        <f t="shared" si="219"/>
        <v>0</v>
      </c>
      <c r="H93" s="56">
        <f t="shared" si="183"/>
        <v>0</v>
      </c>
      <c r="I93" s="56">
        <f t="shared" si="219"/>
        <v>0</v>
      </c>
      <c r="J93" s="56">
        <f t="shared" si="219"/>
        <v>0</v>
      </c>
      <c r="K93" s="56">
        <f t="shared" si="219"/>
        <v>0</v>
      </c>
      <c r="L93" s="56">
        <f t="shared" si="219"/>
        <v>0</v>
      </c>
      <c r="M93" s="64">
        <f t="shared" si="184"/>
        <v>70.5</v>
      </c>
      <c r="N93" s="64">
        <f>N94</f>
        <v>0.5</v>
      </c>
      <c r="O93" s="64">
        <f t="shared" ref="O93:Q93" si="220">O94</f>
        <v>70</v>
      </c>
      <c r="P93" s="64">
        <f t="shared" si="220"/>
        <v>0</v>
      </c>
      <c r="Q93" s="64">
        <f t="shared" si="220"/>
        <v>0</v>
      </c>
      <c r="S93" s="37">
        <f>M93-'3 priedas_asignavimai'!AA265</f>
        <v>0</v>
      </c>
    </row>
    <row r="94" spans="1:21" x14ac:dyDescent="0.25">
      <c r="A94" s="12"/>
      <c r="B94" s="8" t="s">
        <v>373</v>
      </c>
      <c r="C94" s="57">
        <f t="shared" si="181"/>
        <v>70.5</v>
      </c>
      <c r="D94" s="79">
        <v>0.5</v>
      </c>
      <c r="E94" s="79">
        <v>70</v>
      </c>
      <c r="F94" s="79"/>
      <c r="G94" s="79"/>
      <c r="H94" s="56">
        <f t="shared" si="183"/>
        <v>0</v>
      </c>
      <c r="I94" s="82"/>
      <c r="J94" s="82"/>
      <c r="K94" s="82"/>
      <c r="L94" s="82"/>
      <c r="M94" s="63">
        <f t="shared" si="184"/>
        <v>70.5</v>
      </c>
      <c r="N94" s="63">
        <f>D94+I94</f>
        <v>0.5</v>
      </c>
      <c r="O94" s="63">
        <f t="shared" ref="O94" si="221">E94+J94</f>
        <v>70</v>
      </c>
      <c r="P94" s="63">
        <f t="shared" ref="P94" si="222">F94+K94</f>
        <v>0</v>
      </c>
      <c r="Q94" s="63">
        <f t="shared" ref="Q94" si="223">G94+L94</f>
        <v>0</v>
      </c>
      <c r="S94" s="37">
        <f>M94-'3 priedas_asignavimai'!AA266</f>
        <v>0</v>
      </c>
    </row>
    <row r="95" spans="1:21" x14ac:dyDescent="0.25">
      <c r="A95" s="11" t="s">
        <v>38</v>
      </c>
      <c r="B95" s="26" t="s">
        <v>252</v>
      </c>
      <c r="C95" s="58">
        <f t="shared" si="181"/>
        <v>165</v>
      </c>
      <c r="D95" s="58">
        <f t="shared" ref="D95:L95" si="224">D96</f>
        <v>90</v>
      </c>
      <c r="E95" s="58">
        <f t="shared" si="224"/>
        <v>65</v>
      </c>
      <c r="F95" s="58">
        <f t="shared" si="224"/>
        <v>10</v>
      </c>
      <c r="G95" s="58">
        <f t="shared" si="224"/>
        <v>0</v>
      </c>
      <c r="H95" s="56">
        <f t="shared" si="183"/>
        <v>0</v>
      </c>
      <c r="I95" s="56">
        <f t="shared" si="224"/>
        <v>0</v>
      </c>
      <c r="J95" s="56">
        <f t="shared" si="224"/>
        <v>0</v>
      </c>
      <c r="K95" s="56">
        <f t="shared" si="224"/>
        <v>0</v>
      </c>
      <c r="L95" s="56">
        <f t="shared" si="224"/>
        <v>0</v>
      </c>
      <c r="M95" s="64">
        <f t="shared" si="184"/>
        <v>165</v>
      </c>
      <c r="N95" s="64">
        <f>N96</f>
        <v>90</v>
      </c>
      <c r="O95" s="64">
        <f t="shared" ref="O95:Q95" si="225">O96</f>
        <v>65</v>
      </c>
      <c r="P95" s="64">
        <f t="shared" si="225"/>
        <v>10</v>
      </c>
      <c r="Q95" s="64">
        <f t="shared" si="225"/>
        <v>0</v>
      </c>
      <c r="S95" s="37">
        <f>M95-'3 priedas_asignavimai'!AA269</f>
        <v>0</v>
      </c>
    </row>
    <row r="96" spans="1:21" x14ac:dyDescent="0.25">
      <c r="A96" s="12"/>
      <c r="B96" s="8" t="s">
        <v>375</v>
      </c>
      <c r="C96" s="57">
        <f t="shared" si="181"/>
        <v>165</v>
      </c>
      <c r="D96" s="79">
        <v>90</v>
      </c>
      <c r="E96" s="79">
        <v>65</v>
      </c>
      <c r="F96" s="79">
        <v>10</v>
      </c>
      <c r="G96" s="79"/>
      <c r="H96" s="56">
        <f t="shared" si="183"/>
        <v>0</v>
      </c>
      <c r="I96" s="82"/>
      <c r="J96" s="82"/>
      <c r="K96" s="82"/>
      <c r="L96" s="82"/>
      <c r="M96" s="63">
        <f t="shared" si="184"/>
        <v>165</v>
      </c>
      <c r="N96" s="63">
        <f>D96+I96</f>
        <v>90</v>
      </c>
      <c r="O96" s="63">
        <f t="shared" ref="O96" si="226">E96+J96</f>
        <v>65</v>
      </c>
      <c r="P96" s="63">
        <f t="shared" ref="P96" si="227">F96+K96</f>
        <v>10</v>
      </c>
      <c r="Q96" s="63">
        <f t="shared" ref="Q96" si="228">G96+L96</f>
        <v>0</v>
      </c>
      <c r="S96" s="37">
        <f>M96-'3 priedas_asignavimai'!AA270</f>
        <v>0</v>
      </c>
    </row>
    <row r="97" spans="1:19" x14ac:dyDescent="0.25">
      <c r="A97" s="11" t="s">
        <v>39</v>
      </c>
      <c r="B97" s="26" t="s">
        <v>253</v>
      </c>
      <c r="C97" s="58">
        <f t="shared" si="181"/>
        <v>4.5999999999999996</v>
      </c>
      <c r="D97" s="58">
        <f t="shared" ref="D97:L97" si="229">D98</f>
        <v>0.6</v>
      </c>
      <c r="E97" s="58">
        <f t="shared" si="229"/>
        <v>4</v>
      </c>
      <c r="F97" s="58">
        <f t="shared" si="229"/>
        <v>0</v>
      </c>
      <c r="G97" s="58">
        <f t="shared" si="229"/>
        <v>0</v>
      </c>
      <c r="H97" s="56">
        <f t="shared" si="183"/>
        <v>0</v>
      </c>
      <c r="I97" s="56">
        <f t="shared" si="229"/>
        <v>0</v>
      </c>
      <c r="J97" s="56">
        <f t="shared" si="229"/>
        <v>0</v>
      </c>
      <c r="K97" s="56">
        <f t="shared" si="229"/>
        <v>0</v>
      </c>
      <c r="L97" s="56">
        <f t="shared" si="229"/>
        <v>0</v>
      </c>
      <c r="M97" s="64">
        <f t="shared" si="184"/>
        <v>4.5999999999999996</v>
      </c>
      <c r="N97" s="64">
        <f>N98</f>
        <v>0.6</v>
      </c>
      <c r="O97" s="64">
        <f t="shared" ref="O97:Q97" si="230">O98</f>
        <v>4</v>
      </c>
      <c r="P97" s="64">
        <f t="shared" si="230"/>
        <v>0</v>
      </c>
      <c r="Q97" s="64">
        <f t="shared" si="230"/>
        <v>0</v>
      </c>
      <c r="S97" s="37">
        <f>M97-'3 priedas_asignavimai'!AA271</f>
        <v>0</v>
      </c>
    </row>
    <row r="98" spans="1:19" x14ac:dyDescent="0.25">
      <c r="A98" s="12"/>
      <c r="B98" s="8" t="s">
        <v>375</v>
      </c>
      <c r="C98" s="57">
        <f t="shared" si="181"/>
        <v>4.5999999999999996</v>
      </c>
      <c r="D98" s="79">
        <v>0.6</v>
      </c>
      <c r="E98" s="79">
        <v>4</v>
      </c>
      <c r="F98" s="79"/>
      <c r="G98" s="79"/>
      <c r="H98" s="56">
        <f t="shared" si="183"/>
        <v>0</v>
      </c>
      <c r="I98" s="82"/>
      <c r="J98" s="82"/>
      <c r="K98" s="82"/>
      <c r="L98" s="82"/>
      <c r="M98" s="63">
        <f t="shared" si="184"/>
        <v>4.5999999999999996</v>
      </c>
      <c r="N98" s="63">
        <f>D98+I98</f>
        <v>0.6</v>
      </c>
      <c r="O98" s="63">
        <f t="shared" ref="O98" si="231">E98+J98</f>
        <v>4</v>
      </c>
      <c r="P98" s="63">
        <f t="shared" ref="P98" si="232">F98+K98</f>
        <v>0</v>
      </c>
      <c r="Q98" s="63">
        <f t="shared" ref="Q98" si="233">G98+L98</f>
        <v>0</v>
      </c>
      <c r="S98" s="37">
        <f>M98-'3 priedas_asignavimai'!AA272</f>
        <v>0</v>
      </c>
    </row>
    <row r="99" spans="1:19" x14ac:dyDescent="0.25">
      <c r="A99" s="11" t="s">
        <v>40</v>
      </c>
      <c r="B99" s="26" t="s">
        <v>254</v>
      </c>
      <c r="C99" s="58">
        <f t="shared" si="181"/>
        <v>6.6</v>
      </c>
      <c r="D99" s="58">
        <f t="shared" ref="D99:L99" si="234">D100</f>
        <v>1</v>
      </c>
      <c r="E99" s="58">
        <f t="shared" si="234"/>
        <v>5.6</v>
      </c>
      <c r="F99" s="58">
        <f t="shared" si="234"/>
        <v>0</v>
      </c>
      <c r="G99" s="58">
        <f t="shared" si="234"/>
        <v>0</v>
      </c>
      <c r="H99" s="56">
        <f t="shared" si="183"/>
        <v>2.9</v>
      </c>
      <c r="I99" s="56">
        <f t="shared" si="234"/>
        <v>0</v>
      </c>
      <c r="J99" s="56">
        <f t="shared" si="234"/>
        <v>2.9</v>
      </c>
      <c r="K99" s="56">
        <f t="shared" si="234"/>
        <v>0</v>
      </c>
      <c r="L99" s="56">
        <f t="shared" si="234"/>
        <v>0</v>
      </c>
      <c r="M99" s="64">
        <f t="shared" si="184"/>
        <v>9.5</v>
      </c>
      <c r="N99" s="64">
        <f>N100</f>
        <v>1</v>
      </c>
      <c r="O99" s="64">
        <f t="shared" ref="O99:Q99" si="235">O100</f>
        <v>8.5</v>
      </c>
      <c r="P99" s="64">
        <f t="shared" si="235"/>
        <v>0</v>
      </c>
      <c r="Q99" s="64">
        <f t="shared" si="235"/>
        <v>0</v>
      </c>
      <c r="S99" s="37">
        <f>M99-'3 priedas_asignavimai'!AA273</f>
        <v>0</v>
      </c>
    </row>
    <row r="100" spans="1:19" x14ac:dyDescent="0.25">
      <c r="A100" s="12"/>
      <c r="B100" s="8" t="s">
        <v>375</v>
      </c>
      <c r="C100" s="57">
        <f t="shared" si="181"/>
        <v>6.6</v>
      </c>
      <c r="D100" s="79">
        <v>1</v>
      </c>
      <c r="E100" s="79">
        <v>5.6</v>
      </c>
      <c r="F100" s="79"/>
      <c r="G100" s="79"/>
      <c r="H100" s="56">
        <f t="shared" si="183"/>
        <v>2.9</v>
      </c>
      <c r="I100" s="82"/>
      <c r="J100" s="82">
        <v>2.9</v>
      </c>
      <c r="K100" s="82"/>
      <c r="L100" s="82"/>
      <c r="M100" s="63">
        <f t="shared" si="184"/>
        <v>9.5</v>
      </c>
      <c r="N100" s="63">
        <f>D100+I100</f>
        <v>1</v>
      </c>
      <c r="O100" s="63">
        <f t="shared" ref="O100" si="236">E100+J100</f>
        <v>8.5</v>
      </c>
      <c r="P100" s="63">
        <f t="shared" ref="P100" si="237">F100+K100</f>
        <v>0</v>
      </c>
      <c r="Q100" s="63">
        <f t="shared" ref="Q100" si="238">G100+L100</f>
        <v>0</v>
      </c>
      <c r="S100" s="37">
        <f>M100-'3 priedas_asignavimai'!AA274</f>
        <v>0</v>
      </c>
    </row>
    <row r="101" spans="1:19" x14ac:dyDescent="0.25">
      <c r="A101" s="11" t="s">
        <v>41</v>
      </c>
      <c r="B101" s="26" t="s">
        <v>255</v>
      </c>
      <c r="C101" s="58">
        <f t="shared" si="181"/>
        <v>5.5</v>
      </c>
      <c r="D101" s="58">
        <f t="shared" ref="D101:L101" si="239">D102</f>
        <v>1.5</v>
      </c>
      <c r="E101" s="58">
        <f t="shared" si="239"/>
        <v>4</v>
      </c>
      <c r="F101" s="58">
        <f t="shared" si="239"/>
        <v>0</v>
      </c>
      <c r="G101" s="58">
        <f t="shared" si="239"/>
        <v>0</v>
      </c>
      <c r="H101" s="56">
        <f t="shared" si="183"/>
        <v>0</v>
      </c>
      <c r="I101" s="56">
        <f t="shared" si="239"/>
        <v>0</v>
      </c>
      <c r="J101" s="56">
        <f t="shared" si="239"/>
        <v>0</v>
      </c>
      <c r="K101" s="56">
        <f t="shared" si="239"/>
        <v>0</v>
      </c>
      <c r="L101" s="56">
        <f t="shared" si="239"/>
        <v>0</v>
      </c>
      <c r="M101" s="64">
        <f t="shared" si="184"/>
        <v>5.5</v>
      </c>
      <c r="N101" s="64">
        <f>N102</f>
        <v>1.5</v>
      </c>
      <c r="O101" s="64">
        <f t="shared" ref="O101:Q101" si="240">O102</f>
        <v>4</v>
      </c>
      <c r="P101" s="64">
        <f t="shared" si="240"/>
        <v>0</v>
      </c>
      <c r="Q101" s="64">
        <f t="shared" si="240"/>
        <v>0</v>
      </c>
      <c r="S101" s="37">
        <f>M101-'3 priedas_asignavimai'!AA275</f>
        <v>0</v>
      </c>
    </row>
    <row r="102" spans="1:19" x14ac:dyDescent="0.25">
      <c r="A102" s="12"/>
      <c r="B102" s="8" t="s">
        <v>375</v>
      </c>
      <c r="C102" s="57">
        <f t="shared" si="181"/>
        <v>5.5</v>
      </c>
      <c r="D102" s="79">
        <v>1.5</v>
      </c>
      <c r="E102" s="79">
        <v>4</v>
      </c>
      <c r="F102" s="79"/>
      <c r="G102" s="79"/>
      <c r="H102" s="56">
        <f t="shared" si="183"/>
        <v>0</v>
      </c>
      <c r="I102" s="82"/>
      <c r="J102" s="82"/>
      <c r="K102" s="82"/>
      <c r="L102" s="82"/>
      <c r="M102" s="63">
        <f t="shared" si="184"/>
        <v>5.5</v>
      </c>
      <c r="N102" s="63">
        <f>D102+I102</f>
        <v>1.5</v>
      </c>
      <c r="O102" s="63">
        <f t="shared" ref="O102" si="241">E102+J102</f>
        <v>4</v>
      </c>
      <c r="P102" s="63">
        <f t="shared" ref="P102" si="242">F102+K102</f>
        <v>0</v>
      </c>
      <c r="Q102" s="63">
        <f t="shared" ref="Q102" si="243">G102+L102</f>
        <v>0</v>
      </c>
      <c r="S102" s="37">
        <f>M102-'3 priedas_asignavimai'!AA276</f>
        <v>0</v>
      </c>
    </row>
    <row r="103" spans="1:19" x14ac:dyDescent="0.25">
      <c r="A103" s="11" t="s">
        <v>42</v>
      </c>
      <c r="B103" s="26" t="s">
        <v>256</v>
      </c>
      <c r="C103" s="58">
        <f t="shared" si="181"/>
        <v>8.3000000000000007</v>
      </c>
      <c r="D103" s="58">
        <f t="shared" ref="D103:L103" si="244">D104</f>
        <v>0.8</v>
      </c>
      <c r="E103" s="58">
        <f t="shared" si="244"/>
        <v>7.5</v>
      </c>
      <c r="F103" s="58">
        <f t="shared" si="244"/>
        <v>0</v>
      </c>
      <c r="G103" s="58">
        <f t="shared" si="244"/>
        <v>0</v>
      </c>
      <c r="H103" s="56">
        <f t="shared" si="183"/>
        <v>0</v>
      </c>
      <c r="I103" s="56">
        <f t="shared" si="244"/>
        <v>0</v>
      </c>
      <c r="J103" s="56">
        <f t="shared" si="244"/>
        <v>0</v>
      </c>
      <c r="K103" s="56">
        <f t="shared" si="244"/>
        <v>0</v>
      </c>
      <c r="L103" s="56">
        <f t="shared" si="244"/>
        <v>0</v>
      </c>
      <c r="M103" s="64">
        <f t="shared" si="184"/>
        <v>8.3000000000000007</v>
      </c>
      <c r="N103" s="64">
        <f>N104</f>
        <v>0.8</v>
      </c>
      <c r="O103" s="64">
        <f t="shared" ref="O103:Q103" si="245">O104</f>
        <v>7.5</v>
      </c>
      <c r="P103" s="64">
        <f t="shared" si="245"/>
        <v>0</v>
      </c>
      <c r="Q103" s="64">
        <f t="shared" si="245"/>
        <v>0</v>
      </c>
      <c r="S103" s="37">
        <f>M103-'3 priedas_asignavimai'!AA277</f>
        <v>0</v>
      </c>
    </row>
    <row r="104" spans="1:19" x14ac:dyDescent="0.25">
      <c r="A104" s="12"/>
      <c r="B104" s="8" t="s">
        <v>375</v>
      </c>
      <c r="C104" s="57">
        <f t="shared" si="181"/>
        <v>8.3000000000000007</v>
      </c>
      <c r="D104" s="79">
        <v>0.8</v>
      </c>
      <c r="E104" s="79">
        <v>7.5</v>
      </c>
      <c r="F104" s="79"/>
      <c r="G104" s="79"/>
      <c r="H104" s="56">
        <f t="shared" si="183"/>
        <v>0</v>
      </c>
      <c r="I104" s="82"/>
      <c r="J104" s="82"/>
      <c r="K104" s="82"/>
      <c r="L104" s="82"/>
      <c r="M104" s="63">
        <f t="shared" si="184"/>
        <v>8.3000000000000007</v>
      </c>
      <c r="N104" s="63">
        <f>D104+I104</f>
        <v>0.8</v>
      </c>
      <c r="O104" s="63">
        <f t="shared" ref="O104" si="246">E104+J104</f>
        <v>7.5</v>
      </c>
      <c r="P104" s="63">
        <f t="shared" ref="P104" si="247">F104+K104</f>
        <v>0</v>
      </c>
      <c r="Q104" s="63">
        <f t="shared" ref="Q104" si="248">G104+L104</f>
        <v>0</v>
      </c>
      <c r="S104" s="37">
        <f>M104-'3 priedas_asignavimai'!AA278</f>
        <v>0</v>
      </c>
    </row>
    <row r="105" spans="1:19" x14ac:dyDescent="0.25">
      <c r="A105" s="11" t="s">
        <v>49</v>
      </c>
      <c r="B105" s="26" t="s">
        <v>257</v>
      </c>
      <c r="C105" s="58">
        <f t="shared" si="181"/>
        <v>2.7</v>
      </c>
      <c r="D105" s="58">
        <f t="shared" ref="D105:L105" si="249">D106</f>
        <v>0.8</v>
      </c>
      <c r="E105" s="58">
        <f t="shared" si="249"/>
        <v>1.9</v>
      </c>
      <c r="F105" s="58">
        <f t="shared" si="249"/>
        <v>0</v>
      </c>
      <c r="G105" s="58">
        <f t="shared" si="249"/>
        <v>0</v>
      </c>
      <c r="H105" s="56">
        <f t="shared" si="183"/>
        <v>0</v>
      </c>
      <c r="I105" s="56">
        <f t="shared" si="249"/>
        <v>0</v>
      </c>
      <c r="J105" s="56">
        <f t="shared" si="249"/>
        <v>0</v>
      </c>
      <c r="K105" s="56">
        <f t="shared" si="249"/>
        <v>0</v>
      </c>
      <c r="L105" s="56">
        <f t="shared" si="249"/>
        <v>0</v>
      </c>
      <c r="M105" s="64">
        <f t="shared" si="184"/>
        <v>2.7</v>
      </c>
      <c r="N105" s="64">
        <f>N106</f>
        <v>0.8</v>
      </c>
      <c r="O105" s="64">
        <f t="shared" ref="O105:Q105" si="250">O106</f>
        <v>1.9</v>
      </c>
      <c r="P105" s="64">
        <f t="shared" si="250"/>
        <v>0</v>
      </c>
      <c r="Q105" s="64">
        <f t="shared" si="250"/>
        <v>0</v>
      </c>
      <c r="S105" s="37">
        <f>M105-'3 priedas_asignavimai'!AA279</f>
        <v>0</v>
      </c>
    </row>
    <row r="106" spans="1:19" x14ac:dyDescent="0.25">
      <c r="A106" s="12"/>
      <c r="B106" s="8" t="s">
        <v>375</v>
      </c>
      <c r="C106" s="57">
        <f t="shared" si="181"/>
        <v>2.7</v>
      </c>
      <c r="D106" s="79">
        <v>0.8</v>
      </c>
      <c r="E106" s="79">
        <v>1.9</v>
      </c>
      <c r="F106" s="79"/>
      <c r="G106" s="79"/>
      <c r="H106" s="56">
        <f t="shared" si="183"/>
        <v>0</v>
      </c>
      <c r="I106" s="82"/>
      <c r="J106" s="82"/>
      <c r="K106" s="82"/>
      <c r="L106" s="82"/>
      <c r="M106" s="63">
        <f t="shared" si="184"/>
        <v>2.7</v>
      </c>
      <c r="N106" s="63">
        <f>D106+I106</f>
        <v>0.8</v>
      </c>
      <c r="O106" s="63">
        <f t="shared" ref="O106" si="251">E106+J106</f>
        <v>1.9</v>
      </c>
      <c r="P106" s="63">
        <f t="shared" ref="P106" si="252">F106+K106</f>
        <v>0</v>
      </c>
      <c r="Q106" s="63">
        <f t="shared" ref="Q106" si="253">G106+L106</f>
        <v>0</v>
      </c>
      <c r="S106" s="37">
        <f>M106-'3 priedas_asignavimai'!AA280</f>
        <v>0</v>
      </c>
    </row>
    <row r="107" spans="1:19" x14ac:dyDescent="0.25">
      <c r="A107" s="11" t="s">
        <v>50</v>
      </c>
      <c r="B107" s="26" t="s">
        <v>258</v>
      </c>
      <c r="C107" s="58">
        <f t="shared" si="181"/>
        <v>1.2</v>
      </c>
      <c r="D107" s="58">
        <f t="shared" ref="D107:L107" si="254">D108</f>
        <v>0.2</v>
      </c>
      <c r="E107" s="58">
        <f t="shared" si="254"/>
        <v>1</v>
      </c>
      <c r="F107" s="58">
        <f t="shared" si="254"/>
        <v>0</v>
      </c>
      <c r="G107" s="58">
        <f t="shared" si="254"/>
        <v>0</v>
      </c>
      <c r="H107" s="56">
        <f t="shared" si="183"/>
        <v>1.9</v>
      </c>
      <c r="I107" s="56">
        <f t="shared" si="254"/>
        <v>0.2</v>
      </c>
      <c r="J107" s="56">
        <f t="shared" si="254"/>
        <v>1.7</v>
      </c>
      <c r="K107" s="56">
        <f t="shared" si="254"/>
        <v>0</v>
      </c>
      <c r="L107" s="56">
        <f t="shared" si="254"/>
        <v>0</v>
      </c>
      <c r="M107" s="64">
        <f t="shared" si="184"/>
        <v>3.1</v>
      </c>
      <c r="N107" s="64">
        <f>N108</f>
        <v>0.4</v>
      </c>
      <c r="O107" s="64">
        <f t="shared" ref="O107:Q107" si="255">O108</f>
        <v>2.7</v>
      </c>
      <c r="P107" s="64">
        <f t="shared" si="255"/>
        <v>0</v>
      </c>
      <c r="Q107" s="64">
        <f t="shared" si="255"/>
        <v>0</v>
      </c>
      <c r="S107" s="37">
        <f>M107-'3 priedas_asignavimai'!AA282</f>
        <v>0</v>
      </c>
    </row>
    <row r="108" spans="1:19" x14ac:dyDescent="0.25">
      <c r="A108" s="12"/>
      <c r="B108" s="8" t="s">
        <v>375</v>
      </c>
      <c r="C108" s="57">
        <f t="shared" si="181"/>
        <v>1.2</v>
      </c>
      <c r="D108" s="79">
        <v>0.2</v>
      </c>
      <c r="E108" s="79">
        <v>1</v>
      </c>
      <c r="F108" s="79"/>
      <c r="G108" s="79"/>
      <c r="H108" s="56">
        <f t="shared" si="183"/>
        <v>1.9</v>
      </c>
      <c r="I108" s="82">
        <v>0.2</v>
      </c>
      <c r="J108" s="82">
        <v>1.7</v>
      </c>
      <c r="K108" s="82"/>
      <c r="L108" s="82"/>
      <c r="M108" s="63">
        <f t="shared" si="184"/>
        <v>3.1</v>
      </c>
      <c r="N108" s="63">
        <f>D108+I108</f>
        <v>0.4</v>
      </c>
      <c r="O108" s="63">
        <f t="shared" ref="O108" si="256">E108+J108</f>
        <v>2.7</v>
      </c>
      <c r="P108" s="63">
        <f t="shared" ref="P108" si="257">F108+K108</f>
        <v>0</v>
      </c>
      <c r="Q108" s="63">
        <f t="shared" ref="Q108" si="258">G108+L108</f>
        <v>0</v>
      </c>
      <c r="S108" s="37">
        <f>M108-'3 priedas_asignavimai'!AA283</f>
        <v>0</v>
      </c>
    </row>
    <row r="109" spans="1:19" x14ac:dyDescent="0.25">
      <c r="A109" s="11" t="s">
        <v>43</v>
      </c>
      <c r="B109" s="26" t="s">
        <v>260</v>
      </c>
      <c r="C109" s="58">
        <f t="shared" si="181"/>
        <v>9.5</v>
      </c>
      <c r="D109" s="58">
        <f t="shared" ref="D109:L109" si="259">D110</f>
        <v>5</v>
      </c>
      <c r="E109" s="58">
        <f t="shared" si="259"/>
        <v>4.5</v>
      </c>
      <c r="F109" s="58">
        <f t="shared" si="259"/>
        <v>0</v>
      </c>
      <c r="G109" s="58">
        <f t="shared" si="259"/>
        <v>0</v>
      </c>
      <c r="H109" s="56">
        <f t="shared" si="183"/>
        <v>0</v>
      </c>
      <c r="I109" s="56">
        <f t="shared" si="259"/>
        <v>0</v>
      </c>
      <c r="J109" s="56">
        <f t="shared" si="259"/>
        <v>0</v>
      </c>
      <c r="K109" s="56">
        <f t="shared" si="259"/>
        <v>0</v>
      </c>
      <c r="L109" s="56">
        <f t="shared" si="259"/>
        <v>0</v>
      </c>
      <c r="M109" s="64">
        <f t="shared" si="184"/>
        <v>9.5</v>
      </c>
      <c r="N109" s="64">
        <f>N110</f>
        <v>5</v>
      </c>
      <c r="O109" s="64">
        <f t="shared" ref="O109:Q109" si="260">O110</f>
        <v>4.5</v>
      </c>
      <c r="P109" s="64">
        <f t="shared" si="260"/>
        <v>0</v>
      </c>
      <c r="Q109" s="64">
        <f t="shared" si="260"/>
        <v>0</v>
      </c>
      <c r="S109" s="37">
        <f>M109-'3 priedas_asignavimai'!AA284</f>
        <v>0</v>
      </c>
    </row>
    <row r="110" spans="1:19" x14ac:dyDescent="0.25">
      <c r="A110" s="12"/>
      <c r="B110" s="8" t="s">
        <v>375</v>
      </c>
      <c r="C110" s="57">
        <f t="shared" si="181"/>
        <v>9.5</v>
      </c>
      <c r="D110" s="79">
        <v>5</v>
      </c>
      <c r="E110" s="79">
        <v>4.5</v>
      </c>
      <c r="F110" s="79"/>
      <c r="G110" s="79"/>
      <c r="H110" s="56">
        <f t="shared" si="183"/>
        <v>0</v>
      </c>
      <c r="I110" s="82"/>
      <c r="J110" s="82"/>
      <c r="K110" s="82"/>
      <c r="L110" s="82"/>
      <c r="M110" s="63">
        <f t="shared" si="184"/>
        <v>9.5</v>
      </c>
      <c r="N110" s="63">
        <f>D110+I110</f>
        <v>5</v>
      </c>
      <c r="O110" s="63">
        <f t="shared" ref="O110" si="261">E110+J110</f>
        <v>4.5</v>
      </c>
      <c r="P110" s="63">
        <f t="shared" ref="P110" si="262">F110+K110</f>
        <v>0</v>
      </c>
      <c r="Q110" s="63">
        <f t="shared" ref="Q110" si="263">G110+L110</f>
        <v>0</v>
      </c>
      <c r="S110" s="37">
        <f>M110-'3 priedas_asignavimai'!AA285</f>
        <v>0</v>
      </c>
    </row>
    <row r="111" spans="1:19" x14ac:dyDescent="0.25">
      <c r="A111" s="11" t="s">
        <v>51</v>
      </c>
      <c r="B111" s="26" t="s">
        <v>259</v>
      </c>
      <c r="C111" s="58">
        <f t="shared" ref="C111:C121" si="264">D111+E111+F111+G111</f>
        <v>48.5</v>
      </c>
      <c r="D111" s="58">
        <f t="shared" ref="D111:L111" si="265">D112</f>
        <v>14.5</v>
      </c>
      <c r="E111" s="58">
        <f t="shared" si="265"/>
        <v>30</v>
      </c>
      <c r="F111" s="58">
        <f t="shared" si="265"/>
        <v>4</v>
      </c>
      <c r="G111" s="58">
        <f t="shared" si="265"/>
        <v>0</v>
      </c>
      <c r="H111" s="56">
        <f t="shared" si="183"/>
        <v>0</v>
      </c>
      <c r="I111" s="56">
        <f t="shared" si="265"/>
        <v>0</v>
      </c>
      <c r="J111" s="56">
        <f t="shared" si="265"/>
        <v>0</v>
      </c>
      <c r="K111" s="56">
        <f t="shared" si="265"/>
        <v>0</v>
      </c>
      <c r="L111" s="56">
        <f t="shared" si="265"/>
        <v>0</v>
      </c>
      <c r="M111" s="64">
        <f t="shared" si="184"/>
        <v>48.5</v>
      </c>
      <c r="N111" s="64">
        <f>N112</f>
        <v>14.5</v>
      </c>
      <c r="O111" s="64">
        <f t="shared" ref="O111:Q111" si="266">O112</f>
        <v>30</v>
      </c>
      <c r="P111" s="64">
        <f t="shared" si="266"/>
        <v>4</v>
      </c>
      <c r="Q111" s="64">
        <f t="shared" si="266"/>
        <v>0</v>
      </c>
      <c r="S111" s="37">
        <f>M111-'3 priedas_asignavimai'!AA287</f>
        <v>0</v>
      </c>
    </row>
    <row r="112" spans="1:19" x14ac:dyDescent="0.25">
      <c r="A112" s="12"/>
      <c r="B112" s="8" t="s">
        <v>375</v>
      </c>
      <c r="C112" s="57">
        <f t="shared" si="264"/>
        <v>48.5</v>
      </c>
      <c r="D112" s="79">
        <v>14.5</v>
      </c>
      <c r="E112" s="79">
        <v>30</v>
      </c>
      <c r="F112" s="79">
        <v>4</v>
      </c>
      <c r="G112" s="79"/>
      <c r="H112" s="56">
        <f t="shared" si="183"/>
        <v>0</v>
      </c>
      <c r="I112" s="82"/>
      <c r="J112" s="82"/>
      <c r="K112" s="82"/>
      <c r="L112" s="82"/>
      <c r="M112" s="63">
        <f t="shared" si="184"/>
        <v>48.5</v>
      </c>
      <c r="N112" s="63">
        <f>D112+I112</f>
        <v>14.5</v>
      </c>
      <c r="O112" s="63">
        <f t="shared" ref="O112" si="267">E112+J112</f>
        <v>30</v>
      </c>
      <c r="P112" s="63">
        <f t="shared" ref="P112" si="268">F112+K112</f>
        <v>4</v>
      </c>
      <c r="Q112" s="63">
        <f t="shared" ref="Q112" si="269">G112+L112</f>
        <v>0</v>
      </c>
      <c r="S112" s="37">
        <f>M112-'3 priedas_asignavimai'!AA288</f>
        <v>0</v>
      </c>
    </row>
    <row r="113" spans="1:21" x14ac:dyDescent="0.25">
      <c r="A113" s="11" t="s">
        <v>52</v>
      </c>
      <c r="B113" s="26" t="s">
        <v>303</v>
      </c>
      <c r="C113" s="58">
        <f t="shared" si="264"/>
        <v>10.3</v>
      </c>
      <c r="D113" s="58">
        <f t="shared" ref="D113:L113" si="270">D114</f>
        <v>10.3</v>
      </c>
      <c r="E113" s="58">
        <f t="shared" si="270"/>
        <v>0</v>
      </c>
      <c r="F113" s="58">
        <f t="shared" si="270"/>
        <v>0</v>
      </c>
      <c r="G113" s="58">
        <f t="shared" si="270"/>
        <v>0</v>
      </c>
      <c r="H113" s="56">
        <f t="shared" si="183"/>
        <v>0</v>
      </c>
      <c r="I113" s="56">
        <f t="shared" si="270"/>
        <v>0</v>
      </c>
      <c r="J113" s="56">
        <f t="shared" si="270"/>
        <v>0</v>
      </c>
      <c r="K113" s="56">
        <f t="shared" si="270"/>
        <v>0</v>
      </c>
      <c r="L113" s="56">
        <f t="shared" si="270"/>
        <v>0</v>
      </c>
      <c r="M113" s="64">
        <f t="shared" si="184"/>
        <v>10.3</v>
      </c>
      <c r="N113" s="64">
        <f>N114</f>
        <v>10.3</v>
      </c>
      <c r="O113" s="64">
        <f t="shared" ref="O113:Q113" si="271">O114</f>
        <v>0</v>
      </c>
      <c r="P113" s="64">
        <f t="shared" si="271"/>
        <v>0</v>
      </c>
      <c r="Q113" s="64">
        <f t="shared" si="271"/>
        <v>0</v>
      </c>
      <c r="S113" s="37">
        <f>M113-'3 priedas_asignavimai'!AA290</f>
        <v>0</v>
      </c>
    </row>
    <row r="114" spans="1:21" x14ac:dyDescent="0.25">
      <c r="A114" s="12"/>
      <c r="B114" s="8" t="s">
        <v>374</v>
      </c>
      <c r="C114" s="57">
        <f t="shared" si="264"/>
        <v>10.3</v>
      </c>
      <c r="D114" s="79">
        <v>10.3</v>
      </c>
      <c r="E114" s="79"/>
      <c r="F114" s="79"/>
      <c r="G114" s="79"/>
      <c r="H114" s="56">
        <f t="shared" si="183"/>
        <v>0</v>
      </c>
      <c r="I114" s="82"/>
      <c r="J114" s="82"/>
      <c r="K114" s="82"/>
      <c r="L114" s="82"/>
      <c r="M114" s="63">
        <f t="shared" si="184"/>
        <v>10.3</v>
      </c>
      <c r="N114" s="63">
        <f>D114+I114</f>
        <v>10.3</v>
      </c>
      <c r="O114" s="63">
        <f t="shared" ref="O114" si="272">E114+J114</f>
        <v>0</v>
      </c>
      <c r="P114" s="63">
        <f t="shared" ref="P114" si="273">F114+K114</f>
        <v>0</v>
      </c>
      <c r="Q114" s="63">
        <f t="shared" ref="Q114" si="274">G114+L114</f>
        <v>0</v>
      </c>
      <c r="S114" s="37">
        <f>M114-'3 priedas_asignavimai'!AA291</f>
        <v>0</v>
      </c>
    </row>
    <row r="115" spans="1:21" x14ac:dyDescent="0.25">
      <c r="A115" s="11" t="s">
        <v>44</v>
      </c>
      <c r="B115" s="26" t="s">
        <v>405</v>
      </c>
      <c r="C115" s="58">
        <f t="shared" si="264"/>
        <v>155.19999999999999</v>
      </c>
      <c r="D115" s="58">
        <f t="shared" ref="D115:L115" si="275">D116</f>
        <v>0</v>
      </c>
      <c r="E115" s="58">
        <f t="shared" si="275"/>
        <v>0</v>
      </c>
      <c r="F115" s="58">
        <f t="shared" si="275"/>
        <v>155.19999999999999</v>
      </c>
      <c r="G115" s="58">
        <f t="shared" si="275"/>
        <v>0</v>
      </c>
      <c r="H115" s="56">
        <f t="shared" si="183"/>
        <v>0</v>
      </c>
      <c r="I115" s="56">
        <f t="shared" si="275"/>
        <v>0</v>
      </c>
      <c r="J115" s="56">
        <f t="shared" si="275"/>
        <v>0</v>
      </c>
      <c r="K115" s="56">
        <f t="shared" si="275"/>
        <v>0</v>
      </c>
      <c r="L115" s="56">
        <f t="shared" si="275"/>
        <v>0</v>
      </c>
      <c r="M115" s="64">
        <f t="shared" si="184"/>
        <v>155.19999999999999</v>
      </c>
      <c r="N115" s="64">
        <f>N116</f>
        <v>0</v>
      </c>
      <c r="O115" s="64">
        <f t="shared" ref="O115:Q115" si="276">O116</f>
        <v>0</v>
      </c>
      <c r="P115" s="64">
        <f t="shared" si="276"/>
        <v>155.19999999999999</v>
      </c>
      <c r="Q115" s="64">
        <f t="shared" si="276"/>
        <v>0</v>
      </c>
      <c r="S115" s="37">
        <f>M115-'3 priedas_asignavimai'!AA294</f>
        <v>0</v>
      </c>
    </row>
    <row r="116" spans="1:21" x14ac:dyDescent="0.25">
      <c r="A116" s="12"/>
      <c r="B116" s="8" t="s">
        <v>374</v>
      </c>
      <c r="C116" s="57">
        <f t="shared" si="264"/>
        <v>155.19999999999999</v>
      </c>
      <c r="D116" s="79"/>
      <c r="E116" s="79"/>
      <c r="F116" s="79">
        <v>155.19999999999999</v>
      </c>
      <c r="G116" s="79"/>
      <c r="H116" s="56">
        <f t="shared" si="183"/>
        <v>0</v>
      </c>
      <c r="I116" s="82"/>
      <c r="J116" s="82"/>
      <c r="K116" s="82"/>
      <c r="L116" s="82"/>
      <c r="M116" s="63">
        <f t="shared" si="184"/>
        <v>155.19999999999999</v>
      </c>
      <c r="N116" s="63">
        <f>D116+I116</f>
        <v>0</v>
      </c>
      <c r="O116" s="63">
        <f t="shared" ref="O116" si="277">E116+J116</f>
        <v>0</v>
      </c>
      <c r="P116" s="63">
        <f t="shared" ref="P116" si="278">F116+K116</f>
        <v>155.19999999999999</v>
      </c>
      <c r="Q116" s="63">
        <f t="shared" ref="Q116" si="279">G116+L116</f>
        <v>0</v>
      </c>
      <c r="S116" s="37">
        <f>M116-'3 priedas_asignavimai'!AA295</f>
        <v>0</v>
      </c>
    </row>
    <row r="117" spans="1:21" x14ac:dyDescent="0.25">
      <c r="A117" s="11" t="s">
        <v>45</v>
      </c>
      <c r="B117" s="26" t="s">
        <v>263</v>
      </c>
      <c r="C117" s="58">
        <f t="shared" si="264"/>
        <v>110</v>
      </c>
      <c r="D117" s="58">
        <f t="shared" ref="D117:L117" si="280">D118</f>
        <v>0</v>
      </c>
      <c r="E117" s="58">
        <f t="shared" si="280"/>
        <v>0</v>
      </c>
      <c r="F117" s="58">
        <f t="shared" si="280"/>
        <v>110</v>
      </c>
      <c r="G117" s="58">
        <f t="shared" si="280"/>
        <v>0</v>
      </c>
      <c r="H117" s="56">
        <f t="shared" si="183"/>
        <v>0</v>
      </c>
      <c r="I117" s="56">
        <f t="shared" si="280"/>
        <v>0</v>
      </c>
      <c r="J117" s="56">
        <f t="shared" si="280"/>
        <v>0</v>
      </c>
      <c r="K117" s="56">
        <f t="shared" si="280"/>
        <v>0</v>
      </c>
      <c r="L117" s="56">
        <f t="shared" si="280"/>
        <v>0</v>
      </c>
      <c r="M117" s="64">
        <f t="shared" si="184"/>
        <v>110</v>
      </c>
      <c r="N117" s="64">
        <f>N118</f>
        <v>0</v>
      </c>
      <c r="O117" s="64">
        <f t="shared" ref="O117:Q117" si="281">O118</f>
        <v>0</v>
      </c>
      <c r="P117" s="64">
        <f t="shared" si="281"/>
        <v>110</v>
      </c>
      <c r="Q117" s="64">
        <f t="shared" si="281"/>
        <v>0</v>
      </c>
      <c r="S117" s="37">
        <f>M117-'3 priedas_asignavimai'!AA297</f>
        <v>0</v>
      </c>
    </row>
    <row r="118" spans="1:21" x14ac:dyDescent="0.25">
      <c r="A118" s="12"/>
      <c r="B118" s="8" t="s">
        <v>374</v>
      </c>
      <c r="C118" s="57">
        <f t="shared" si="264"/>
        <v>110</v>
      </c>
      <c r="D118" s="79"/>
      <c r="E118" s="79"/>
      <c r="F118" s="79">
        <v>110</v>
      </c>
      <c r="G118" s="79"/>
      <c r="H118" s="56">
        <f t="shared" si="183"/>
        <v>0</v>
      </c>
      <c r="I118" s="82"/>
      <c r="J118" s="82"/>
      <c r="K118" s="82"/>
      <c r="L118" s="82"/>
      <c r="M118" s="63">
        <f t="shared" si="184"/>
        <v>110</v>
      </c>
      <c r="N118" s="63">
        <f>D118+I118</f>
        <v>0</v>
      </c>
      <c r="O118" s="63">
        <f t="shared" ref="O118" si="282">E118+J118</f>
        <v>0</v>
      </c>
      <c r="P118" s="63">
        <f t="shared" ref="P118" si="283">F118+K118</f>
        <v>110</v>
      </c>
      <c r="Q118" s="63">
        <f t="shared" ref="Q118" si="284">G118+L118</f>
        <v>0</v>
      </c>
      <c r="S118" s="37">
        <f>M118-'3 priedas_asignavimai'!AA298</f>
        <v>0</v>
      </c>
    </row>
    <row r="119" spans="1:21" x14ac:dyDescent="0.25">
      <c r="A119" s="11" t="s">
        <v>46</v>
      </c>
      <c r="B119" s="26" t="s">
        <v>262</v>
      </c>
      <c r="C119" s="58">
        <f t="shared" si="264"/>
        <v>460</v>
      </c>
      <c r="D119" s="58">
        <f t="shared" ref="D119:L119" si="285">D120</f>
        <v>0</v>
      </c>
      <c r="E119" s="58">
        <f t="shared" si="285"/>
        <v>0</v>
      </c>
      <c r="F119" s="58">
        <f t="shared" si="285"/>
        <v>460</v>
      </c>
      <c r="G119" s="58">
        <f t="shared" si="285"/>
        <v>0</v>
      </c>
      <c r="H119" s="56">
        <f t="shared" si="183"/>
        <v>0</v>
      </c>
      <c r="I119" s="56">
        <f t="shared" si="285"/>
        <v>0</v>
      </c>
      <c r="J119" s="56">
        <f t="shared" si="285"/>
        <v>0</v>
      </c>
      <c r="K119" s="56">
        <f t="shared" si="285"/>
        <v>0</v>
      </c>
      <c r="L119" s="56">
        <f t="shared" si="285"/>
        <v>0</v>
      </c>
      <c r="M119" s="64">
        <f t="shared" si="184"/>
        <v>460</v>
      </c>
      <c r="N119" s="64">
        <f>N120</f>
        <v>0</v>
      </c>
      <c r="O119" s="64">
        <f t="shared" ref="O119:Q119" si="286">O120</f>
        <v>0</v>
      </c>
      <c r="P119" s="64">
        <f t="shared" si="286"/>
        <v>460</v>
      </c>
      <c r="Q119" s="64">
        <f t="shared" si="286"/>
        <v>0</v>
      </c>
      <c r="S119" s="37">
        <f>M119-'3 priedas_asignavimai'!AA305</f>
        <v>0</v>
      </c>
    </row>
    <row r="120" spans="1:21" x14ac:dyDescent="0.25">
      <c r="A120" s="12"/>
      <c r="B120" s="4" t="s">
        <v>374</v>
      </c>
      <c r="C120" s="57">
        <f t="shared" si="264"/>
        <v>460</v>
      </c>
      <c r="D120" s="79"/>
      <c r="E120" s="79"/>
      <c r="F120" s="79">
        <v>460</v>
      </c>
      <c r="G120" s="79"/>
      <c r="H120" s="56">
        <f t="shared" si="183"/>
        <v>0</v>
      </c>
      <c r="I120" s="82"/>
      <c r="J120" s="82"/>
      <c r="K120" s="82"/>
      <c r="L120" s="82"/>
      <c r="M120" s="63">
        <f t="shared" si="184"/>
        <v>460</v>
      </c>
      <c r="N120" s="63">
        <f>D120+I120</f>
        <v>0</v>
      </c>
      <c r="O120" s="63">
        <f t="shared" ref="O120" si="287">E120+J120</f>
        <v>0</v>
      </c>
      <c r="P120" s="63">
        <f t="shared" ref="P120" si="288">F120+K120</f>
        <v>460</v>
      </c>
      <c r="Q120" s="63">
        <f t="shared" ref="Q120" si="289">G120+L120</f>
        <v>0</v>
      </c>
      <c r="S120" s="37">
        <f>M120-'3 priedas_asignavimai'!AA306</f>
        <v>0</v>
      </c>
    </row>
    <row r="121" spans="1:21" x14ac:dyDescent="0.25">
      <c r="A121" s="87" t="s">
        <v>47</v>
      </c>
      <c r="B121" s="88" t="s">
        <v>55</v>
      </c>
      <c r="C121" s="268">
        <f t="shared" si="264"/>
        <v>2435.9</v>
      </c>
      <c r="D121" s="269">
        <f>D13+D18+D21+D24+D27+D30+D32+D35+D38+D41+D44+D47+D49+D51+D53+D55+D57+D59+D61+D63+D65+D67+D69+D71+D73+D75+D77+D79+D81+D83+D85+D87+D89+D91+D93+D95+D97+D99+D101+D103+D105+D107+D109+D111+D113+D115+D117+D119</f>
        <v>540.20000000000016</v>
      </c>
      <c r="E121" s="269">
        <f>E13+E18+E21+E24+E27+E30+E32+E35+E38+E41+E44+E47+E49+E51+E53+E55+E57+E59+E61+E63+E65+E67+E69+E71+E73+E75+E77+E79+E81+E83+E85+E87+E89+E91+E93+E95+E97+E99+E101+E103+E105+E107+E109+E111+E113+E115+E117+E119</f>
        <v>326.89999999999998</v>
      </c>
      <c r="F121" s="269">
        <f>F13+F18+F21+F24+F27+F30+F32+F35+F38+F41+F44+F47+F49+F51+F53+F55+F57+F59+F61+F63+F65+F67+F69+F71+F73+F75+F77+F79+F81+F83+F85+F87+F89+F91+F93+F95+F97+F99+F101+F103+F105+F107+F109+F111+F113+F115+F117+F119</f>
        <v>1518.8</v>
      </c>
      <c r="G121" s="269">
        <f>G13+G18+G21+G24+G27+G30+G32+G35+G38+G41+G44+G47+G49+G51+G53+G55+G57+G59+G61+G63+G65+G67+G69+G71+G73+G75+G77+G79+G81+G83+G85+G87+G89+G91+G93+G95+G97+G99+G101+G103+G105+G107+G109+G111+G113+G115+G117+G119</f>
        <v>50</v>
      </c>
      <c r="H121" s="56">
        <f t="shared" si="183"/>
        <v>8.6</v>
      </c>
      <c r="I121" s="269">
        <f>I13+I18+I21+I24+I27+I30+I32+I35+I38+I41+I44+I47+I49+I51+I53+I55+I57+I59+I61+I63+I65+I67+I69+I71+I73+I75+I77+I79+I81+I83+I85+I87+I89+I91+I93+I95+I97+I99+I101+I103+I105+I107+I109+I111+I113+I115+I117+I119</f>
        <v>0.8</v>
      </c>
      <c r="J121" s="269">
        <f>J13+J18+J21+J24+J27+J30+J32+J35+J38+J41+J44+J47+J49+J51+J53+J55+J57+J59+J61+J63+J65+J67+J69+J71+J73+J75+J77+J79+J81+J83+J85+J87+J89+J91+J93+J95+J97+J99+J101+J103+J105+J107+J109+J111+J113+J115+J117+J119</f>
        <v>7.8</v>
      </c>
      <c r="K121" s="269">
        <f>K13+K18+K21+K24+K27+K30+K32+K35+K38+K41+K44+K47+K49+K51+K53+K55+K57+K59+K61+K63+K65+K67+K69+K71+K73+K75+K77+K79+K81+K83+K85+K87+K89+K91+K93+K95+K97+K99+K101+K103+K105+K107+K109+K111+K113+K115+K117+K119</f>
        <v>0</v>
      </c>
      <c r="L121" s="269">
        <f>L13+L18+L21+L24+L27+L30+L32+L35+L38+L41+L44+L47+L49+L51+L53+L55+L57+L59+L61+L63+L65+L67+L69+L71+L73+L75+L77+L79+L81+L83+L85+L87+L89+L91+L93+L95+L97+L99+L101+L103+L105+L107+L109+L111+L113+L115+L117+L119</f>
        <v>0</v>
      </c>
      <c r="M121" s="270">
        <f t="shared" si="184"/>
        <v>2444.5</v>
      </c>
      <c r="N121" s="270">
        <f>N13+N18+N21+N24+N27+N30+N32+N35+N38+N41+N44+N47+N49+N51+N53+N55+N57+N59+N61+N63+N65+N67+N69+N71+N73+N75+N77+N79+N81+N83+N85+N87+N89+N91+N93+N95+N97+N99+N101+N103+N105+N107+N109+N111+N113+N115+N117+N119</f>
        <v>541.00000000000011</v>
      </c>
      <c r="O121" s="270">
        <f>O13+O18+O21+O24+O27+O30+O32+O35+O38+O41+O44+O47+O49+O51+O53+O55+O57+O59+O61+O63+O65+O67+O69+O71+O73+O75+O77+O79+O81+O83+O85+O87+O89+O91+O93+O95+O97+O99+O101+O103+O105+O107+O109+O111+O113+O115+O117+O119</f>
        <v>334.7</v>
      </c>
      <c r="P121" s="270">
        <f>P13+P18+P21+P24+P27+P30+P32+P35+P38+P41+P44+P47+P49+P51+P53+P55+P57+P59+P61+P63+P65+P67+P69+P71+P73+P75+P77+P79+P81+P83+P85+P87+P89+P91+P93+P95+P97+P99+P101+P103+P105+P107+P109+P111+P113+P115+P117+P119</f>
        <v>1518.8</v>
      </c>
      <c r="Q121" s="270">
        <f>Q13+Q18+Q21+Q24+Q27+Q30+Q32+Q35+Q38+Q41+Q44+Q47+Q49+Q51+Q53+Q55+Q57+Q59+Q61+Q63+Q65+Q67+Q69+Q71+Q73+Q75+Q77+Q79+Q81+Q83+Q85+Q87+Q89+Q91+Q93+Q95+Q97+Q99+Q101+Q103+Q105+Q107+Q109+Q111+Q113+Q115+Q117+Q119</f>
        <v>50</v>
      </c>
      <c r="S121" s="37">
        <f>M121-'3 priedas_asignavimai'!AA308</f>
        <v>-372.00000000000045</v>
      </c>
    </row>
    <row r="122" spans="1:21" x14ac:dyDescent="0.25">
      <c r="S122" s="37"/>
    </row>
    <row r="123" spans="1:21" hidden="1" x14ac:dyDescent="0.25">
      <c r="C123" s="78">
        <f>C13+C18+C21+C24+C27+C30+C32+C35+C38+C41+C44+C47+C49+C51+C53+C55+C57+C59+C61+C63+C65+C67+C69+C71+C73+C75+C77+C79+C81+C83+C85+C87+C89+C91+C93+C95+C97+C99+C101+C103+C105+C107+C109+C111+C113+C115+C117+C119</f>
        <v>2435.8999999999996</v>
      </c>
      <c r="D123" s="78">
        <f t="shared" ref="D123:G123" si="290">D13+D18+D21+D24+D27+D30+D32+D35+D38+D41+D44+D47+D49+D51+D53+D55+D57+D59+D61+D63+D65+D67+D69+D71+D73+D75+D77+D79+D81+D83+D85+D87+D89+D91+D93+D95+D97+D99+D101+D103+D105+D107+D109+D111+D113+D115+D117+D119</f>
        <v>540.20000000000016</v>
      </c>
      <c r="E123" s="78">
        <f t="shared" si="290"/>
        <v>326.89999999999998</v>
      </c>
      <c r="F123" s="78">
        <f t="shared" si="290"/>
        <v>1518.8</v>
      </c>
      <c r="G123" s="78">
        <f t="shared" si="290"/>
        <v>50</v>
      </c>
      <c r="H123" s="78">
        <f>H13+H18+H21+H24+H27+H30+H32+H35+H38+H41+H44+H47+H49+H51+H53+H55+H57+H59+H61+H63+H65+H67+H69+H71+H73+H75+H77+H79+H81+H83+H85+H87+H89+H91+H93+H95+H97+H99+H101+H103+H105+H107+H109+H111+H113+H115+H117+H119</f>
        <v>8.6</v>
      </c>
      <c r="I123" s="78">
        <f t="shared" ref="I123:L123" si="291">I13+I18+I21+I24+I27+I30+I32+I35+I38+I41+I44+I47+I49+I51+I53+I55+I57+I59+I61+I63+I65+I67+I69+I71+I73+I75+I77+I79+I81+I83+I85+I87+I89+I91+I93+I95+I97+I99+I101+I103+I105+I107+I109+I111+I113+I115+I117+I119</f>
        <v>0.8</v>
      </c>
      <c r="J123" s="78">
        <f t="shared" si="291"/>
        <v>7.8</v>
      </c>
      <c r="K123" s="78">
        <f t="shared" si="291"/>
        <v>0</v>
      </c>
      <c r="L123" s="78">
        <f t="shared" si="291"/>
        <v>0</v>
      </c>
      <c r="M123" s="78">
        <f>(M13+M18+M21+M24+M27+M30+M32+M35+M38+M41+M44+M47+M49+M51+M53+M55+M57+M59+M61+M63+M65+M67+M69+M71+M73+M75+M77+M79+M81+M83+M85+M87+M89+M91+M93+M95+M97+M99+M101+M103+M105+M107+M109+M111+M113+M115+M117+M119)</f>
        <v>2444.5</v>
      </c>
      <c r="N123" s="78">
        <f t="shared" ref="N123:Q123" si="292">(N13+N18+N21+N24+N27+N30+N32+N35+N38+N41+N44+N47+N49+N51+N53+N55+N57+N59+N61+N63+N65+N67+N69+N71+N73+N75+N77+N79+N81+N83+N85+N87+N89+N91+N93+N95+N97+N99+N101+N103+N105+N107+N109+N111+N113+N115+N117+N119)</f>
        <v>541.00000000000011</v>
      </c>
      <c r="O123" s="78">
        <f t="shared" si="292"/>
        <v>334.7</v>
      </c>
      <c r="P123" s="78">
        <f t="shared" si="292"/>
        <v>1518.8</v>
      </c>
      <c r="Q123" s="78">
        <f t="shared" si="292"/>
        <v>50</v>
      </c>
    </row>
    <row r="124" spans="1:21" hidden="1" x14ac:dyDescent="0.25">
      <c r="C124" s="85">
        <f>C123-C121</f>
        <v>0</v>
      </c>
      <c r="D124" s="85">
        <f t="shared" ref="D124:Q124" si="293">D123-D121</f>
        <v>0</v>
      </c>
      <c r="E124" s="85">
        <f t="shared" si="293"/>
        <v>0</v>
      </c>
      <c r="F124" s="85">
        <f t="shared" si="293"/>
        <v>0</v>
      </c>
      <c r="G124" s="85">
        <f t="shared" si="293"/>
        <v>0</v>
      </c>
      <c r="H124" s="85">
        <f t="shared" si="293"/>
        <v>0</v>
      </c>
      <c r="I124" s="85">
        <f t="shared" si="293"/>
        <v>0</v>
      </c>
      <c r="J124" s="85">
        <f t="shared" si="293"/>
        <v>0</v>
      </c>
      <c r="K124" s="85">
        <f t="shared" si="293"/>
        <v>0</v>
      </c>
      <c r="L124" s="85">
        <f t="shared" si="293"/>
        <v>0</v>
      </c>
      <c r="M124" s="85">
        <f t="shared" si="293"/>
        <v>0</v>
      </c>
      <c r="N124" s="85">
        <f t="shared" si="293"/>
        <v>0</v>
      </c>
      <c r="O124" s="85">
        <f t="shared" si="293"/>
        <v>0</v>
      </c>
      <c r="P124" s="85">
        <f t="shared" si="293"/>
        <v>0</v>
      </c>
      <c r="Q124" s="85">
        <f t="shared" si="293"/>
        <v>0</v>
      </c>
    </row>
    <row r="125" spans="1:21" hidden="1" x14ac:dyDescent="0.25">
      <c r="B125" s="77"/>
      <c r="H125" s="124" t="s">
        <v>430</v>
      </c>
      <c r="I125" s="78"/>
      <c r="J125" s="78"/>
      <c r="K125" s="78"/>
      <c r="L125" s="78"/>
      <c r="M125" s="78"/>
      <c r="N125" s="78"/>
      <c r="O125" s="78"/>
      <c r="P125" s="78"/>
      <c r="Q125" s="78"/>
      <c r="R125" s="1">
        <f t="shared" ref="R125:U125" si="294">R123-R121</f>
        <v>0</v>
      </c>
      <c r="T125" s="1">
        <f t="shared" si="294"/>
        <v>0</v>
      </c>
      <c r="U125" s="1">
        <f t="shared" si="294"/>
        <v>0</v>
      </c>
    </row>
    <row r="126" spans="1:21" hidden="1" x14ac:dyDescent="0.25">
      <c r="C126" s="86">
        <f>C125-C121</f>
        <v>-2435.9</v>
      </c>
      <c r="D126" s="86">
        <f t="shared" ref="D126:G126" si="295">D125-D121</f>
        <v>-540.20000000000016</v>
      </c>
      <c r="E126" s="86">
        <f t="shared" si="295"/>
        <v>-326.89999999999998</v>
      </c>
      <c r="F126" s="86">
        <f t="shared" si="295"/>
        <v>-1518.8</v>
      </c>
      <c r="G126" s="86">
        <f t="shared" si="295"/>
        <v>-50</v>
      </c>
    </row>
  </sheetData>
  <sheetProtection formatCells="0" formatColumns="0" formatRows="0" insertColumns="0" insertRows="0" insertHyperlinks="0" deleteColumns="0" deleteRows="0" sort="0" autoFilter="0" pivotTables="0"/>
  <mergeCells count="27">
    <mergeCell ref="A10:A12"/>
    <mergeCell ref="B10:B12"/>
    <mergeCell ref="C10:C12"/>
    <mergeCell ref="D11:D12"/>
    <mergeCell ref="E11:E12"/>
    <mergeCell ref="A1:Q1"/>
    <mergeCell ref="A2:Q2"/>
    <mergeCell ref="A3:Q3"/>
    <mergeCell ref="A4:Q4"/>
    <mergeCell ref="A8:Q8"/>
    <mergeCell ref="A5:Q5"/>
    <mergeCell ref="A6:Q6"/>
    <mergeCell ref="Q11:Q12"/>
    <mergeCell ref="F11:F12"/>
    <mergeCell ref="G11:G12"/>
    <mergeCell ref="N11:N12"/>
    <mergeCell ref="H10:H12"/>
    <mergeCell ref="I10:L10"/>
    <mergeCell ref="N10:Q10"/>
    <mergeCell ref="D10:G10"/>
    <mergeCell ref="O11:O12"/>
    <mergeCell ref="P11:P12"/>
    <mergeCell ref="I11:I12"/>
    <mergeCell ref="J11:J12"/>
    <mergeCell ref="K11:K12"/>
    <mergeCell ref="L11:L12"/>
    <mergeCell ref="M10:M12"/>
  </mergeCells>
  <pageMargins left="1.1811023622047245" right="0.39370078740157483" top="0.59055118110236227" bottom="0.39370078740157483" header="0.31496062992125984" footer="0.31496062992125984"/>
  <pageSetup paperSize="9" scale="76" fitToHeight="0" orientation="portrait" r:id="rId1"/>
  <ignoredErrors>
    <ignoredError sqref="M37:Q120 M18:Q35 S63 S83 S96 M14:Q16 M121:N121 P121:Q121 M13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apas3">
    <pageSetUpPr fitToPage="1"/>
  </sheetPr>
  <dimension ref="A1:AV324"/>
  <sheetViews>
    <sheetView showZeros="0" zoomScale="85" zoomScaleNormal="85" workbookViewId="0">
      <pane xSplit="2" ySplit="11" topLeftCell="C299" activePane="bottomRight" state="frozen"/>
      <selection activeCell="N49" sqref="N49"/>
      <selection pane="topRight" activeCell="N49" sqref="N49"/>
      <selection pane="bottomLeft" activeCell="N49" sqref="N49"/>
      <selection pane="bottomRight" activeCell="V4" sqref="V4"/>
    </sheetView>
  </sheetViews>
  <sheetFormatPr defaultColWidth="9.140625" defaultRowHeight="15" x14ac:dyDescent="0.25"/>
  <cols>
    <col min="1" max="1" width="5.7109375" style="13" customWidth="1"/>
    <col min="2" max="2" width="74.28515625" style="13" customWidth="1"/>
    <col min="3" max="3" width="13.7109375" style="192" hidden="1" customWidth="1"/>
    <col min="4" max="4" width="14.5703125" style="47" hidden="1" customWidth="1"/>
    <col min="5" max="10" width="12.7109375" style="47" hidden="1" customWidth="1"/>
    <col min="11" max="11" width="12.7109375" style="59" hidden="1" customWidth="1"/>
    <col min="12" max="12" width="12.7109375" style="194" hidden="1" customWidth="1"/>
    <col min="13" max="19" width="12.7109375" style="13" hidden="1" customWidth="1"/>
    <col min="20" max="20" width="12.7109375" style="44" hidden="1" customWidth="1"/>
    <col min="21" max="21" width="14.7109375" style="192" customWidth="1"/>
    <col min="22" max="22" width="14.42578125" style="47" customWidth="1"/>
    <col min="23" max="24" width="12.7109375" style="47" customWidth="1"/>
    <col min="25" max="26" width="13.7109375" style="47" customWidth="1"/>
    <col min="27" max="29" width="12.7109375" style="47" customWidth="1"/>
    <col min="30" max="30" width="9.140625" style="13"/>
    <col min="31" max="32" width="11.85546875" style="47" bestFit="1" customWidth="1"/>
    <col min="33" max="35" width="10.7109375" style="47" bestFit="1" customWidth="1"/>
    <col min="36" max="36" width="11.7109375" style="47" bestFit="1" customWidth="1"/>
    <col min="37" max="39" width="10.7109375" style="47" bestFit="1" customWidth="1"/>
    <col min="40" max="16384" width="9.140625" style="13"/>
  </cols>
  <sheetData>
    <row r="1" spans="1:48" x14ac:dyDescent="0.25"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 t="s">
        <v>368</v>
      </c>
      <c r="AA1" s="13"/>
      <c r="AB1" s="177"/>
      <c r="AC1" s="177"/>
    </row>
    <row r="2" spans="1:48" x14ac:dyDescent="0.25"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 t="s">
        <v>432</v>
      </c>
      <c r="AA2" s="13"/>
      <c r="AB2" s="178"/>
      <c r="AC2" s="178"/>
    </row>
    <row r="3" spans="1:48" x14ac:dyDescent="0.25"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 t="s">
        <v>447</v>
      </c>
      <c r="AA3" s="178"/>
      <c r="AB3" s="178"/>
      <c r="AC3" s="178"/>
    </row>
    <row r="4" spans="1:48" x14ac:dyDescent="0.25"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 t="s">
        <v>203</v>
      </c>
      <c r="AA4" s="178"/>
      <c r="AB4" s="178"/>
      <c r="AC4" s="178"/>
    </row>
    <row r="5" spans="1:48" ht="15" customHeight="1" x14ac:dyDescent="0.25">
      <c r="A5" s="337"/>
      <c r="B5" s="337"/>
      <c r="C5" s="337"/>
      <c r="D5" s="337"/>
      <c r="E5" s="337"/>
      <c r="F5" s="337"/>
      <c r="G5" s="337"/>
      <c r="H5" s="337"/>
      <c r="I5" s="337"/>
      <c r="J5" s="337"/>
      <c r="K5" s="337"/>
      <c r="L5" s="337"/>
      <c r="M5" s="337"/>
      <c r="N5" s="337"/>
      <c r="O5" s="337"/>
      <c r="P5" s="337"/>
      <c r="Q5" s="337"/>
      <c r="R5" s="337"/>
      <c r="S5" s="337"/>
      <c r="T5" s="337"/>
      <c r="U5" s="337"/>
      <c r="V5" s="337"/>
      <c r="W5" s="337"/>
      <c r="Z5" s="178" t="s">
        <v>449</v>
      </c>
      <c r="AA5" s="13"/>
      <c r="AB5" s="178"/>
      <c r="AC5" s="178"/>
    </row>
    <row r="6" spans="1:48" ht="15" customHeight="1" x14ac:dyDescent="0.25">
      <c r="A6" s="337"/>
      <c r="B6" s="337"/>
      <c r="C6" s="337"/>
      <c r="D6" s="337"/>
      <c r="E6" s="337"/>
      <c r="F6" s="337"/>
      <c r="G6" s="337"/>
      <c r="H6" s="337"/>
      <c r="I6" s="337"/>
      <c r="J6" s="337"/>
      <c r="K6" s="337"/>
      <c r="L6" s="337"/>
      <c r="M6" s="337"/>
      <c r="N6" s="337"/>
      <c r="O6" s="337"/>
      <c r="P6" s="337"/>
      <c r="Q6" s="337"/>
      <c r="R6" s="337"/>
      <c r="S6" s="337"/>
      <c r="T6" s="337"/>
      <c r="U6" s="337"/>
      <c r="V6" s="337"/>
      <c r="W6" s="337"/>
      <c r="Z6" s="178" t="s">
        <v>472</v>
      </c>
      <c r="AA6" s="178"/>
      <c r="AB6" s="178"/>
      <c r="AC6" s="178"/>
    </row>
    <row r="7" spans="1:48" ht="15" customHeight="1" x14ac:dyDescent="0.25">
      <c r="C7" s="47"/>
      <c r="J7" s="49"/>
      <c r="K7" s="167"/>
      <c r="L7" s="13"/>
      <c r="S7" s="45"/>
      <c r="T7" s="125"/>
      <c r="U7" s="47"/>
      <c r="AB7" s="49"/>
      <c r="AC7" s="49"/>
    </row>
    <row r="8" spans="1:48" ht="15" customHeight="1" x14ac:dyDescent="0.25">
      <c r="A8" s="342" t="s">
        <v>435</v>
      </c>
      <c r="B8" s="342"/>
      <c r="C8" s="342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342"/>
      <c r="Q8" s="342"/>
      <c r="R8" s="342"/>
      <c r="S8" s="342"/>
      <c r="T8" s="342"/>
      <c r="U8" s="342"/>
      <c r="V8" s="342"/>
      <c r="W8" s="342"/>
      <c r="X8" s="342"/>
      <c r="Y8" s="342"/>
      <c r="Z8" s="342"/>
      <c r="AA8" s="342"/>
      <c r="AB8" s="342"/>
      <c r="AC8" s="342"/>
    </row>
    <row r="9" spans="1:48" x14ac:dyDescent="0.25">
      <c r="I9" s="193"/>
      <c r="J9" s="193"/>
      <c r="K9" s="59" t="s">
        <v>297</v>
      </c>
      <c r="R9" s="195"/>
      <c r="S9" s="195"/>
      <c r="T9" s="59" t="s">
        <v>297</v>
      </c>
      <c r="AA9" s="193"/>
      <c r="AB9" s="193"/>
      <c r="AC9" s="193" t="s">
        <v>134</v>
      </c>
    </row>
    <row r="10" spans="1:48" ht="15" customHeight="1" x14ac:dyDescent="0.25">
      <c r="A10" s="306" t="s">
        <v>1</v>
      </c>
      <c r="B10" s="344" t="s">
        <v>202</v>
      </c>
      <c r="C10" s="340" t="s">
        <v>0</v>
      </c>
      <c r="D10" s="345" t="s">
        <v>201</v>
      </c>
      <c r="E10" s="345"/>
      <c r="F10" s="345"/>
      <c r="G10" s="345"/>
      <c r="H10" s="345"/>
      <c r="I10" s="345"/>
      <c r="J10" s="345"/>
      <c r="K10" s="345"/>
      <c r="L10" s="317" t="s">
        <v>387</v>
      </c>
      <c r="M10" s="346" t="s">
        <v>201</v>
      </c>
      <c r="N10" s="347"/>
      <c r="O10" s="347"/>
      <c r="P10" s="347"/>
      <c r="Q10" s="347"/>
      <c r="R10" s="347"/>
      <c r="S10" s="347"/>
      <c r="T10" s="347"/>
      <c r="U10" s="348" t="s">
        <v>0</v>
      </c>
      <c r="V10" s="343" t="s">
        <v>201</v>
      </c>
      <c r="W10" s="343"/>
      <c r="X10" s="343"/>
      <c r="Y10" s="343"/>
      <c r="Z10" s="343"/>
      <c r="AA10" s="343"/>
      <c r="AB10" s="343"/>
      <c r="AC10" s="343"/>
    </row>
    <row r="11" spans="1:48" ht="96" customHeight="1" x14ac:dyDescent="0.25">
      <c r="A11" s="306"/>
      <c r="B11" s="344"/>
      <c r="C11" s="341"/>
      <c r="D11" s="196" t="s">
        <v>206</v>
      </c>
      <c r="E11" s="196" t="s">
        <v>208</v>
      </c>
      <c r="F11" s="196" t="s">
        <v>207</v>
      </c>
      <c r="G11" s="196" t="s">
        <v>410</v>
      </c>
      <c r="H11" s="196" t="s">
        <v>209</v>
      </c>
      <c r="I11" s="196" t="s">
        <v>279</v>
      </c>
      <c r="J11" s="197" t="s">
        <v>211</v>
      </c>
      <c r="K11" s="121" t="s">
        <v>212</v>
      </c>
      <c r="L11" s="318"/>
      <c r="M11" s="122" t="s">
        <v>178</v>
      </c>
      <c r="N11" s="122" t="s">
        <v>208</v>
      </c>
      <c r="O11" s="122" t="s">
        <v>207</v>
      </c>
      <c r="P11" s="122" t="s">
        <v>410</v>
      </c>
      <c r="Q11" s="122" t="s">
        <v>209</v>
      </c>
      <c r="R11" s="122" t="s">
        <v>210</v>
      </c>
      <c r="S11" s="123" t="s">
        <v>211</v>
      </c>
      <c r="T11" s="126" t="s">
        <v>212</v>
      </c>
      <c r="U11" s="349"/>
      <c r="V11" s="198" t="s">
        <v>178</v>
      </c>
      <c r="W11" s="198" t="s">
        <v>208</v>
      </c>
      <c r="X11" s="198" t="s">
        <v>207</v>
      </c>
      <c r="Y11" s="198" t="s">
        <v>410</v>
      </c>
      <c r="Z11" s="198" t="s">
        <v>209</v>
      </c>
      <c r="AA11" s="198" t="s">
        <v>411</v>
      </c>
      <c r="AB11" s="199" t="s">
        <v>211</v>
      </c>
      <c r="AC11" s="198" t="s">
        <v>212</v>
      </c>
    </row>
    <row r="12" spans="1:48" ht="15" customHeight="1" x14ac:dyDescent="0.25">
      <c r="A12" s="200" t="s">
        <v>5</v>
      </c>
      <c r="B12" s="201" t="s">
        <v>199</v>
      </c>
      <c r="C12" s="202">
        <f>D12+E12+F12+H12+I12+J12+K12</f>
        <v>166.2</v>
      </c>
      <c r="D12" s="203">
        <f t="shared" ref="D12:S12" si="0">D13</f>
        <v>166.2</v>
      </c>
      <c r="E12" s="203">
        <f t="shared" si="0"/>
        <v>0</v>
      </c>
      <c r="F12" s="203">
        <f t="shared" si="0"/>
        <v>0</v>
      </c>
      <c r="G12" s="203">
        <f t="shared" si="0"/>
        <v>0</v>
      </c>
      <c r="H12" s="203">
        <f t="shared" si="0"/>
        <v>0</v>
      </c>
      <c r="I12" s="203">
        <f t="shared" si="0"/>
        <v>0</v>
      </c>
      <c r="J12" s="203">
        <f t="shared" si="0"/>
        <v>0</v>
      </c>
      <c r="K12" s="151">
        <f t="shared" si="0"/>
        <v>0</v>
      </c>
      <c r="L12" s="106">
        <f>M12+N12+O12+Q12+R12+S12+T12</f>
        <v>0</v>
      </c>
      <c r="M12" s="204">
        <f t="shared" si="0"/>
        <v>0</v>
      </c>
      <c r="N12" s="204">
        <f t="shared" si="0"/>
        <v>0</v>
      </c>
      <c r="O12" s="205">
        <f t="shared" si="0"/>
        <v>0</v>
      </c>
      <c r="P12" s="204">
        <f t="shared" si="0"/>
        <v>0</v>
      </c>
      <c r="Q12" s="204">
        <f t="shared" si="0"/>
        <v>0</v>
      </c>
      <c r="R12" s="204">
        <f t="shared" si="0"/>
        <v>0</v>
      </c>
      <c r="S12" s="204">
        <f t="shared" si="0"/>
        <v>0</v>
      </c>
      <c r="T12" s="110">
        <f t="shared" ref="T12" si="1">T13</f>
        <v>0</v>
      </c>
      <c r="U12" s="206">
        <f>V12+W12+X12+Z12+AA12+AB12+AC12</f>
        <v>166.2</v>
      </c>
      <c r="V12" s="206">
        <f>V13</f>
        <v>166.2</v>
      </c>
      <c r="W12" s="206">
        <f t="shared" ref="W12:AC12" si="2">W13</f>
        <v>0</v>
      </c>
      <c r="X12" s="206">
        <f t="shared" si="2"/>
        <v>0</v>
      </c>
      <c r="Y12" s="206">
        <f t="shared" si="2"/>
        <v>0</v>
      </c>
      <c r="Z12" s="206">
        <f t="shared" si="2"/>
        <v>0</v>
      </c>
      <c r="AA12" s="206">
        <f t="shared" si="2"/>
        <v>0</v>
      </c>
      <c r="AB12" s="206">
        <f t="shared" si="2"/>
        <v>0</v>
      </c>
      <c r="AC12" s="206">
        <f t="shared" si="2"/>
        <v>0</v>
      </c>
      <c r="AN12" s="44"/>
      <c r="AO12" s="44"/>
      <c r="AP12" s="44"/>
      <c r="AQ12" s="44"/>
      <c r="AR12" s="44"/>
      <c r="AS12" s="44"/>
      <c r="AT12" s="44"/>
      <c r="AU12" s="44"/>
      <c r="AV12" s="44"/>
    </row>
    <row r="13" spans="1:48" ht="15" customHeight="1" x14ac:dyDescent="0.25">
      <c r="A13" s="155"/>
      <c r="B13" s="207" t="s">
        <v>370</v>
      </c>
      <c r="C13" s="208">
        <f>D13+E13+F13+H13+I13+J13+K13+G13</f>
        <v>166.2</v>
      </c>
      <c r="D13" s="152">
        <v>166.2</v>
      </c>
      <c r="E13" s="114"/>
      <c r="F13" s="114"/>
      <c r="G13" s="114"/>
      <c r="H13" s="114"/>
      <c r="I13" s="114"/>
      <c r="J13" s="114"/>
      <c r="K13" s="60"/>
      <c r="L13" s="204">
        <f>M13+N13+O13+Q13+R13+S13+T13+P13</f>
        <v>0</v>
      </c>
      <c r="M13" s="105"/>
      <c r="N13" s="115"/>
      <c r="O13" s="115"/>
      <c r="P13" s="115"/>
      <c r="Q13" s="115"/>
      <c r="R13" s="115"/>
      <c r="S13" s="115"/>
      <c r="T13" s="107"/>
      <c r="U13" s="209">
        <f>V13+W13+X13+Z13+AA13+AB13+AC13+Y13</f>
        <v>166.2</v>
      </c>
      <c r="V13" s="209">
        <f t="shared" ref="V13:AC13" si="3">D13+M13</f>
        <v>166.2</v>
      </c>
      <c r="W13" s="209">
        <f t="shared" si="3"/>
        <v>0</v>
      </c>
      <c r="X13" s="209">
        <f t="shared" si="3"/>
        <v>0</v>
      </c>
      <c r="Y13" s="209">
        <f t="shared" si="3"/>
        <v>0</v>
      </c>
      <c r="Z13" s="209">
        <f t="shared" si="3"/>
        <v>0</v>
      </c>
      <c r="AA13" s="209">
        <f>I13+R13</f>
        <v>0</v>
      </c>
      <c r="AB13" s="209">
        <f t="shared" si="3"/>
        <v>0</v>
      </c>
      <c r="AC13" s="209">
        <f t="shared" si="3"/>
        <v>0</v>
      </c>
      <c r="AN13" s="44"/>
      <c r="AO13" s="44"/>
      <c r="AP13" s="44"/>
      <c r="AQ13" s="44"/>
      <c r="AR13" s="44"/>
      <c r="AS13" s="44"/>
      <c r="AT13" s="44"/>
      <c r="AU13" s="44"/>
      <c r="AV13" s="44"/>
    </row>
    <row r="14" spans="1:48" ht="15" customHeight="1" x14ac:dyDescent="0.25">
      <c r="A14" s="113" t="s">
        <v>56</v>
      </c>
      <c r="B14" s="201" t="s">
        <v>200</v>
      </c>
      <c r="C14" s="202">
        <f>D14+E14+F14+H14+I14+J14+K14+G14</f>
        <v>50730.234060000003</v>
      </c>
      <c r="D14" s="203">
        <f t="shared" ref="D14:K14" si="4">D15+D44+D52+D55+D63+D68+D73</f>
        <v>27473.450999999997</v>
      </c>
      <c r="E14" s="203">
        <f t="shared" si="4"/>
        <v>4809.5810000000001</v>
      </c>
      <c r="F14" s="203">
        <f t="shared" si="4"/>
        <v>5079.4024300000001</v>
      </c>
      <c r="G14" s="203">
        <f t="shared" ref="G14" si="5">G15+G44+G52+G55+G63+G68+G73</f>
        <v>4289.93</v>
      </c>
      <c r="H14" s="203">
        <f t="shared" si="4"/>
        <v>2304.0859999999998</v>
      </c>
      <c r="I14" s="203">
        <f t="shared" si="4"/>
        <v>703.60000000000014</v>
      </c>
      <c r="J14" s="203">
        <f t="shared" si="4"/>
        <v>3834.5</v>
      </c>
      <c r="K14" s="151">
        <f t="shared" si="4"/>
        <v>2235.68363</v>
      </c>
      <c r="L14" s="106">
        <f>M14+N14+O14+Q14+R14+S14+T14+P14</f>
        <v>663.93727999999999</v>
      </c>
      <c r="M14" s="205">
        <f t="shared" ref="M14:AC14" si="6">M15+M44+M52+M55+M63+M68+M73</f>
        <v>537.01900000000001</v>
      </c>
      <c r="N14" s="205">
        <f t="shared" si="6"/>
        <v>-4.1000000000000005</v>
      </c>
      <c r="O14" s="205">
        <f>O15+O44+O52+O55+O63+O68+O73</f>
        <v>117.34475999999997</v>
      </c>
      <c r="P14" s="205">
        <f t="shared" ref="P14" si="7">P15+P44+P52+P55+P63+P68+P73</f>
        <v>11.473520000000001</v>
      </c>
      <c r="Q14" s="205">
        <f t="shared" si="6"/>
        <v>0</v>
      </c>
      <c r="R14" s="205">
        <f t="shared" si="6"/>
        <v>2.2000000000000002</v>
      </c>
      <c r="S14" s="205">
        <f t="shared" si="6"/>
        <v>0</v>
      </c>
      <c r="T14" s="205">
        <f t="shared" si="6"/>
        <v>0</v>
      </c>
      <c r="U14" s="206">
        <f>V14+W14+X14+Z14+AA14+AB14+AC14+Y14</f>
        <v>51394.171340000008</v>
      </c>
      <c r="V14" s="206">
        <f t="shared" si="6"/>
        <v>28010.47</v>
      </c>
      <c r="W14" s="206">
        <f t="shared" si="6"/>
        <v>4805.4809999999998</v>
      </c>
      <c r="X14" s="206">
        <f t="shared" si="6"/>
        <v>5196.74719</v>
      </c>
      <c r="Y14" s="206">
        <f t="shared" ref="Y14" si="8">Y15+Y44+Y52+Y55+Y63+Y68+Y73</f>
        <v>4301.4035199999998</v>
      </c>
      <c r="Z14" s="206">
        <f t="shared" si="6"/>
        <v>2304.0859999999998</v>
      </c>
      <c r="AA14" s="206">
        <f>AA15+AA44+AA52+AA55+AA63+AA68+AA73</f>
        <v>705.80000000000018</v>
      </c>
      <c r="AB14" s="206">
        <f t="shared" si="6"/>
        <v>3834.5</v>
      </c>
      <c r="AC14" s="206">
        <f t="shared" si="6"/>
        <v>2235.68363</v>
      </c>
      <c r="AN14" s="44"/>
      <c r="AO14" s="44"/>
      <c r="AP14" s="44"/>
      <c r="AQ14" s="44"/>
      <c r="AR14" s="44"/>
      <c r="AS14" s="44"/>
      <c r="AT14" s="44"/>
      <c r="AU14" s="44"/>
      <c r="AV14" s="44"/>
    </row>
    <row r="15" spans="1:48" ht="15" customHeight="1" x14ac:dyDescent="0.25">
      <c r="A15" s="113"/>
      <c r="B15" s="207" t="s">
        <v>376</v>
      </c>
      <c r="C15" s="202">
        <f>D15+E15+F15+H15+I15+J15+K15+G15</f>
        <v>8903.6064300000016</v>
      </c>
      <c r="D15" s="152">
        <v>8193.57</v>
      </c>
      <c r="E15" s="114">
        <f>SUM(E16:E37)</f>
        <v>633.45899999999995</v>
      </c>
      <c r="F15" s="114">
        <f>SUM(F16:F43)</f>
        <v>32.590000000000003</v>
      </c>
      <c r="G15" s="114"/>
      <c r="H15" s="114"/>
      <c r="I15" s="152">
        <v>18.100000000000001</v>
      </c>
      <c r="J15" s="152"/>
      <c r="K15" s="60">
        <f>'4 priedas_ nepanaudotos lėšos'!C15</f>
        <v>25.887429999999998</v>
      </c>
      <c r="L15" s="106">
        <f>M15+N15+O15+Q15+R15+S15+T15+P15</f>
        <v>46.761000000000003</v>
      </c>
      <c r="M15" s="105">
        <v>46.719000000000001</v>
      </c>
      <c r="N15" s="115">
        <f>SUM(N16:N37)</f>
        <v>-6.2E-2</v>
      </c>
      <c r="O15" s="115">
        <f>SUM(O16:O43)</f>
        <v>0.104</v>
      </c>
      <c r="P15" s="115"/>
      <c r="Q15" s="115"/>
      <c r="R15" s="105"/>
      <c r="S15" s="105"/>
      <c r="T15" s="107">
        <f>'4 priedas_ nepanaudotos lėšos'!I15</f>
        <v>0</v>
      </c>
      <c r="U15" s="209">
        <f>V15+W15+X15+Z15+AA15+AB15+AC15+Y15</f>
        <v>8950.3674299999984</v>
      </c>
      <c r="V15" s="209">
        <f t="shared" ref="V15:AB15" si="9">D15+M15</f>
        <v>8240.2889999999989</v>
      </c>
      <c r="W15" s="209">
        <f t="shared" si="9"/>
        <v>633.39699999999993</v>
      </c>
      <c r="X15" s="209">
        <f t="shared" si="9"/>
        <v>32.694000000000003</v>
      </c>
      <c r="Y15" s="209">
        <f t="shared" si="9"/>
        <v>0</v>
      </c>
      <c r="Z15" s="209">
        <f t="shared" si="9"/>
        <v>0</v>
      </c>
      <c r="AA15" s="209">
        <f t="shared" si="9"/>
        <v>18.100000000000001</v>
      </c>
      <c r="AB15" s="209">
        <f t="shared" si="9"/>
        <v>0</v>
      </c>
      <c r="AC15" s="209">
        <f t="shared" ref="AC15" si="10">K15+T15</f>
        <v>25.887429999999998</v>
      </c>
      <c r="AN15" s="44"/>
      <c r="AO15" s="44"/>
      <c r="AP15" s="44"/>
      <c r="AQ15" s="44"/>
      <c r="AR15" s="44"/>
      <c r="AS15" s="44"/>
      <c r="AT15" s="44"/>
      <c r="AU15" s="44"/>
      <c r="AV15" s="44"/>
    </row>
    <row r="16" spans="1:48" x14ac:dyDescent="0.25">
      <c r="A16" s="113"/>
      <c r="B16" s="210" t="s">
        <v>196</v>
      </c>
      <c r="C16" s="211">
        <f>D16+E16+F16+H16+I16+J16+K16+G16</f>
        <v>0.9</v>
      </c>
      <c r="D16" s="171"/>
      <c r="E16" s="212">
        <v>0.9</v>
      </c>
      <c r="F16" s="171"/>
      <c r="G16" s="171"/>
      <c r="H16" s="171"/>
      <c r="I16" s="171"/>
      <c r="J16" s="171"/>
      <c r="K16" s="61"/>
      <c r="L16" s="213">
        <f>M16+N16+O16+Q16+R16+S16+T16+P16</f>
        <v>0</v>
      </c>
      <c r="M16" s="214"/>
      <c r="N16" s="215"/>
      <c r="O16" s="214"/>
      <c r="P16" s="214"/>
      <c r="Q16" s="214"/>
      <c r="R16" s="214"/>
      <c r="S16" s="214"/>
      <c r="T16" s="108"/>
      <c r="U16" s="216">
        <f>V16+W16+X16+Z16+AA16+AB16+AC16+Y16</f>
        <v>0.9</v>
      </c>
      <c r="V16" s="216">
        <f>D16+M16</f>
        <v>0</v>
      </c>
      <c r="W16" s="216">
        <f t="shared" ref="W16" si="11">E16+N16</f>
        <v>0.9</v>
      </c>
      <c r="X16" s="216">
        <f t="shared" ref="X16:AC16" si="12">F16+O16</f>
        <v>0</v>
      </c>
      <c r="Y16" s="216">
        <f t="shared" si="12"/>
        <v>0</v>
      </c>
      <c r="Z16" s="216">
        <f t="shared" si="12"/>
        <v>0</v>
      </c>
      <c r="AA16" s="216">
        <f t="shared" si="12"/>
        <v>0</v>
      </c>
      <c r="AB16" s="216">
        <f t="shared" si="12"/>
        <v>0</v>
      </c>
      <c r="AC16" s="216">
        <f t="shared" si="12"/>
        <v>0</v>
      </c>
      <c r="AN16" s="44"/>
      <c r="AO16" s="44"/>
      <c r="AP16" s="44"/>
      <c r="AQ16" s="44"/>
      <c r="AR16" s="44"/>
      <c r="AS16" s="44"/>
      <c r="AT16" s="44"/>
      <c r="AU16" s="44"/>
      <c r="AV16" s="44"/>
    </row>
    <row r="17" spans="1:48" ht="15" customHeight="1" x14ac:dyDescent="0.25">
      <c r="A17" s="113"/>
      <c r="B17" s="210" t="s">
        <v>446</v>
      </c>
      <c r="C17" s="211">
        <f t="shared" ref="C17:C39" si="13">D17+E17+F17+H17+I17+J17+K17+G17</f>
        <v>104.8</v>
      </c>
      <c r="D17" s="171"/>
      <c r="E17" s="212">
        <v>104.8</v>
      </c>
      <c r="F17" s="171"/>
      <c r="G17" s="171"/>
      <c r="H17" s="171"/>
      <c r="I17" s="171"/>
      <c r="J17" s="171"/>
      <c r="K17" s="61"/>
      <c r="L17" s="213">
        <f t="shared" ref="L17:L39" si="14">M17+N17+O17+Q17+R17+S17+T17+P17</f>
        <v>0.1</v>
      </c>
      <c r="M17" s="214"/>
      <c r="N17" s="215">
        <v>0.1</v>
      </c>
      <c r="O17" s="214"/>
      <c r="P17" s="214"/>
      <c r="Q17" s="214"/>
      <c r="R17" s="214"/>
      <c r="S17" s="214"/>
      <c r="T17" s="108"/>
      <c r="U17" s="216">
        <f t="shared" ref="U17:U39" si="15">V17+W17+X17+Z17+AA17+AB17+AC17+Y17</f>
        <v>104.89999999999999</v>
      </c>
      <c r="V17" s="216">
        <f t="shared" ref="V17:V42" si="16">D17+M17</f>
        <v>0</v>
      </c>
      <c r="W17" s="216">
        <f t="shared" ref="W17:W42" si="17">E17+N17</f>
        <v>104.89999999999999</v>
      </c>
      <c r="X17" s="216">
        <f t="shared" ref="X17:X42" si="18">F17+O17</f>
        <v>0</v>
      </c>
      <c r="Y17" s="216">
        <f t="shared" ref="Y17:Z42" si="19">G17+P17</f>
        <v>0</v>
      </c>
      <c r="Z17" s="216">
        <f t="shared" si="19"/>
        <v>0</v>
      </c>
      <c r="AA17" s="216">
        <f t="shared" ref="AA17:AA42" si="20">I17+R17</f>
        <v>0</v>
      </c>
      <c r="AB17" s="216">
        <f t="shared" ref="AB17:AB42" si="21">J17+S17</f>
        <v>0</v>
      </c>
      <c r="AC17" s="216">
        <f t="shared" ref="AC17:AC42" si="22">K17+T17</f>
        <v>0</v>
      </c>
      <c r="AN17" s="44"/>
      <c r="AO17" s="44"/>
      <c r="AP17" s="44"/>
      <c r="AQ17" s="44"/>
      <c r="AR17" s="44"/>
      <c r="AS17" s="44"/>
      <c r="AT17" s="44"/>
      <c r="AU17" s="44"/>
      <c r="AV17" s="44"/>
    </row>
    <row r="18" spans="1:48" x14ac:dyDescent="0.25">
      <c r="A18" s="113"/>
      <c r="B18" s="210" t="s">
        <v>66</v>
      </c>
      <c r="C18" s="211">
        <f t="shared" si="13"/>
        <v>9</v>
      </c>
      <c r="D18" s="171"/>
      <c r="E18" s="212">
        <v>9</v>
      </c>
      <c r="F18" s="171"/>
      <c r="G18" s="171"/>
      <c r="H18" s="171"/>
      <c r="I18" s="171"/>
      <c r="J18" s="171"/>
      <c r="K18" s="61"/>
      <c r="L18" s="213">
        <f t="shared" si="14"/>
        <v>0</v>
      </c>
      <c r="M18" s="214"/>
      <c r="N18" s="215"/>
      <c r="O18" s="214"/>
      <c r="P18" s="214"/>
      <c r="Q18" s="214"/>
      <c r="R18" s="214"/>
      <c r="S18" s="214"/>
      <c r="T18" s="108"/>
      <c r="U18" s="216">
        <f t="shared" si="15"/>
        <v>9</v>
      </c>
      <c r="V18" s="216">
        <f t="shared" si="16"/>
        <v>0</v>
      </c>
      <c r="W18" s="216">
        <f t="shared" si="17"/>
        <v>9</v>
      </c>
      <c r="X18" s="216">
        <f t="shared" si="18"/>
        <v>0</v>
      </c>
      <c r="Y18" s="216">
        <f t="shared" si="19"/>
        <v>0</v>
      </c>
      <c r="Z18" s="216">
        <f t="shared" si="19"/>
        <v>0</v>
      </c>
      <c r="AA18" s="216">
        <f t="shared" si="20"/>
        <v>0</v>
      </c>
      <c r="AB18" s="216">
        <f t="shared" si="21"/>
        <v>0</v>
      </c>
      <c r="AC18" s="216">
        <f t="shared" si="22"/>
        <v>0</v>
      </c>
      <c r="AN18" s="44"/>
      <c r="AO18" s="44"/>
      <c r="AP18" s="44"/>
      <c r="AQ18" s="44"/>
      <c r="AR18" s="44"/>
      <c r="AS18" s="44"/>
      <c r="AT18" s="44"/>
      <c r="AU18" s="44"/>
      <c r="AV18" s="44"/>
    </row>
    <row r="19" spans="1:48" ht="26.25" x14ac:dyDescent="0.25">
      <c r="A19" s="113"/>
      <c r="B19" s="210" t="s">
        <v>312</v>
      </c>
      <c r="C19" s="211">
        <f t="shared" si="13"/>
        <v>11.747</v>
      </c>
      <c r="D19" s="171"/>
      <c r="E19" s="212">
        <v>11.747</v>
      </c>
      <c r="F19" s="171"/>
      <c r="G19" s="171"/>
      <c r="H19" s="171"/>
      <c r="I19" s="171"/>
      <c r="J19" s="171"/>
      <c r="K19" s="61"/>
      <c r="L19" s="213">
        <f t="shared" si="14"/>
        <v>0</v>
      </c>
      <c r="M19" s="214"/>
      <c r="N19" s="215"/>
      <c r="O19" s="214"/>
      <c r="P19" s="214"/>
      <c r="Q19" s="214"/>
      <c r="R19" s="214"/>
      <c r="S19" s="214"/>
      <c r="T19" s="108"/>
      <c r="U19" s="216">
        <f t="shared" si="15"/>
        <v>11.747</v>
      </c>
      <c r="V19" s="216">
        <f t="shared" si="16"/>
        <v>0</v>
      </c>
      <c r="W19" s="216">
        <f t="shared" si="17"/>
        <v>11.747</v>
      </c>
      <c r="X19" s="216">
        <f t="shared" si="18"/>
        <v>0</v>
      </c>
      <c r="Y19" s="216">
        <f t="shared" si="19"/>
        <v>0</v>
      </c>
      <c r="Z19" s="216">
        <f t="shared" si="19"/>
        <v>0</v>
      </c>
      <c r="AA19" s="216">
        <f t="shared" si="20"/>
        <v>0</v>
      </c>
      <c r="AB19" s="216">
        <f t="shared" si="21"/>
        <v>0</v>
      </c>
      <c r="AC19" s="216">
        <f t="shared" si="22"/>
        <v>0</v>
      </c>
      <c r="AN19" s="44"/>
      <c r="AO19" s="44"/>
      <c r="AP19" s="44"/>
      <c r="AQ19" s="44"/>
      <c r="AR19" s="44"/>
      <c r="AS19" s="44"/>
      <c r="AT19" s="44"/>
      <c r="AU19" s="44"/>
      <c r="AV19" s="44"/>
    </row>
    <row r="20" spans="1:48" ht="15" customHeight="1" x14ac:dyDescent="0.25">
      <c r="A20" s="113"/>
      <c r="B20" s="210" t="s">
        <v>68</v>
      </c>
      <c r="C20" s="211">
        <f t="shared" si="13"/>
        <v>25.8</v>
      </c>
      <c r="D20" s="171"/>
      <c r="E20" s="212">
        <v>25.8</v>
      </c>
      <c r="F20" s="171"/>
      <c r="G20" s="171"/>
      <c r="H20" s="171"/>
      <c r="I20" s="171"/>
      <c r="J20" s="171"/>
      <c r="K20" s="61"/>
      <c r="L20" s="213">
        <f t="shared" si="14"/>
        <v>0</v>
      </c>
      <c r="M20" s="214"/>
      <c r="N20" s="215"/>
      <c r="O20" s="214"/>
      <c r="P20" s="214"/>
      <c r="Q20" s="214"/>
      <c r="R20" s="214"/>
      <c r="S20" s="214"/>
      <c r="T20" s="108"/>
      <c r="U20" s="216">
        <f t="shared" si="15"/>
        <v>25.8</v>
      </c>
      <c r="V20" s="216">
        <f t="shared" si="16"/>
        <v>0</v>
      </c>
      <c r="W20" s="216">
        <f t="shared" si="17"/>
        <v>25.8</v>
      </c>
      <c r="X20" s="216">
        <f t="shared" si="18"/>
        <v>0</v>
      </c>
      <c r="Y20" s="216">
        <f t="shared" si="19"/>
        <v>0</v>
      </c>
      <c r="Z20" s="216">
        <f t="shared" si="19"/>
        <v>0</v>
      </c>
      <c r="AA20" s="216">
        <f t="shared" si="20"/>
        <v>0</v>
      </c>
      <c r="AB20" s="216">
        <f t="shared" si="21"/>
        <v>0</v>
      </c>
      <c r="AC20" s="216">
        <f t="shared" si="22"/>
        <v>0</v>
      </c>
      <c r="AN20" s="44"/>
      <c r="AO20" s="44"/>
      <c r="AP20" s="44"/>
      <c r="AQ20" s="44"/>
      <c r="AR20" s="44"/>
      <c r="AS20" s="44"/>
      <c r="AT20" s="44"/>
      <c r="AU20" s="44"/>
      <c r="AV20" s="44"/>
    </row>
    <row r="21" spans="1:48" x14ac:dyDescent="0.25">
      <c r="A21" s="113"/>
      <c r="B21" s="210" t="s">
        <v>69</v>
      </c>
      <c r="C21" s="211">
        <f t="shared" si="13"/>
        <v>36.945999999999998</v>
      </c>
      <c r="D21" s="171"/>
      <c r="E21" s="212">
        <v>36.945999999999998</v>
      </c>
      <c r="F21" s="171"/>
      <c r="G21" s="171"/>
      <c r="H21" s="171"/>
      <c r="I21" s="171"/>
      <c r="J21" s="171"/>
      <c r="K21" s="61"/>
      <c r="L21" s="213">
        <f t="shared" si="14"/>
        <v>0</v>
      </c>
      <c r="M21" s="214"/>
      <c r="N21" s="215"/>
      <c r="O21" s="214"/>
      <c r="P21" s="214"/>
      <c r="Q21" s="214"/>
      <c r="R21" s="214"/>
      <c r="S21" s="214"/>
      <c r="T21" s="108"/>
      <c r="U21" s="216">
        <f t="shared" si="15"/>
        <v>36.945999999999998</v>
      </c>
      <c r="V21" s="216">
        <f t="shared" si="16"/>
        <v>0</v>
      </c>
      <c r="W21" s="216">
        <f t="shared" si="17"/>
        <v>36.945999999999998</v>
      </c>
      <c r="X21" s="216">
        <f t="shared" si="18"/>
        <v>0</v>
      </c>
      <c r="Y21" s="216">
        <f t="shared" si="19"/>
        <v>0</v>
      </c>
      <c r="Z21" s="216">
        <f t="shared" si="19"/>
        <v>0</v>
      </c>
      <c r="AA21" s="216">
        <f t="shared" si="20"/>
        <v>0</v>
      </c>
      <c r="AB21" s="216">
        <f t="shared" si="21"/>
        <v>0</v>
      </c>
      <c r="AC21" s="216">
        <f t="shared" si="22"/>
        <v>0</v>
      </c>
      <c r="AN21" s="44"/>
      <c r="AO21" s="44"/>
      <c r="AP21" s="44"/>
      <c r="AQ21" s="44"/>
      <c r="AR21" s="44"/>
      <c r="AS21" s="44"/>
      <c r="AT21" s="44"/>
      <c r="AU21" s="44"/>
      <c r="AV21" s="44"/>
    </row>
    <row r="22" spans="1:48" x14ac:dyDescent="0.25">
      <c r="A22" s="113"/>
      <c r="B22" s="210" t="s">
        <v>440</v>
      </c>
      <c r="C22" s="211">
        <f t="shared" si="13"/>
        <v>2.1709999999999998</v>
      </c>
      <c r="D22" s="171"/>
      <c r="E22" s="171"/>
      <c r="F22" s="212">
        <v>2.1709999999999998</v>
      </c>
      <c r="G22" s="171"/>
      <c r="H22" s="171"/>
      <c r="I22" s="171"/>
      <c r="J22" s="171"/>
      <c r="K22" s="61"/>
      <c r="L22" s="213">
        <f t="shared" si="14"/>
        <v>0</v>
      </c>
      <c r="M22" s="214"/>
      <c r="N22" s="214"/>
      <c r="O22" s="215"/>
      <c r="P22" s="214"/>
      <c r="Q22" s="214"/>
      <c r="R22" s="214"/>
      <c r="S22" s="214"/>
      <c r="T22" s="108"/>
      <c r="U22" s="216">
        <f t="shared" si="15"/>
        <v>2.1709999999999998</v>
      </c>
      <c r="V22" s="216">
        <f t="shared" si="16"/>
        <v>0</v>
      </c>
      <c r="W22" s="216">
        <f t="shared" si="17"/>
        <v>0</v>
      </c>
      <c r="X22" s="216">
        <f t="shared" si="18"/>
        <v>2.1709999999999998</v>
      </c>
      <c r="Y22" s="216">
        <f t="shared" si="19"/>
        <v>0</v>
      </c>
      <c r="Z22" s="216">
        <f t="shared" si="19"/>
        <v>0</v>
      </c>
      <c r="AA22" s="216">
        <f t="shared" si="20"/>
        <v>0</v>
      </c>
      <c r="AB22" s="216">
        <f t="shared" si="21"/>
        <v>0</v>
      </c>
      <c r="AC22" s="216">
        <f t="shared" si="22"/>
        <v>0</v>
      </c>
      <c r="AN22" s="44"/>
      <c r="AO22" s="44"/>
      <c r="AP22" s="44"/>
      <c r="AQ22" s="44"/>
      <c r="AR22" s="44"/>
      <c r="AS22" s="44"/>
      <c r="AT22" s="44"/>
      <c r="AU22" s="44"/>
      <c r="AV22" s="44"/>
    </row>
    <row r="23" spans="1:48" s="44" customFormat="1" ht="26.25" hidden="1" x14ac:dyDescent="0.25">
      <c r="A23" s="112"/>
      <c r="B23" s="217" t="s">
        <v>283</v>
      </c>
      <c r="C23" s="211">
        <f t="shared" si="13"/>
        <v>0</v>
      </c>
      <c r="D23" s="61"/>
      <c r="E23" s="61"/>
      <c r="F23" s="218"/>
      <c r="G23" s="61"/>
      <c r="H23" s="61"/>
      <c r="I23" s="61"/>
      <c r="J23" s="61"/>
      <c r="K23" s="61"/>
      <c r="L23" s="213">
        <f t="shared" si="14"/>
        <v>0</v>
      </c>
      <c r="M23" s="108"/>
      <c r="N23" s="61"/>
      <c r="O23" s="108"/>
      <c r="P23" s="108"/>
      <c r="Q23" s="108"/>
      <c r="R23" s="108"/>
      <c r="S23" s="108"/>
      <c r="T23" s="108"/>
      <c r="U23" s="216">
        <f t="shared" si="15"/>
        <v>0</v>
      </c>
      <c r="V23" s="216">
        <f t="shared" si="16"/>
        <v>0</v>
      </c>
      <c r="W23" s="216">
        <f t="shared" si="17"/>
        <v>0</v>
      </c>
      <c r="X23" s="216">
        <f t="shared" si="18"/>
        <v>0</v>
      </c>
      <c r="Y23" s="216">
        <f t="shared" si="19"/>
        <v>0</v>
      </c>
      <c r="Z23" s="216">
        <f t="shared" si="19"/>
        <v>0</v>
      </c>
      <c r="AA23" s="216">
        <f t="shared" si="20"/>
        <v>0</v>
      </c>
      <c r="AB23" s="216">
        <f t="shared" si="21"/>
        <v>0</v>
      </c>
      <c r="AC23" s="216">
        <f t="shared" si="22"/>
        <v>0</v>
      </c>
      <c r="AE23" s="59"/>
      <c r="AF23" s="59"/>
      <c r="AG23" s="59"/>
      <c r="AH23" s="59"/>
      <c r="AI23" s="59"/>
      <c r="AJ23" s="59"/>
      <c r="AK23" s="59"/>
      <c r="AL23" s="59"/>
      <c r="AM23" s="59"/>
    </row>
    <row r="24" spans="1:48" ht="15" customHeight="1" x14ac:dyDescent="0.25">
      <c r="A24" s="113"/>
      <c r="B24" s="210" t="s">
        <v>67</v>
      </c>
      <c r="C24" s="211">
        <f t="shared" si="13"/>
        <v>19.7</v>
      </c>
      <c r="D24" s="171"/>
      <c r="E24" s="212">
        <v>19.7</v>
      </c>
      <c r="F24" s="171">
        <v>0</v>
      </c>
      <c r="G24" s="171"/>
      <c r="H24" s="171"/>
      <c r="I24" s="171"/>
      <c r="J24" s="171"/>
      <c r="K24" s="61"/>
      <c r="L24" s="213">
        <f t="shared" si="14"/>
        <v>0</v>
      </c>
      <c r="M24" s="214"/>
      <c r="N24" s="215"/>
      <c r="O24" s="214"/>
      <c r="P24" s="214"/>
      <c r="Q24" s="214"/>
      <c r="R24" s="214"/>
      <c r="S24" s="214"/>
      <c r="T24" s="108"/>
      <c r="U24" s="216">
        <f t="shared" si="15"/>
        <v>19.7</v>
      </c>
      <c r="V24" s="216">
        <f t="shared" si="16"/>
        <v>0</v>
      </c>
      <c r="W24" s="216">
        <f t="shared" si="17"/>
        <v>19.7</v>
      </c>
      <c r="X24" s="216">
        <f t="shared" si="18"/>
        <v>0</v>
      </c>
      <c r="Y24" s="216">
        <f t="shared" si="19"/>
        <v>0</v>
      </c>
      <c r="Z24" s="216">
        <f t="shared" si="19"/>
        <v>0</v>
      </c>
      <c r="AA24" s="216">
        <f t="shared" si="20"/>
        <v>0</v>
      </c>
      <c r="AB24" s="216">
        <f t="shared" si="21"/>
        <v>0</v>
      </c>
      <c r="AC24" s="216">
        <f t="shared" si="22"/>
        <v>0</v>
      </c>
      <c r="AN24" s="44"/>
      <c r="AO24" s="44"/>
      <c r="AP24" s="44"/>
      <c r="AQ24" s="44"/>
      <c r="AR24" s="44"/>
      <c r="AS24" s="44"/>
      <c r="AT24" s="44"/>
      <c r="AU24" s="44"/>
      <c r="AV24" s="44"/>
    </row>
    <row r="25" spans="1:48" ht="15" customHeight="1" x14ac:dyDescent="0.25">
      <c r="A25" s="113"/>
      <c r="B25" s="210" t="s">
        <v>144</v>
      </c>
      <c r="C25" s="211">
        <f t="shared" si="13"/>
        <v>6.6769999999999996</v>
      </c>
      <c r="D25" s="171"/>
      <c r="E25" s="212">
        <v>6.6769999999999996</v>
      </c>
      <c r="F25" s="171">
        <v>0</v>
      </c>
      <c r="G25" s="171"/>
      <c r="H25" s="171"/>
      <c r="I25" s="171"/>
      <c r="J25" s="171"/>
      <c r="K25" s="61"/>
      <c r="L25" s="213">
        <f t="shared" si="14"/>
        <v>0</v>
      </c>
      <c r="M25" s="214"/>
      <c r="N25" s="215"/>
      <c r="O25" s="214"/>
      <c r="P25" s="214"/>
      <c r="Q25" s="214"/>
      <c r="R25" s="214"/>
      <c r="S25" s="214"/>
      <c r="T25" s="108"/>
      <c r="U25" s="216">
        <f t="shared" si="15"/>
        <v>6.6769999999999996</v>
      </c>
      <c r="V25" s="216">
        <f t="shared" si="16"/>
        <v>0</v>
      </c>
      <c r="W25" s="216">
        <f t="shared" si="17"/>
        <v>6.6769999999999996</v>
      </c>
      <c r="X25" s="216">
        <f t="shared" si="18"/>
        <v>0</v>
      </c>
      <c r="Y25" s="216">
        <f t="shared" si="19"/>
        <v>0</v>
      </c>
      <c r="Z25" s="216">
        <f t="shared" si="19"/>
        <v>0</v>
      </c>
      <c r="AA25" s="216">
        <f t="shared" si="20"/>
        <v>0</v>
      </c>
      <c r="AB25" s="216">
        <f t="shared" si="21"/>
        <v>0</v>
      </c>
      <c r="AC25" s="216">
        <f t="shared" si="22"/>
        <v>0</v>
      </c>
      <c r="AN25" s="44"/>
      <c r="AO25" s="44"/>
      <c r="AP25" s="44"/>
      <c r="AQ25" s="44"/>
      <c r="AR25" s="44"/>
      <c r="AS25" s="44"/>
      <c r="AT25" s="44"/>
      <c r="AU25" s="44"/>
      <c r="AV25" s="44"/>
    </row>
    <row r="26" spans="1:48" ht="15" customHeight="1" x14ac:dyDescent="0.25">
      <c r="A26" s="113"/>
      <c r="B26" s="210" t="s">
        <v>61</v>
      </c>
      <c r="C26" s="211">
        <f t="shared" si="13"/>
        <v>31.7</v>
      </c>
      <c r="D26" s="171"/>
      <c r="E26" s="212">
        <v>31.7</v>
      </c>
      <c r="F26" s="171">
        <v>0</v>
      </c>
      <c r="G26" s="171"/>
      <c r="H26" s="171"/>
      <c r="I26" s="171"/>
      <c r="J26" s="171"/>
      <c r="K26" s="61"/>
      <c r="L26" s="213">
        <f t="shared" si="14"/>
        <v>0</v>
      </c>
      <c r="M26" s="214"/>
      <c r="N26" s="215"/>
      <c r="O26" s="214"/>
      <c r="P26" s="214"/>
      <c r="Q26" s="214"/>
      <c r="R26" s="214"/>
      <c r="S26" s="214"/>
      <c r="T26" s="108"/>
      <c r="U26" s="216">
        <f t="shared" si="15"/>
        <v>31.7</v>
      </c>
      <c r="V26" s="216">
        <f t="shared" si="16"/>
        <v>0</v>
      </c>
      <c r="W26" s="216">
        <f t="shared" si="17"/>
        <v>31.7</v>
      </c>
      <c r="X26" s="216">
        <f t="shared" si="18"/>
        <v>0</v>
      </c>
      <c r="Y26" s="216">
        <f t="shared" si="19"/>
        <v>0</v>
      </c>
      <c r="Z26" s="216">
        <f t="shared" si="19"/>
        <v>0</v>
      </c>
      <c r="AA26" s="216">
        <f t="shared" si="20"/>
        <v>0</v>
      </c>
      <c r="AB26" s="216">
        <f t="shared" si="21"/>
        <v>0</v>
      </c>
      <c r="AC26" s="216">
        <f t="shared" si="22"/>
        <v>0</v>
      </c>
      <c r="AN26" s="44"/>
      <c r="AO26" s="44"/>
      <c r="AP26" s="44"/>
      <c r="AQ26" s="44"/>
      <c r="AR26" s="44"/>
      <c r="AS26" s="44"/>
      <c r="AT26" s="44"/>
      <c r="AU26" s="44"/>
      <c r="AV26" s="44"/>
    </row>
    <row r="27" spans="1:48" ht="15" customHeight="1" x14ac:dyDescent="0.25">
      <c r="A27" s="113"/>
      <c r="B27" s="210" t="s">
        <v>62</v>
      </c>
      <c r="C27" s="211">
        <f t="shared" si="13"/>
        <v>12.69</v>
      </c>
      <c r="D27" s="171"/>
      <c r="E27" s="212">
        <v>12.69</v>
      </c>
      <c r="F27" s="171">
        <v>0</v>
      </c>
      <c r="G27" s="171"/>
      <c r="H27" s="171"/>
      <c r="I27" s="171"/>
      <c r="J27" s="171"/>
      <c r="K27" s="61"/>
      <c r="L27" s="213">
        <f t="shared" si="14"/>
        <v>0</v>
      </c>
      <c r="M27" s="214"/>
      <c r="N27" s="215"/>
      <c r="O27" s="214"/>
      <c r="P27" s="214"/>
      <c r="Q27" s="214"/>
      <c r="R27" s="214"/>
      <c r="S27" s="214"/>
      <c r="T27" s="108"/>
      <c r="U27" s="216">
        <f t="shared" si="15"/>
        <v>12.69</v>
      </c>
      <c r="V27" s="216">
        <f t="shared" si="16"/>
        <v>0</v>
      </c>
      <c r="W27" s="216">
        <f t="shared" si="17"/>
        <v>12.69</v>
      </c>
      <c r="X27" s="216">
        <f t="shared" si="18"/>
        <v>0</v>
      </c>
      <c r="Y27" s="216">
        <f t="shared" si="19"/>
        <v>0</v>
      </c>
      <c r="Z27" s="216">
        <f t="shared" si="19"/>
        <v>0</v>
      </c>
      <c r="AA27" s="216">
        <f t="shared" si="20"/>
        <v>0</v>
      </c>
      <c r="AB27" s="216">
        <f t="shared" si="21"/>
        <v>0</v>
      </c>
      <c r="AC27" s="216">
        <f t="shared" si="22"/>
        <v>0</v>
      </c>
      <c r="AN27" s="44"/>
      <c r="AO27" s="44"/>
      <c r="AP27" s="44"/>
      <c r="AQ27" s="44"/>
      <c r="AR27" s="44"/>
      <c r="AS27" s="44"/>
      <c r="AT27" s="44"/>
      <c r="AU27" s="44"/>
      <c r="AV27" s="44"/>
    </row>
    <row r="28" spans="1:48" x14ac:dyDescent="0.25">
      <c r="A28" s="113"/>
      <c r="B28" s="210" t="s">
        <v>64</v>
      </c>
      <c r="C28" s="211">
        <f t="shared" si="13"/>
        <v>0.7</v>
      </c>
      <c r="D28" s="171"/>
      <c r="E28" s="212">
        <v>0.7</v>
      </c>
      <c r="F28" s="171">
        <v>0</v>
      </c>
      <c r="G28" s="171"/>
      <c r="H28" s="171"/>
      <c r="I28" s="171"/>
      <c r="J28" s="171"/>
      <c r="K28" s="61"/>
      <c r="L28" s="213">
        <f t="shared" si="14"/>
        <v>0</v>
      </c>
      <c r="M28" s="214"/>
      <c r="N28" s="215"/>
      <c r="O28" s="214"/>
      <c r="P28" s="214"/>
      <c r="Q28" s="214"/>
      <c r="R28" s="214"/>
      <c r="S28" s="214"/>
      <c r="T28" s="108"/>
      <c r="U28" s="216">
        <f t="shared" si="15"/>
        <v>0.7</v>
      </c>
      <c r="V28" s="216">
        <f t="shared" si="16"/>
        <v>0</v>
      </c>
      <c r="W28" s="216">
        <f t="shared" si="17"/>
        <v>0.7</v>
      </c>
      <c r="X28" s="216">
        <f t="shared" si="18"/>
        <v>0</v>
      </c>
      <c r="Y28" s="216">
        <f t="shared" si="19"/>
        <v>0</v>
      </c>
      <c r="Z28" s="216">
        <f t="shared" si="19"/>
        <v>0</v>
      </c>
      <c r="AA28" s="216">
        <f t="shared" si="20"/>
        <v>0</v>
      </c>
      <c r="AB28" s="216">
        <f t="shared" si="21"/>
        <v>0</v>
      </c>
      <c r="AC28" s="216">
        <f t="shared" si="22"/>
        <v>0</v>
      </c>
      <c r="AN28" s="44"/>
      <c r="AO28" s="44"/>
      <c r="AP28" s="44"/>
      <c r="AQ28" s="44"/>
      <c r="AR28" s="44"/>
      <c r="AS28" s="44"/>
      <c r="AT28" s="44"/>
      <c r="AU28" s="44"/>
      <c r="AV28" s="44"/>
    </row>
    <row r="29" spans="1:48" x14ac:dyDescent="0.25">
      <c r="A29" s="113"/>
      <c r="B29" s="210" t="s">
        <v>65</v>
      </c>
      <c r="C29" s="211">
        <f t="shared" si="13"/>
        <v>45.7</v>
      </c>
      <c r="D29" s="171"/>
      <c r="E29" s="212">
        <v>45.7</v>
      </c>
      <c r="F29" s="171">
        <v>0</v>
      </c>
      <c r="G29" s="171"/>
      <c r="H29" s="171"/>
      <c r="I29" s="171"/>
      <c r="J29" s="171"/>
      <c r="K29" s="61"/>
      <c r="L29" s="213">
        <f t="shared" si="14"/>
        <v>0</v>
      </c>
      <c r="M29" s="214"/>
      <c r="N29" s="215"/>
      <c r="O29" s="214"/>
      <c r="P29" s="214"/>
      <c r="Q29" s="214"/>
      <c r="R29" s="214"/>
      <c r="S29" s="214"/>
      <c r="T29" s="108"/>
      <c r="U29" s="216">
        <f t="shared" si="15"/>
        <v>45.7</v>
      </c>
      <c r="V29" s="216">
        <f t="shared" si="16"/>
        <v>0</v>
      </c>
      <c r="W29" s="216">
        <f t="shared" si="17"/>
        <v>45.7</v>
      </c>
      <c r="X29" s="216">
        <f t="shared" si="18"/>
        <v>0</v>
      </c>
      <c r="Y29" s="216">
        <f t="shared" si="19"/>
        <v>0</v>
      </c>
      <c r="Z29" s="216">
        <f t="shared" si="19"/>
        <v>0</v>
      </c>
      <c r="AA29" s="216">
        <f t="shared" si="20"/>
        <v>0</v>
      </c>
      <c r="AB29" s="216">
        <f t="shared" si="21"/>
        <v>0</v>
      </c>
      <c r="AC29" s="216">
        <f t="shared" si="22"/>
        <v>0</v>
      </c>
      <c r="AN29" s="44"/>
      <c r="AO29" s="44"/>
      <c r="AP29" s="44"/>
      <c r="AQ29" s="44"/>
      <c r="AR29" s="44"/>
      <c r="AS29" s="44"/>
      <c r="AT29" s="44"/>
      <c r="AU29" s="44"/>
      <c r="AV29" s="44"/>
    </row>
    <row r="30" spans="1:48" s="44" customFormat="1" ht="26.25" hidden="1" x14ac:dyDescent="0.25">
      <c r="A30" s="112"/>
      <c r="B30" s="217" t="s">
        <v>183</v>
      </c>
      <c r="C30" s="211">
        <f t="shared" si="13"/>
        <v>0</v>
      </c>
      <c r="D30" s="61"/>
      <c r="E30" s="218"/>
      <c r="F30" s="61">
        <v>0</v>
      </c>
      <c r="G30" s="61"/>
      <c r="H30" s="61"/>
      <c r="I30" s="61"/>
      <c r="J30" s="61"/>
      <c r="K30" s="61"/>
      <c r="L30" s="213">
        <f t="shared" si="14"/>
        <v>0</v>
      </c>
      <c r="M30" s="108"/>
      <c r="N30" s="219"/>
      <c r="O30" s="108"/>
      <c r="P30" s="108"/>
      <c r="Q30" s="108"/>
      <c r="R30" s="108"/>
      <c r="S30" s="108"/>
      <c r="T30" s="108"/>
      <c r="U30" s="216">
        <f t="shared" si="15"/>
        <v>0</v>
      </c>
      <c r="V30" s="216">
        <f t="shared" si="16"/>
        <v>0</v>
      </c>
      <c r="W30" s="216">
        <f t="shared" si="17"/>
        <v>0</v>
      </c>
      <c r="X30" s="216">
        <f t="shared" si="18"/>
        <v>0</v>
      </c>
      <c r="Y30" s="216">
        <f t="shared" si="19"/>
        <v>0</v>
      </c>
      <c r="Z30" s="216">
        <f t="shared" si="19"/>
        <v>0</v>
      </c>
      <c r="AA30" s="216">
        <f t="shared" si="20"/>
        <v>0</v>
      </c>
      <c r="AB30" s="216">
        <f t="shared" si="21"/>
        <v>0</v>
      </c>
      <c r="AC30" s="216">
        <f t="shared" si="22"/>
        <v>0</v>
      </c>
      <c r="AE30" s="59"/>
      <c r="AF30" s="59"/>
      <c r="AG30" s="59"/>
      <c r="AH30" s="59"/>
      <c r="AI30" s="59"/>
      <c r="AJ30" s="59"/>
      <c r="AK30" s="59"/>
      <c r="AL30" s="59"/>
      <c r="AM30" s="59"/>
    </row>
    <row r="31" spans="1:48" ht="15" customHeight="1" x14ac:dyDescent="0.25">
      <c r="A31" s="113"/>
      <c r="B31" s="210" t="s">
        <v>176</v>
      </c>
      <c r="C31" s="211">
        <f t="shared" si="13"/>
        <v>173.55500000000001</v>
      </c>
      <c r="D31" s="171"/>
      <c r="E31" s="212">
        <v>173.55500000000001</v>
      </c>
      <c r="F31" s="171">
        <v>0</v>
      </c>
      <c r="G31" s="171"/>
      <c r="H31" s="171"/>
      <c r="I31" s="171"/>
      <c r="J31" s="171"/>
      <c r="K31" s="61"/>
      <c r="L31" s="213">
        <f t="shared" si="14"/>
        <v>0</v>
      </c>
      <c r="M31" s="214"/>
      <c r="N31" s="215"/>
      <c r="O31" s="214"/>
      <c r="P31" s="214"/>
      <c r="Q31" s="214"/>
      <c r="R31" s="214"/>
      <c r="S31" s="214"/>
      <c r="T31" s="108"/>
      <c r="U31" s="216">
        <f t="shared" si="15"/>
        <v>173.55500000000001</v>
      </c>
      <c r="V31" s="216">
        <f t="shared" si="16"/>
        <v>0</v>
      </c>
      <c r="W31" s="216">
        <f t="shared" si="17"/>
        <v>173.55500000000001</v>
      </c>
      <c r="X31" s="216">
        <f t="shared" si="18"/>
        <v>0</v>
      </c>
      <c r="Y31" s="216">
        <f t="shared" si="19"/>
        <v>0</v>
      </c>
      <c r="Z31" s="216">
        <f t="shared" si="19"/>
        <v>0</v>
      </c>
      <c r="AA31" s="216">
        <f t="shared" si="20"/>
        <v>0</v>
      </c>
      <c r="AB31" s="216">
        <f t="shared" si="21"/>
        <v>0</v>
      </c>
      <c r="AC31" s="216">
        <f t="shared" si="22"/>
        <v>0</v>
      </c>
      <c r="AN31" s="44"/>
      <c r="AO31" s="44"/>
      <c r="AP31" s="44"/>
      <c r="AQ31" s="44"/>
      <c r="AR31" s="44"/>
      <c r="AS31" s="44"/>
      <c r="AT31" s="44"/>
      <c r="AU31" s="44"/>
      <c r="AV31" s="44"/>
    </row>
    <row r="32" spans="1:48" ht="26.25" hidden="1" x14ac:dyDescent="0.25">
      <c r="A32" s="113"/>
      <c r="B32" s="217" t="s">
        <v>198</v>
      </c>
      <c r="C32" s="211">
        <f t="shared" si="13"/>
        <v>0</v>
      </c>
      <c r="D32" s="171"/>
      <c r="E32" s="212"/>
      <c r="F32" s="171">
        <v>0</v>
      </c>
      <c r="G32" s="171"/>
      <c r="H32" s="171"/>
      <c r="I32" s="171"/>
      <c r="J32" s="171"/>
      <c r="K32" s="61"/>
      <c r="L32" s="213">
        <f t="shared" si="14"/>
        <v>0</v>
      </c>
      <c r="M32" s="214"/>
      <c r="N32" s="215"/>
      <c r="O32" s="214"/>
      <c r="P32" s="214"/>
      <c r="Q32" s="214"/>
      <c r="R32" s="214"/>
      <c r="S32" s="214"/>
      <c r="T32" s="108"/>
      <c r="U32" s="216">
        <f t="shared" si="15"/>
        <v>0</v>
      </c>
      <c r="V32" s="216">
        <f t="shared" si="16"/>
        <v>0</v>
      </c>
      <c r="W32" s="216">
        <f t="shared" si="17"/>
        <v>0</v>
      </c>
      <c r="X32" s="216">
        <f t="shared" si="18"/>
        <v>0</v>
      </c>
      <c r="Y32" s="216">
        <f t="shared" si="19"/>
        <v>0</v>
      </c>
      <c r="Z32" s="216">
        <f t="shared" si="19"/>
        <v>0</v>
      </c>
      <c r="AA32" s="216">
        <f t="shared" si="20"/>
        <v>0</v>
      </c>
      <c r="AB32" s="216">
        <f t="shared" si="21"/>
        <v>0</v>
      </c>
      <c r="AC32" s="216">
        <f t="shared" si="22"/>
        <v>0</v>
      </c>
      <c r="AN32" s="44"/>
      <c r="AO32" s="44"/>
      <c r="AP32" s="44"/>
      <c r="AQ32" s="44"/>
      <c r="AR32" s="44"/>
      <c r="AS32" s="44"/>
      <c r="AT32" s="44"/>
      <c r="AU32" s="44"/>
      <c r="AV32" s="44"/>
    </row>
    <row r="33" spans="1:48" ht="15" customHeight="1" x14ac:dyDescent="0.25">
      <c r="A33" s="113"/>
      <c r="B33" s="210" t="s">
        <v>63</v>
      </c>
      <c r="C33" s="211">
        <f t="shared" si="13"/>
        <v>34.5</v>
      </c>
      <c r="D33" s="171"/>
      <c r="E33" s="212">
        <v>34.5</v>
      </c>
      <c r="F33" s="171">
        <v>0</v>
      </c>
      <c r="G33" s="171"/>
      <c r="H33" s="171"/>
      <c r="I33" s="171"/>
      <c r="J33" s="171"/>
      <c r="K33" s="61"/>
      <c r="L33" s="213">
        <f t="shared" si="14"/>
        <v>0</v>
      </c>
      <c r="M33" s="214"/>
      <c r="N33" s="215"/>
      <c r="O33" s="214"/>
      <c r="P33" s="214"/>
      <c r="Q33" s="214"/>
      <c r="R33" s="214"/>
      <c r="S33" s="214"/>
      <c r="T33" s="108"/>
      <c r="U33" s="216">
        <f t="shared" si="15"/>
        <v>34.5</v>
      </c>
      <c r="V33" s="216">
        <f t="shared" si="16"/>
        <v>0</v>
      </c>
      <c r="W33" s="216">
        <f t="shared" si="17"/>
        <v>34.5</v>
      </c>
      <c r="X33" s="216">
        <f t="shared" si="18"/>
        <v>0</v>
      </c>
      <c r="Y33" s="216">
        <f t="shared" si="19"/>
        <v>0</v>
      </c>
      <c r="Z33" s="216">
        <f t="shared" si="19"/>
        <v>0</v>
      </c>
      <c r="AA33" s="216">
        <f t="shared" si="20"/>
        <v>0</v>
      </c>
      <c r="AB33" s="216">
        <f t="shared" si="21"/>
        <v>0</v>
      </c>
      <c r="AC33" s="216">
        <f t="shared" si="22"/>
        <v>0</v>
      </c>
      <c r="AN33" s="44"/>
      <c r="AO33" s="44"/>
      <c r="AP33" s="44"/>
      <c r="AQ33" s="44"/>
      <c r="AR33" s="44"/>
      <c r="AS33" s="44"/>
      <c r="AT33" s="44"/>
      <c r="AU33" s="44"/>
      <c r="AV33" s="44"/>
    </row>
    <row r="34" spans="1:48" ht="28.5" customHeight="1" x14ac:dyDescent="0.25">
      <c r="A34" s="113"/>
      <c r="B34" s="210" t="s">
        <v>436</v>
      </c>
      <c r="C34" s="211">
        <f t="shared" si="13"/>
        <v>66.456000000000003</v>
      </c>
      <c r="D34" s="171"/>
      <c r="E34" s="212">
        <v>66.456000000000003</v>
      </c>
      <c r="F34" s="171">
        <v>0</v>
      </c>
      <c r="G34" s="171"/>
      <c r="H34" s="171"/>
      <c r="I34" s="171"/>
      <c r="J34" s="171"/>
      <c r="K34" s="61"/>
      <c r="L34" s="213">
        <f t="shared" si="14"/>
        <v>0</v>
      </c>
      <c r="M34" s="214"/>
      <c r="N34" s="215"/>
      <c r="O34" s="214"/>
      <c r="P34" s="214"/>
      <c r="Q34" s="214"/>
      <c r="R34" s="214"/>
      <c r="S34" s="214"/>
      <c r="T34" s="108"/>
      <c r="U34" s="216">
        <f t="shared" si="15"/>
        <v>66.456000000000003</v>
      </c>
      <c r="V34" s="216">
        <f t="shared" si="16"/>
        <v>0</v>
      </c>
      <c r="W34" s="216">
        <f t="shared" si="17"/>
        <v>66.456000000000003</v>
      </c>
      <c r="X34" s="216">
        <f t="shared" si="18"/>
        <v>0</v>
      </c>
      <c r="Y34" s="216">
        <f t="shared" si="19"/>
        <v>0</v>
      </c>
      <c r="Z34" s="216">
        <f t="shared" si="19"/>
        <v>0</v>
      </c>
      <c r="AA34" s="216">
        <f t="shared" si="20"/>
        <v>0</v>
      </c>
      <c r="AB34" s="216">
        <f t="shared" si="21"/>
        <v>0</v>
      </c>
      <c r="AC34" s="216">
        <f t="shared" si="22"/>
        <v>0</v>
      </c>
      <c r="AN34" s="44"/>
      <c r="AO34" s="44"/>
      <c r="AP34" s="44"/>
      <c r="AQ34" s="44"/>
      <c r="AR34" s="44"/>
      <c r="AS34" s="44"/>
      <c r="AT34" s="44"/>
      <c r="AU34" s="44"/>
      <c r="AV34" s="44"/>
    </row>
    <row r="35" spans="1:48" ht="15" customHeight="1" x14ac:dyDescent="0.25">
      <c r="A35" s="113"/>
      <c r="B35" s="210" t="s">
        <v>70</v>
      </c>
      <c r="C35" s="211">
        <f t="shared" si="13"/>
        <v>1.208</v>
      </c>
      <c r="D35" s="171"/>
      <c r="E35" s="212">
        <v>1.208</v>
      </c>
      <c r="F35" s="171">
        <v>0</v>
      </c>
      <c r="G35" s="171"/>
      <c r="H35" s="171"/>
      <c r="I35" s="171"/>
      <c r="J35" s="171"/>
      <c r="K35" s="61"/>
      <c r="L35" s="213">
        <f t="shared" si="14"/>
        <v>-0.16200000000000001</v>
      </c>
      <c r="M35" s="214"/>
      <c r="N35" s="215">
        <v>-0.16200000000000001</v>
      </c>
      <c r="O35" s="214"/>
      <c r="P35" s="214"/>
      <c r="Q35" s="214"/>
      <c r="R35" s="214"/>
      <c r="S35" s="214"/>
      <c r="T35" s="108"/>
      <c r="U35" s="216">
        <f t="shared" si="15"/>
        <v>1.046</v>
      </c>
      <c r="V35" s="216">
        <f t="shared" si="16"/>
        <v>0</v>
      </c>
      <c r="W35" s="216">
        <f t="shared" si="17"/>
        <v>1.046</v>
      </c>
      <c r="X35" s="216">
        <f t="shared" si="18"/>
        <v>0</v>
      </c>
      <c r="Y35" s="216">
        <f t="shared" si="19"/>
        <v>0</v>
      </c>
      <c r="Z35" s="216">
        <f t="shared" si="19"/>
        <v>0</v>
      </c>
      <c r="AA35" s="216">
        <f t="shared" si="20"/>
        <v>0</v>
      </c>
      <c r="AB35" s="216">
        <f t="shared" si="21"/>
        <v>0</v>
      </c>
      <c r="AC35" s="216">
        <f t="shared" si="22"/>
        <v>0</v>
      </c>
      <c r="AN35" s="44"/>
      <c r="AO35" s="44"/>
      <c r="AP35" s="44"/>
      <c r="AQ35" s="44"/>
      <c r="AR35" s="44"/>
      <c r="AS35" s="44"/>
      <c r="AT35" s="44"/>
      <c r="AU35" s="44"/>
      <c r="AV35" s="44"/>
    </row>
    <row r="36" spans="1:48" ht="39" x14ac:dyDescent="0.25">
      <c r="A36" s="113"/>
      <c r="B36" s="210" t="s">
        <v>343</v>
      </c>
      <c r="C36" s="211">
        <f t="shared" si="13"/>
        <v>36.06</v>
      </c>
      <c r="D36" s="171"/>
      <c r="E36" s="212">
        <v>36.06</v>
      </c>
      <c r="F36" s="171">
        <v>0</v>
      </c>
      <c r="G36" s="171"/>
      <c r="H36" s="171"/>
      <c r="I36" s="171"/>
      <c r="J36" s="171"/>
      <c r="K36" s="61"/>
      <c r="L36" s="213">
        <f t="shared" si="14"/>
        <v>0</v>
      </c>
      <c r="M36" s="214"/>
      <c r="N36" s="215"/>
      <c r="O36" s="214"/>
      <c r="P36" s="214"/>
      <c r="Q36" s="214"/>
      <c r="R36" s="214"/>
      <c r="S36" s="214"/>
      <c r="T36" s="108"/>
      <c r="U36" s="216">
        <f t="shared" si="15"/>
        <v>36.06</v>
      </c>
      <c r="V36" s="216">
        <f t="shared" si="16"/>
        <v>0</v>
      </c>
      <c r="W36" s="216">
        <f t="shared" si="17"/>
        <v>36.06</v>
      </c>
      <c r="X36" s="216">
        <f t="shared" si="18"/>
        <v>0</v>
      </c>
      <c r="Y36" s="216">
        <f t="shared" si="19"/>
        <v>0</v>
      </c>
      <c r="Z36" s="216">
        <f t="shared" si="19"/>
        <v>0</v>
      </c>
      <c r="AA36" s="216">
        <f t="shared" si="20"/>
        <v>0</v>
      </c>
      <c r="AB36" s="216">
        <f t="shared" si="21"/>
        <v>0</v>
      </c>
      <c r="AC36" s="216">
        <f t="shared" si="22"/>
        <v>0</v>
      </c>
      <c r="AN36" s="44"/>
      <c r="AO36" s="44"/>
      <c r="AP36" s="44"/>
      <c r="AQ36" s="44"/>
      <c r="AR36" s="44"/>
      <c r="AS36" s="44"/>
      <c r="AT36" s="44"/>
      <c r="AU36" s="44"/>
      <c r="AV36" s="44"/>
    </row>
    <row r="37" spans="1:48" x14ac:dyDescent="0.25">
      <c r="A37" s="113"/>
      <c r="B37" s="210" t="s">
        <v>149</v>
      </c>
      <c r="C37" s="211">
        <f t="shared" si="13"/>
        <v>15.32</v>
      </c>
      <c r="D37" s="171"/>
      <c r="E37" s="212">
        <v>15.32</v>
      </c>
      <c r="F37" s="171">
        <v>0</v>
      </c>
      <c r="G37" s="171"/>
      <c r="H37" s="171"/>
      <c r="I37" s="171"/>
      <c r="J37" s="171"/>
      <c r="K37" s="61"/>
      <c r="L37" s="213">
        <f t="shared" si="14"/>
        <v>0</v>
      </c>
      <c r="M37" s="214"/>
      <c r="N37" s="215"/>
      <c r="O37" s="214"/>
      <c r="P37" s="214"/>
      <c r="Q37" s="214"/>
      <c r="R37" s="214"/>
      <c r="S37" s="214"/>
      <c r="T37" s="108"/>
      <c r="U37" s="216">
        <f t="shared" si="15"/>
        <v>15.32</v>
      </c>
      <c r="V37" s="216">
        <f t="shared" si="16"/>
        <v>0</v>
      </c>
      <c r="W37" s="216">
        <f t="shared" si="17"/>
        <v>15.32</v>
      </c>
      <c r="X37" s="216">
        <f t="shared" si="18"/>
        <v>0</v>
      </c>
      <c r="Y37" s="216">
        <f t="shared" si="19"/>
        <v>0</v>
      </c>
      <c r="Z37" s="216">
        <f t="shared" si="19"/>
        <v>0</v>
      </c>
      <c r="AA37" s="216">
        <f t="shared" si="20"/>
        <v>0</v>
      </c>
      <c r="AB37" s="216">
        <f t="shared" si="21"/>
        <v>0</v>
      </c>
      <c r="AC37" s="216">
        <f t="shared" si="22"/>
        <v>0</v>
      </c>
      <c r="AN37" s="44"/>
      <c r="AO37" s="44"/>
      <c r="AP37" s="44"/>
      <c r="AQ37" s="44"/>
      <c r="AR37" s="44"/>
      <c r="AS37" s="44"/>
      <c r="AT37" s="44"/>
      <c r="AU37" s="44"/>
      <c r="AV37" s="44"/>
    </row>
    <row r="38" spans="1:48" x14ac:dyDescent="0.25">
      <c r="A38" s="113"/>
      <c r="B38" s="210" t="s">
        <v>182</v>
      </c>
      <c r="C38" s="211">
        <f t="shared" si="13"/>
        <v>6</v>
      </c>
      <c r="D38" s="171"/>
      <c r="E38" s="171">
        <v>0</v>
      </c>
      <c r="F38" s="212">
        <v>6</v>
      </c>
      <c r="G38" s="171"/>
      <c r="H38" s="171"/>
      <c r="I38" s="171"/>
      <c r="J38" s="171"/>
      <c r="K38" s="61"/>
      <c r="L38" s="213">
        <f t="shared" si="14"/>
        <v>0</v>
      </c>
      <c r="M38" s="214"/>
      <c r="N38" s="214">
        <v>0</v>
      </c>
      <c r="O38" s="215"/>
      <c r="P38" s="214"/>
      <c r="Q38" s="214"/>
      <c r="R38" s="214"/>
      <c r="S38" s="214"/>
      <c r="T38" s="108"/>
      <c r="U38" s="216">
        <f t="shared" si="15"/>
        <v>6</v>
      </c>
      <c r="V38" s="216">
        <f t="shared" si="16"/>
        <v>0</v>
      </c>
      <c r="W38" s="216">
        <f t="shared" si="17"/>
        <v>0</v>
      </c>
      <c r="X38" s="216">
        <f t="shared" si="18"/>
        <v>6</v>
      </c>
      <c r="Y38" s="216">
        <f t="shared" si="19"/>
        <v>0</v>
      </c>
      <c r="Z38" s="216">
        <f t="shared" si="19"/>
        <v>0</v>
      </c>
      <c r="AA38" s="216">
        <f t="shared" si="20"/>
        <v>0</v>
      </c>
      <c r="AB38" s="216">
        <f t="shared" si="21"/>
        <v>0</v>
      </c>
      <c r="AC38" s="216">
        <f t="shared" si="22"/>
        <v>0</v>
      </c>
      <c r="AN38" s="44"/>
      <c r="AO38" s="44"/>
      <c r="AP38" s="44"/>
      <c r="AQ38" s="44"/>
      <c r="AR38" s="44"/>
      <c r="AS38" s="44"/>
      <c r="AT38" s="44"/>
      <c r="AU38" s="44"/>
      <c r="AV38" s="44"/>
    </row>
    <row r="39" spans="1:48" x14ac:dyDescent="0.25">
      <c r="A39" s="113"/>
      <c r="B39" s="210" t="s">
        <v>394</v>
      </c>
      <c r="C39" s="211">
        <f t="shared" si="13"/>
        <v>24.419</v>
      </c>
      <c r="D39" s="171"/>
      <c r="E39" s="171"/>
      <c r="F39" s="212">
        <v>24.419</v>
      </c>
      <c r="G39" s="171"/>
      <c r="H39" s="171"/>
      <c r="I39" s="171"/>
      <c r="J39" s="171"/>
      <c r="K39" s="61"/>
      <c r="L39" s="213">
        <f t="shared" si="14"/>
        <v>0</v>
      </c>
      <c r="M39" s="214"/>
      <c r="N39" s="214"/>
      <c r="O39" s="215"/>
      <c r="P39" s="214"/>
      <c r="Q39" s="214"/>
      <c r="R39" s="214"/>
      <c r="S39" s="214"/>
      <c r="T39" s="108"/>
      <c r="U39" s="216">
        <f t="shared" si="15"/>
        <v>24.419</v>
      </c>
      <c r="V39" s="216">
        <f t="shared" si="16"/>
        <v>0</v>
      </c>
      <c r="W39" s="216">
        <f t="shared" si="17"/>
        <v>0</v>
      </c>
      <c r="X39" s="216">
        <f t="shared" si="18"/>
        <v>24.419</v>
      </c>
      <c r="Y39" s="216">
        <f t="shared" si="19"/>
        <v>0</v>
      </c>
      <c r="Z39" s="216">
        <f t="shared" si="19"/>
        <v>0</v>
      </c>
      <c r="AA39" s="216">
        <f t="shared" si="20"/>
        <v>0</v>
      </c>
      <c r="AB39" s="216">
        <f t="shared" si="21"/>
        <v>0</v>
      </c>
      <c r="AC39" s="216">
        <f t="shared" si="22"/>
        <v>0</v>
      </c>
      <c r="AN39" s="44"/>
      <c r="AO39" s="44"/>
      <c r="AP39" s="44"/>
      <c r="AQ39" s="44"/>
      <c r="AR39" s="44"/>
      <c r="AS39" s="44"/>
      <c r="AT39" s="44"/>
      <c r="AU39" s="44"/>
      <c r="AV39" s="44"/>
    </row>
    <row r="40" spans="1:48" s="44" customFormat="1" ht="39" hidden="1" x14ac:dyDescent="0.25">
      <c r="A40" s="112"/>
      <c r="B40" s="217" t="s">
        <v>385</v>
      </c>
      <c r="C40" s="220">
        <f t="shared" ref="C40:C64" si="23">D40+E40+F40+H40+I40+J40+K40</f>
        <v>0</v>
      </c>
      <c r="D40" s="61"/>
      <c r="E40" s="61"/>
      <c r="F40" s="218"/>
      <c r="G40" s="61"/>
      <c r="H40" s="61"/>
      <c r="I40" s="61"/>
      <c r="J40" s="61"/>
      <c r="K40" s="61"/>
      <c r="L40" s="221">
        <f t="shared" ref="L40:L72" si="24">M40+N40+O40+Q40+R40+S40+T40</f>
        <v>0</v>
      </c>
      <c r="M40" s="108"/>
      <c r="N40" s="108"/>
      <c r="O40" s="219"/>
      <c r="P40" s="108"/>
      <c r="Q40" s="108"/>
      <c r="R40" s="108"/>
      <c r="S40" s="108"/>
      <c r="T40" s="108"/>
      <c r="U40" s="222">
        <f t="shared" ref="U40:U64" si="25">V40+W40+X40+Z40+AA40+AB40+AC40</f>
        <v>0</v>
      </c>
      <c r="V40" s="222">
        <f t="shared" si="16"/>
        <v>0</v>
      </c>
      <c r="W40" s="222">
        <f t="shared" si="17"/>
        <v>0</v>
      </c>
      <c r="X40" s="222">
        <f t="shared" si="18"/>
        <v>0</v>
      </c>
      <c r="Y40" s="222">
        <f t="shared" si="19"/>
        <v>0</v>
      </c>
      <c r="Z40" s="222">
        <f t="shared" si="19"/>
        <v>0</v>
      </c>
      <c r="AA40" s="222">
        <f t="shared" si="20"/>
        <v>0</v>
      </c>
      <c r="AB40" s="222">
        <f t="shared" si="21"/>
        <v>0</v>
      </c>
      <c r="AC40" s="222">
        <f t="shared" si="22"/>
        <v>0</v>
      </c>
      <c r="AE40" s="59"/>
      <c r="AF40" s="59"/>
      <c r="AG40" s="59"/>
      <c r="AH40" s="59"/>
      <c r="AI40" s="59"/>
      <c r="AJ40" s="59"/>
      <c r="AK40" s="59"/>
      <c r="AL40" s="59"/>
      <c r="AM40" s="59"/>
    </row>
    <row r="41" spans="1:48" s="44" customFormat="1" ht="39" hidden="1" x14ac:dyDescent="0.25">
      <c r="A41" s="112"/>
      <c r="B41" s="217" t="s">
        <v>335</v>
      </c>
      <c r="C41" s="220">
        <f t="shared" si="23"/>
        <v>0</v>
      </c>
      <c r="D41" s="61"/>
      <c r="E41" s="61"/>
      <c r="F41" s="223"/>
      <c r="G41" s="61"/>
      <c r="H41" s="61"/>
      <c r="I41" s="61"/>
      <c r="J41" s="61"/>
      <c r="K41" s="61"/>
      <c r="L41" s="221">
        <f t="shared" si="24"/>
        <v>0</v>
      </c>
      <c r="M41" s="108"/>
      <c r="N41" s="108"/>
      <c r="O41" s="219"/>
      <c r="P41" s="108"/>
      <c r="Q41" s="108"/>
      <c r="R41" s="108"/>
      <c r="S41" s="108"/>
      <c r="T41" s="108"/>
      <c r="U41" s="222">
        <f t="shared" si="25"/>
        <v>0</v>
      </c>
      <c r="V41" s="222">
        <f t="shared" si="16"/>
        <v>0</v>
      </c>
      <c r="W41" s="222">
        <f t="shared" si="17"/>
        <v>0</v>
      </c>
      <c r="X41" s="222">
        <f t="shared" si="18"/>
        <v>0</v>
      </c>
      <c r="Y41" s="222">
        <f t="shared" si="19"/>
        <v>0</v>
      </c>
      <c r="Z41" s="222">
        <f t="shared" si="19"/>
        <v>0</v>
      </c>
      <c r="AA41" s="222">
        <f t="shared" si="20"/>
        <v>0</v>
      </c>
      <c r="AB41" s="222">
        <f t="shared" si="21"/>
        <v>0</v>
      </c>
      <c r="AC41" s="222">
        <f t="shared" si="22"/>
        <v>0</v>
      </c>
      <c r="AE41" s="59"/>
      <c r="AF41" s="59"/>
      <c r="AG41" s="59"/>
      <c r="AH41" s="59"/>
      <c r="AI41" s="59"/>
      <c r="AJ41" s="59"/>
      <c r="AK41" s="59"/>
      <c r="AL41" s="59"/>
      <c r="AM41" s="59"/>
    </row>
    <row r="42" spans="1:48" ht="38.25" x14ac:dyDescent="0.25">
      <c r="A42" s="113"/>
      <c r="B42" s="232" t="s">
        <v>452</v>
      </c>
      <c r="C42" s="211">
        <f t="shared" si="23"/>
        <v>0</v>
      </c>
      <c r="D42" s="171"/>
      <c r="E42" s="171"/>
      <c r="F42" s="231"/>
      <c r="G42" s="171"/>
      <c r="H42" s="171"/>
      <c r="I42" s="171"/>
      <c r="J42" s="171"/>
      <c r="K42" s="171"/>
      <c r="L42" s="213">
        <f t="shared" si="24"/>
        <v>0.09</v>
      </c>
      <c r="M42" s="214"/>
      <c r="N42" s="214"/>
      <c r="O42" s="215">
        <v>0.09</v>
      </c>
      <c r="P42" s="214"/>
      <c r="Q42" s="214"/>
      <c r="R42" s="214"/>
      <c r="S42" s="214"/>
      <c r="T42" s="214"/>
      <c r="U42" s="216">
        <f t="shared" si="25"/>
        <v>0.09</v>
      </c>
      <c r="V42" s="216">
        <f t="shared" si="16"/>
        <v>0</v>
      </c>
      <c r="W42" s="216">
        <f t="shared" si="17"/>
        <v>0</v>
      </c>
      <c r="X42" s="216">
        <f t="shared" si="18"/>
        <v>0.09</v>
      </c>
      <c r="Y42" s="216">
        <f t="shared" si="19"/>
        <v>0</v>
      </c>
      <c r="Z42" s="216">
        <f t="shared" si="19"/>
        <v>0</v>
      </c>
      <c r="AA42" s="216">
        <f t="shared" si="20"/>
        <v>0</v>
      </c>
      <c r="AB42" s="216">
        <f t="shared" si="21"/>
        <v>0</v>
      </c>
      <c r="AC42" s="216">
        <f t="shared" si="22"/>
        <v>0</v>
      </c>
    </row>
    <row r="43" spans="1:48" ht="38.25" x14ac:dyDescent="0.25">
      <c r="A43" s="113"/>
      <c r="B43" s="301" t="s">
        <v>454</v>
      </c>
      <c r="C43" s="211">
        <f t="shared" si="23"/>
        <v>0</v>
      </c>
      <c r="D43" s="171"/>
      <c r="E43" s="171"/>
      <c r="F43" s="231"/>
      <c r="G43" s="171"/>
      <c r="H43" s="171"/>
      <c r="I43" s="171"/>
      <c r="J43" s="171"/>
      <c r="K43" s="171"/>
      <c r="L43" s="213">
        <f t="shared" si="24"/>
        <v>1.4E-2</v>
      </c>
      <c r="M43" s="214"/>
      <c r="N43" s="214"/>
      <c r="O43" s="215">
        <v>1.4E-2</v>
      </c>
      <c r="P43" s="214"/>
      <c r="Q43" s="214"/>
      <c r="R43" s="214"/>
      <c r="S43" s="214"/>
      <c r="T43" s="214"/>
      <c r="U43" s="216">
        <f t="shared" si="25"/>
        <v>1.4E-2</v>
      </c>
      <c r="V43" s="216">
        <f t="shared" ref="V43:V105" si="26">D43+M43</f>
        <v>0</v>
      </c>
      <c r="W43" s="216">
        <f t="shared" ref="W43:W105" si="27">E43+N43</f>
        <v>0</v>
      </c>
      <c r="X43" s="216">
        <f t="shared" ref="X43:X105" si="28">F43+O43</f>
        <v>1.4E-2</v>
      </c>
      <c r="Y43" s="216">
        <f t="shared" ref="Y43:Z105" si="29">G43+P43</f>
        <v>0</v>
      </c>
      <c r="Z43" s="216">
        <f t="shared" si="29"/>
        <v>0</v>
      </c>
      <c r="AA43" s="216">
        <f t="shared" ref="AA43:AA105" si="30">I43+R43</f>
        <v>0</v>
      </c>
      <c r="AB43" s="216">
        <f t="shared" ref="AB43:AB105" si="31">J43+S43</f>
        <v>0</v>
      </c>
      <c r="AC43" s="216">
        <f t="shared" ref="AC43:AC105" si="32">K43+T43</f>
        <v>0</v>
      </c>
    </row>
    <row r="44" spans="1:48" x14ac:dyDescent="0.25">
      <c r="A44" s="154"/>
      <c r="B44" s="224" t="s">
        <v>377</v>
      </c>
      <c r="C44" s="202">
        <f>D44+E44+F44+H44+I44+J44+K44+G44</f>
        <v>13827.450200000001</v>
      </c>
      <c r="D44" s="152">
        <v>6939.2268400000003</v>
      </c>
      <c r="E44" s="114"/>
      <c r="F44" s="171">
        <f>SUM(F45:F51)</f>
        <v>3622</v>
      </c>
      <c r="G44" s="171">
        <f>SUM(G45:G51)</f>
        <v>866</v>
      </c>
      <c r="H44" s="114"/>
      <c r="I44" s="152">
        <f>307.2+230</f>
        <v>537.20000000000005</v>
      </c>
      <c r="J44" s="152">
        <v>1087.0999999999999</v>
      </c>
      <c r="K44" s="60">
        <f>'4 priedas_ nepanaudotos lėšos'!C16</f>
        <v>775.92336</v>
      </c>
      <c r="L44" s="106">
        <f>M44+N44+O44+Q44+R44+S44+T44+P44</f>
        <v>-91.300000000000011</v>
      </c>
      <c r="M44" s="105">
        <v>373.3</v>
      </c>
      <c r="N44" s="115"/>
      <c r="O44" s="214">
        <f>SUM(O45:O51)</f>
        <v>-424.6</v>
      </c>
      <c r="P44" s="214">
        <f>SUM(P45:P51)</f>
        <v>0</v>
      </c>
      <c r="Q44" s="115"/>
      <c r="R44" s="105"/>
      <c r="S44" s="105">
        <v>-40</v>
      </c>
      <c r="T44" s="107">
        <f>'4 priedas_ nepanaudotos lėšos'!I16</f>
        <v>0</v>
      </c>
      <c r="U44" s="209">
        <f>V44+W44+X44+Z44+AA44+AB44+AC44+Y44</f>
        <v>13736.150200000002</v>
      </c>
      <c r="V44" s="209">
        <f t="shared" si="26"/>
        <v>7312.5268400000004</v>
      </c>
      <c r="W44" s="209">
        <f t="shared" si="27"/>
        <v>0</v>
      </c>
      <c r="X44" s="209">
        <f t="shared" si="28"/>
        <v>3197.4</v>
      </c>
      <c r="Y44" s="209">
        <f t="shared" si="29"/>
        <v>866</v>
      </c>
      <c r="Z44" s="209">
        <f t="shared" si="29"/>
        <v>0</v>
      </c>
      <c r="AA44" s="209">
        <f t="shared" si="30"/>
        <v>537.20000000000005</v>
      </c>
      <c r="AB44" s="209">
        <f t="shared" si="31"/>
        <v>1047.0999999999999</v>
      </c>
      <c r="AC44" s="209">
        <f t="shared" si="32"/>
        <v>775.92336</v>
      </c>
      <c r="AN44" s="44"/>
      <c r="AO44" s="44"/>
      <c r="AP44" s="44"/>
      <c r="AQ44" s="44"/>
      <c r="AR44" s="44"/>
      <c r="AS44" s="44"/>
      <c r="AT44" s="44"/>
      <c r="AU44" s="44"/>
      <c r="AV44" s="44"/>
    </row>
    <row r="45" spans="1:48" x14ac:dyDescent="0.25">
      <c r="A45" s="154"/>
      <c r="B45" s="210" t="s">
        <v>137</v>
      </c>
      <c r="C45" s="208">
        <f>D45+E45+F45+H45+I45+J45+K45+G45</f>
        <v>866</v>
      </c>
      <c r="D45" s="114"/>
      <c r="E45" s="114"/>
      <c r="F45" s="171"/>
      <c r="G45" s="212">
        <v>866</v>
      </c>
      <c r="H45" s="114"/>
      <c r="I45" s="114"/>
      <c r="J45" s="114"/>
      <c r="K45" s="114"/>
      <c r="L45" s="204">
        <f>M45+N45+O45+Q45+R45+S45+T45+P45</f>
        <v>0</v>
      </c>
      <c r="M45" s="115"/>
      <c r="N45" s="115"/>
      <c r="O45" s="215"/>
      <c r="P45" s="215"/>
      <c r="Q45" s="115"/>
      <c r="R45" s="115"/>
      <c r="S45" s="115"/>
      <c r="T45" s="115"/>
      <c r="U45" s="216">
        <f>V45+W45+X45+Z45+AA45+AB45+AC45+Y45</f>
        <v>866</v>
      </c>
      <c r="V45" s="216">
        <f t="shared" si="26"/>
        <v>0</v>
      </c>
      <c r="W45" s="216">
        <f t="shared" si="27"/>
        <v>0</v>
      </c>
      <c r="X45" s="216">
        <f t="shared" si="28"/>
        <v>0</v>
      </c>
      <c r="Y45" s="216">
        <f t="shared" si="29"/>
        <v>866</v>
      </c>
      <c r="Z45" s="216">
        <f t="shared" si="29"/>
        <v>0</v>
      </c>
      <c r="AA45" s="216">
        <f t="shared" si="30"/>
        <v>0</v>
      </c>
      <c r="AB45" s="216">
        <f t="shared" si="31"/>
        <v>0</v>
      </c>
      <c r="AC45" s="216">
        <f t="shared" si="32"/>
        <v>0</v>
      </c>
      <c r="AN45" s="44"/>
      <c r="AO45" s="44"/>
      <c r="AP45" s="44"/>
      <c r="AQ45" s="44"/>
      <c r="AR45" s="44"/>
      <c r="AS45" s="44"/>
      <c r="AT45" s="44"/>
      <c r="AU45" s="44"/>
      <c r="AV45" s="44"/>
    </row>
    <row r="46" spans="1:48" s="44" customFormat="1" ht="27.75" hidden="1" customHeight="1" x14ac:dyDescent="0.25">
      <c r="A46" s="109"/>
      <c r="B46" s="217" t="s">
        <v>177</v>
      </c>
      <c r="C46" s="225">
        <f t="shared" si="23"/>
        <v>0</v>
      </c>
      <c r="D46" s="60"/>
      <c r="E46" s="60"/>
      <c r="F46" s="218"/>
      <c r="G46" s="60"/>
      <c r="H46" s="60"/>
      <c r="I46" s="60"/>
      <c r="J46" s="60"/>
      <c r="K46" s="60"/>
      <c r="L46" s="110">
        <f t="shared" si="24"/>
        <v>0</v>
      </c>
      <c r="M46" s="107"/>
      <c r="N46" s="107"/>
      <c r="O46" s="60"/>
      <c r="P46" s="107"/>
      <c r="Q46" s="107"/>
      <c r="R46" s="107"/>
      <c r="S46" s="107"/>
      <c r="T46" s="107"/>
      <c r="U46" s="222">
        <f t="shared" si="25"/>
        <v>0</v>
      </c>
      <c r="V46" s="222">
        <f t="shared" si="26"/>
        <v>0</v>
      </c>
      <c r="W46" s="222">
        <f t="shared" si="27"/>
        <v>0</v>
      </c>
      <c r="X46" s="222">
        <f t="shared" si="28"/>
        <v>0</v>
      </c>
      <c r="Y46" s="222">
        <f t="shared" si="29"/>
        <v>0</v>
      </c>
      <c r="Z46" s="222">
        <f t="shared" si="29"/>
        <v>0</v>
      </c>
      <c r="AA46" s="222">
        <f t="shared" si="30"/>
        <v>0</v>
      </c>
      <c r="AB46" s="222">
        <f t="shared" si="31"/>
        <v>0</v>
      </c>
      <c r="AC46" s="222">
        <f t="shared" si="32"/>
        <v>0</v>
      </c>
      <c r="AE46" s="59"/>
      <c r="AF46" s="59"/>
      <c r="AG46" s="59"/>
      <c r="AH46" s="59"/>
      <c r="AI46" s="59"/>
      <c r="AJ46" s="59"/>
      <c r="AK46" s="59"/>
      <c r="AL46" s="59"/>
      <c r="AM46" s="59"/>
    </row>
    <row r="47" spans="1:48" s="44" customFormat="1" hidden="1" x14ac:dyDescent="0.25">
      <c r="A47" s="109"/>
      <c r="B47" s="217" t="s">
        <v>307</v>
      </c>
      <c r="C47" s="225">
        <f t="shared" si="23"/>
        <v>0</v>
      </c>
      <c r="D47" s="61"/>
      <c r="E47" s="61"/>
      <c r="F47" s="223"/>
      <c r="G47" s="61"/>
      <c r="H47" s="61"/>
      <c r="I47" s="61"/>
      <c r="J47" s="61"/>
      <c r="K47" s="61"/>
      <c r="L47" s="110">
        <f t="shared" si="24"/>
        <v>0</v>
      </c>
      <c r="M47" s="108"/>
      <c r="N47" s="108"/>
      <c r="O47" s="61"/>
      <c r="P47" s="108"/>
      <c r="Q47" s="108"/>
      <c r="R47" s="108"/>
      <c r="S47" s="108"/>
      <c r="T47" s="108"/>
      <c r="U47" s="222">
        <f t="shared" si="25"/>
        <v>0</v>
      </c>
      <c r="V47" s="222">
        <f t="shared" si="26"/>
        <v>0</v>
      </c>
      <c r="W47" s="222">
        <f t="shared" si="27"/>
        <v>0</v>
      </c>
      <c r="X47" s="222">
        <f t="shared" si="28"/>
        <v>0</v>
      </c>
      <c r="Y47" s="222">
        <f t="shared" si="29"/>
        <v>0</v>
      </c>
      <c r="Z47" s="222">
        <f t="shared" si="29"/>
        <v>0</v>
      </c>
      <c r="AA47" s="222">
        <f t="shared" si="30"/>
        <v>0</v>
      </c>
      <c r="AB47" s="222">
        <f t="shared" si="31"/>
        <v>0</v>
      </c>
      <c r="AC47" s="222">
        <f t="shared" si="32"/>
        <v>0</v>
      </c>
      <c r="AE47" s="59"/>
      <c r="AF47" s="59"/>
      <c r="AG47" s="59"/>
      <c r="AH47" s="59"/>
      <c r="AI47" s="59"/>
      <c r="AJ47" s="59"/>
      <c r="AK47" s="59"/>
      <c r="AL47" s="59"/>
      <c r="AM47" s="59"/>
    </row>
    <row r="48" spans="1:48" s="44" customFormat="1" ht="26.25" hidden="1" x14ac:dyDescent="0.25">
      <c r="A48" s="109"/>
      <c r="B48" s="217" t="s">
        <v>309</v>
      </c>
      <c r="C48" s="225">
        <f t="shared" si="23"/>
        <v>0</v>
      </c>
      <c r="D48" s="61"/>
      <c r="E48" s="61"/>
      <c r="F48" s="223"/>
      <c r="G48" s="61"/>
      <c r="H48" s="61"/>
      <c r="I48" s="61"/>
      <c r="J48" s="61"/>
      <c r="K48" s="61"/>
      <c r="L48" s="110">
        <f t="shared" si="24"/>
        <v>0</v>
      </c>
      <c r="M48" s="108"/>
      <c r="N48" s="108"/>
      <c r="O48" s="61"/>
      <c r="P48" s="108"/>
      <c r="Q48" s="108"/>
      <c r="R48" s="108"/>
      <c r="S48" s="108"/>
      <c r="T48" s="108"/>
      <c r="U48" s="222">
        <f t="shared" si="25"/>
        <v>0</v>
      </c>
      <c r="V48" s="222">
        <f t="shared" si="26"/>
        <v>0</v>
      </c>
      <c r="W48" s="222">
        <f t="shared" si="27"/>
        <v>0</v>
      </c>
      <c r="X48" s="222">
        <f t="shared" si="28"/>
        <v>0</v>
      </c>
      <c r="Y48" s="222">
        <f t="shared" si="29"/>
        <v>0</v>
      </c>
      <c r="Z48" s="222">
        <f t="shared" si="29"/>
        <v>0</v>
      </c>
      <c r="AA48" s="222">
        <f t="shared" si="30"/>
        <v>0</v>
      </c>
      <c r="AB48" s="222">
        <f t="shared" si="31"/>
        <v>0</v>
      </c>
      <c r="AC48" s="222">
        <f t="shared" si="32"/>
        <v>0</v>
      </c>
      <c r="AE48" s="59"/>
      <c r="AF48" s="59"/>
      <c r="AG48" s="59"/>
      <c r="AH48" s="59"/>
      <c r="AI48" s="59"/>
      <c r="AJ48" s="59"/>
      <c r="AK48" s="59"/>
      <c r="AL48" s="59"/>
      <c r="AM48" s="59"/>
    </row>
    <row r="49" spans="1:48" s="44" customFormat="1" ht="26.25" hidden="1" x14ac:dyDescent="0.25">
      <c r="A49" s="109"/>
      <c r="B49" s="217" t="s">
        <v>323</v>
      </c>
      <c r="C49" s="225">
        <f t="shared" si="23"/>
        <v>0</v>
      </c>
      <c r="D49" s="61"/>
      <c r="E49" s="61"/>
      <c r="F49" s="223"/>
      <c r="G49" s="61"/>
      <c r="H49" s="61"/>
      <c r="I49" s="61"/>
      <c r="J49" s="61"/>
      <c r="K49" s="61"/>
      <c r="L49" s="110">
        <f t="shared" si="24"/>
        <v>0</v>
      </c>
      <c r="M49" s="108"/>
      <c r="N49" s="108"/>
      <c r="O49" s="61"/>
      <c r="P49" s="108"/>
      <c r="Q49" s="108"/>
      <c r="R49" s="108"/>
      <c r="S49" s="108"/>
      <c r="T49" s="108"/>
      <c r="U49" s="222">
        <f t="shared" si="25"/>
        <v>0</v>
      </c>
      <c r="V49" s="222">
        <f t="shared" si="26"/>
        <v>0</v>
      </c>
      <c r="W49" s="222">
        <f t="shared" si="27"/>
        <v>0</v>
      </c>
      <c r="X49" s="222">
        <f t="shared" si="28"/>
        <v>0</v>
      </c>
      <c r="Y49" s="222">
        <f t="shared" si="29"/>
        <v>0</v>
      </c>
      <c r="Z49" s="222">
        <f t="shared" si="29"/>
        <v>0</v>
      </c>
      <c r="AA49" s="222">
        <f t="shared" si="30"/>
        <v>0</v>
      </c>
      <c r="AB49" s="222">
        <f t="shared" si="31"/>
        <v>0</v>
      </c>
      <c r="AC49" s="222">
        <f t="shared" si="32"/>
        <v>0</v>
      </c>
      <c r="AE49" s="59"/>
      <c r="AF49" s="59"/>
      <c r="AG49" s="59"/>
      <c r="AH49" s="59"/>
      <c r="AI49" s="59"/>
      <c r="AJ49" s="59"/>
      <c r="AK49" s="59"/>
      <c r="AL49" s="59"/>
      <c r="AM49" s="59"/>
    </row>
    <row r="50" spans="1:48" s="44" customFormat="1" hidden="1" x14ac:dyDescent="0.25">
      <c r="A50" s="109"/>
      <c r="B50" s="217" t="s">
        <v>333</v>
      </c>
      <c r="C50" s="225">
        <f t="shared" si="23"/>
        <v>0</v>
      </c>
      <c r="D50" s="61"/>
      <c r="E50" s="61"/>
      <c r="F50" s="223"/>
      <c r="G50" s="61"/>
      <c r="H50" s="61"/>
      <c r="I50" s="61"/>
      <c r="J50" s="61"/>
      <c r="K50" s="61"/>
      <c r="L50" s="110">
        <f t="shared" si="24"/>
        <v>0</v>
      </c>
      <c r="M50" s="108"/>
      <c r="N50" s="108"/>
      <c r="O50" s="61"/>
      <c r="P50" s="108"/>
      <c r="Q50" s="108"/>
      <c r="R50" s="108"/>
      <c r="S50" s="108"/>
      <c r="T50" s="108"/>
      <c r="U50" s="222">
        <f t="shared" si="25"/>
        <v>0</v>
      </c>
      <c r="V50" s="222">
        <f t="shared" si="26"/>
        <v>0</v>
      </c>
      <c r="W50" s="222">
        <f t="shared" si="27"/>
        <v>0</v>
      </c>
      <c r="X50" s="222">
        <f t="shared" si="28"/>
        <v>0</v>
      </c>
      <c r="Y50" s="222">
        <f t="shared" si="29"/>
        <v>0</v>
      </c>
      <c r="Z50" s="222">
        <f t="shared" si="29"/>
        <v>0</v>
      </c>
      <c r="AA50" s="222">
        <f t="shared" si="30"/>
        <v>0</v>
      </c>
      <c r="AB50" s="222">
        <f t="shared" si="31"/>
        <v>0</v>
      </c>
      <c r="AC50" s="222">
        <f t="shared" si="32"/>
        <v>0</v>
      </c>
      <c r="AE50" s="59"/>
      <c r="AF50" s="59"/>
      <c r="AG50" s="59"/>
      <c r="AH50" s="59"/>
      <c r="AI50" s="59"/>
      <c r="AJ50" s="59"/>
      <c r="AK50" s="59"/>
      <c r="AL50" s="59"/>
      <c r="AM50" s="59"/>
    </row>
    <row r="51" spans="1:48" ht="27.75" customHeight="1" x14ac:dyDescent="0.25">
      <c r="A51" s="154"/>
      <c r="B51" s="210" t="s">
        <v>120</v>
      </c>
      <c r="C51" s="208">
        <f t="shared" ref="C51:C57" si="33">D51+E51+F51+H51+I51+J51+K51+G51</f>
        <v>3622</v>
      </c>
      <c r="D51" s="114"/>
      <c r="E51" s="114"/>
      <c r="F51" s="212">
        <v>3622</v>
      </c>
      <c r="G51" s="114"/>
      <c r="H51" s="114"/>
      <c r="I51" s="114"/>
      <c r="J51" s="114"/>
      <c r="K51" s="60"/>
      <c r="L51" s="204">
        <f t="shared" ref="L51:L56" si="34">M51+N51+O51+Q51+R51+S51+T51+P51</f>
        <v>-424.6</v>
      </c>
      <c r="M51" s="115"/>
      <c r="N51" s="115"/>
      <c r="O51" s="215">
        <v>-424.6</v>
      </c>
      <c r="P51" s="115"/>
      <c r="Q51" s="115"/>
      <c r="R51" s="115"/>
      <c r="S51" s="115"/>
      <c r="T51" s="107"/>
      <c r="U51" s="216">
        <f t="shared" ref="U51:U57" si="35">V51+W51+X51+Z51+AA51+AB51+AC51+Y51</f>
        <v>3197.4</v>
      </c>
      <c r="V51" s="216">
        <f t="shared" si="26"/>
        <v>0</v>
      </c>
      <c r="W51" s="216">
        <f t="shared" si="27"/>
        <v>0</v>
      </c>
      <c r="X51" s="216">
        <f t="shared" si="28"/>
        <v>3197.4</v>
      </c>
      <c r="Y51" s="216">
        <f t="shared" si="29"/>
        <v>0</v>
      </c>
      <c r="Z51" s="216">
        <f t="shared" si="29"/>
        <v>0</v>
      </c>
      <c r="AA51" s="216">
        <f t="shared" si="30"/>
        <v>0</v>
      </c>
      <c r="AB51" s="216">
        <f t="shared" si="31"/>
        <v>0</v>
      </c>
      <c r="AC51" s="216">
        <f t="shared" si="32"/>
        <v>0</v>
      </c>
      <c r="AN51" s="44"/>
      <c r="AO51" s="44"/>
      <c r="AP51" s="44"/>
      <c r="AQ51" s="44"/>
      <c r="AR51" s="44"/>
      <c r="AS51" s="44"/>
      <c r="AT51" s="44"/>
      <c r="AU51" s="44"/>
      <c r="AV51" s="44"/>
    </row>
    <row r="52" spans="1:48" ht="15" customHeight="1" x14ac:dyDescent="0.25">
      <c r="A52" s="113"/>
      <c r="B52" s="224" t="s">
        <v>382</v>
      </c>
      <c r="C52" s="202">
        <f t="shared" si="33"/>
        <v>1384.95713</v>
      </c>
      <c r="D52" s="152">
        <v>636.60699999999997</v>
      </c>
      <c r="E52" s="114"/>
      <c r="F52" s="114">
        <f>F54+F53</f>
        <v>0</v>
      </c>
      <c r="G52" s="114">
        <f>G54+G53</f>
        <v>501.7</v>
      </c>
      <c r="H52" s="114"/>
      <c r="I52" s="152">
        <f>64.8+83.5</f>
        <v>148.30000000000001</v>
      </c>
      <c r="J52" s="152">
        <v>70</v>
      </c>
      <c r="K52" s="60">
        <f>'4 priedas_ nepanaudotos lėšos'!C17</f>
        <v>28.35013</v>
      </c>
      <c r="L52" s="106">
        <f t="shared" si="34"/>
        <v>11.473520000000001</v>
      </c>
      <c r="M52" s="105"/>
      <c r="N52" s="115"/>
      <c r="O52" s="115">
        <f>O54+O53</f>
        <v>0</v>
      </c>
      <c r="P52" s="115">
        <f>P54+P53</f>
        <v>11.473520000000001</v>
      </c>
      <c r="Q52" s="115"/>
      <c r="R52" s="105"/>
      <c r="S52" s="105"/>
      <c r="T52" s="107">
        <f>'4 priedas_ nepanaudotos lėšos'!I17</f>
        <v>0</v>
      </c>
      <c r="U52" s="209">
        <f t="shared" si="35"/>
        <v>1396.4306499999998</v>
      </c>
      <c r="V52" s="209">
        <f t="shared" si="26"/>
        <v>636.60699999999997</v>
      </c>
      <c r="W52" s="209">
        <f t="shared" si="27"/>
        <v>0</v>
      </c>
      <c r="X52" s="209">
        <f t="shared" si="28"/>
        <v>0</v>
      </c>
      <c r="Y52" s="209">
        <f t="shared" si="29"/>
        <v>513.17351999999994</v>
      </c>
      <c r="Z52" s="209">
        <f t="shared" si="29"/>
        <v>0</v>
      </c>
      <c r="AA52" s="209">
        <f t="shared" si="30"/>
        <v>148.30000000000001</v>
      </c>
      <c r="AB52" s="209">
        <f t="shared" si="31"/>
        <v>70</v>
      </c>
      <c r="AC52" s="209">
        <f t="shared" si="32"/>
        <v>28.35013</v>
      </c>
      <c r="AN52" s="44"/>
      <c r="AO52" s="44"/>
      <c r="AP52" s="44"/>
      <c r="AQ52" s="44"/>
      <c r="AR52" s="44"/>
      <c r="AS52" s="44"/>
      <c r="AT52" s="44"/>
      <c r="AU52" s="44"/>
      <c r="AV52" s="44"/>
    </row>
    <row r="53" spans="1:48" ht="27.75" customHeight="1" x14ac:dyDescent="0.25">
      <c r="A53" s="154"/>
      <c r="B53" s="210" t="s">
        <v>177</v>
      </c>
      <c r="C53" s="208">
        <f t="shared" si="33"/>
        <v>73.7</v>
      </c>
      <c r="D53" s="114"/>
      <c r="E53" s="114"/>
      <c r="F53" s="171"/>
      <c r="G53" s="212">
        <v>73.7</v>
      </c>
      <c r="H53" s="114"/>
      <c r="I53" s="114"/>
      <c r="J53" s="114"/>
      <c r="K53" s="114"/>
      <c r="L53" s="204">
        <f t="shared" si="34"/>
        <v>28.224080000000001</v>
      </c>
      <c r="M53" s="115"/>
      <c r="N53" s="115"/>
      <c r="O53" s="115"/>
      <c r="P53" s="105">
        <f>26.47308+1.751</f>
        <v>28.224080000000001</v>
      </c>
      <c r="Q53" s="115"/>
      <c r="R53" s="115"/>
      <c r="S53" s="115"/>
      <c r="T53" s="115"/>
      <c r="U53" s="216">
        <f t="shared" si="35"/>
        <v>101.92408</v>
      </c>
      <c r="V53" s="216">
        <f t="shared" ref="V53" si="36">D53+M53</f>
        <v>0</v>
      </c>
      <c r="W53" s="216">
        <f t="shared" ref="W53" si="37">E53+N53</f>
        <v>0</v>
      </c>
      <c r="X53" s="216">
        <f>F53+O53</f>
        <v>0</v>
      </c>
      <c r="Y53" s="216">
        <f t="shared" ref="Y53:Z53" si="38">G53+P53</f>
        <v>101.92408</v>
      </c>
      <c r="Z53" s="216">
        <f t="shared" si="38"/>
        <v>0</v>
      </c>
      <c r="AA53" s="216">
        <f t="shared" ref="AA53" si="39">I53+R53</f>
        <v>0</v>
      </c>
      <c r="AB53" s="216">
        <f t="shared" ref="AB53" si="40">J53+S53</f>
        <v>0</v>
      </c>
      <c r="AC53" s="216">
        <f t="shared" ref="AC53" si="41">K53+T53</f>
        <v>0</v>
      </c>
      <c r="AN53" s="44"/>
      <c r="AO53" s="44"/>
      <c r="AP53" s="44"/>
      <c r="AQ53" s="44"/>
      <c r="AR53" s="44"/>
      <c r="AS53" s="44"/>
      <c r="AT53" s="44"/>
      <c r="AU53" s="44"/>
      <c r="AV53" s="44"/>
    </row>
    <row r="54" spans="1:48" x14ac:dyDescent="0.25">
      <c r="A54" s="113"/>
      <c r="B54" s="227" t="s">
        <v>137</v>
      </c>
      <c r="C54" s="208">
        <f t="shared" si="33"/>
        <v>428</v>
      </c>
      <c r="D54" s="114"/>
      <c r="E54" s="114"/>
      <c r="F54" s="171"/>
      <c r="G54" s="212">
        <v>428</v>
      </c>
      <c r="H54" s="114"/>
      <c r="I54" s="114"/>
      <c r="J54" s="114"/>
      <c r="K54" s="114"/>
      <c r="L54" s="204">
        <f t="shared" si="34"/>
        <v>-16.75056</v>
      </c>
      <c r="M54" s="115"/>
      <c r="N54" s="115"/>
      <c r="O54" s="115"/>
      <c r="P54" s="105">
        <f>9.754-26.50456</f>
        <v>-16.75056</v>
      </c>
      <c r="Q54" s="115"/>
      <c r="R54" s="115"/>
      <c r="S54" s="115"/>
      <c r="T54" s="115"/>
      <c r="U54" s="216">
        <f t="shared" si="35"/>
        <v>411.24943999999999</v>
      </c>
      <c r="V54" s="216">
        <f t="shared" ref="V54" si="42">D54+M54</f>
        <v>0</v>
      </c>
      <c r="W54" s="216">
        <f t="shared" ref="W54" si="43">E54+N54</f>
        <v>0</v>
      </c>
      <c r="X54" s="216">
        <f t="shared" ref="X54" si="44">F54+O54</f>
        <v>0</v>
      </c>
      <c r="Y54" s="216">
        <f t="shared" ref="Y54:Z54" si="45">G54+P54</f>
        <v>411.24943999999999</v>
      </c>
      <c r="Z54" s="216">
        <f t="shared" si="45"/>
        <v>0</v>
      </c>
      <c r="AA54" s="216">
        <f t="shared" ref="AA54" si="46">I54+R54</f>
        <v>0</v>
      </c>
      <c r="AB54" s="216">
        <f t="shared" ref="AB54" si="47">J54+S54</f>
        <v>0</v>
      </c>
      <c r="AC54" s="216">
        <f t="shared" ref="AC54" si="48">K54+T54</f>
        <v>0</v>
      </c>
      <c r="AN54" s="44"/>
      <c r="AO54" s="44"/>
      <c r="AP54" s="44"/>
      <c r="AQ54" s="44"/>
      <c r="AR54" s="44"/>
      <c r="AS54" s="44"/>
      <c r="AT54" s="44"/>
      <c r="AU54" s="44"/>
      <c r="AV54" s="44"/>
    </row>
    <row r="55" spans="1:48" x14ac:dyDescent="0.25">
      <c r="A55" s="154"/>
      <c r="B55" s="228" t="s">
        <v>378</v>
      </c>
      <c r="C55" s="202">
        <f t="shared" si="33"/>
        <v>6234.56394</v>
      </c>
      <c r="D55" s="152">
        <v>2036.9770000000001</v>
      </c>
      <c r="E55" s="114"/>
      <c r="F55" s="171">
        <f>SUM(F56:F62)</f>
        <v>401.50300000000004</v>
      </c>
      <c r="G55" s="171">
        <f>SUM(G56:G62)</f>
        <v>357.59999999999997</v>
      </c>
      <c r="H55" s="152">
        <v>2304.0859999999998</v>
      </c>
      <c r="I55" s="152"/>
      <c r="J55" s="152">
        <v>815</v>
      </c>
      <c r="K55" s="60">
        <f>'4 priedas_ nepanaudotos lėšos'!C18</f>
        <v>319.39794000000001</v>
      </c>
      <c r="L55" s="106">
        <f t="shared" si="34"/>
        <v>52.196000000000005</v>
      </c>
      <c r="M55" s="105">
        <v>51.319000000000003</v>
      </c>
      <c r="N55" s="115"/>
      <c r="O55" s="214">
        <f>SUM(O56:O62)</f>
        <v>0.877</v>
      </c>
      <c r="P55" s="214">
        <f>SUM(P56:P62)</f>
        <v>0</v>
      </c>
      <c r="Q55" s="105"/>
      <c r="R55" s="105"/>
      <c r="S55" s="105"/>
      <c r="T55" s="107">
        <f>'4 priedas_ nepanaudotos lėšos'!I18</f>
        <v>0</v>
      </c>
      <c r="U55" s="209">
        <f t="shared" si="35"/>
        <v>6286.7599400000008</v>
      </c>
      <c r="V55" s="209">
        <f t="shared" si="26"/>
        <v>2088.2960000000003</v>
      </c>
      <c r="W55" s="209">
        <f t="shared" si="27"/>
        <v>0</v>
      </c>
      <c r="X55" s="209">
        <f t="shared" si="28"/>
        <v>402.38000000000005</v>
      </c>
      <c r="Y55" s="209">
        <f t="shared" si="29"/>
        <v>357.59999999999997</v>
      </c>
      <c r="Z55" s="209">
        <f t="shared" si="29"/>
        <v>2304.0859999999998</v>
      </c>
      <c r="AA55" s="209">
        <f t="shared" si="30"/>
        <v>0</v>
      </c>
      <c r="AB55" s="209">
        <f t="shared" si="31"/>
        <v>815</v>
      </c>
      <c r="AC55" s="209">
        <f t="shared" si="32"/>
        <v>319.39794000000001</v>
      </c>
      <c r="AN55" s="44"/>
      <c r="AO55" s="44"/>
      <c r="AP55" s="44"/>
      <c r="AQ55" s="44"/>
      <c r="AR55" s="44"/>
      <c r="AS55" s="44"/>
      <c r="AT55" s="44"/>
      <c r="AU55" s="44"/>
      <c r="AV55" s="44"/>
    </row>
    <row r="56" spans="1:48" ht="15" customHeight="1" x14ac:dyDescent="0.25">
      <c r="A56" s="154"/>
      <c r="B56" s="229" t="s">
        <v>137</v>
      </c>
      <c r="C56" s="114">
        <f t="shared" si="33"/>
        <v>320.39999999999998</v>
      </c>
      <c r="D56" s="114"/>
      <c r="E56" s="114"/>
      <c r="F56" s="171"/>
      <c r="G56" s="212">
        <v>320.39999999999998</v>
      </c>
      <c r="H56" s="114"/>
      <c r="I56" s="114"/>
      <c r="J56" s="114"/>
      <c r="K56" s="114"/>
      <c r="L56" s="115">
        <f t="shared" si="34"/>
        <v>0</v>
      </c>
      <c r="M56" s="115"/>
      <c r="N56" s="115"/>
      <c r="O56" s="214"/>
      <c r="P56" s="215"/>
      <c r="Q56" s="115"/>
      <c r="R56" s="115"/>
      <c r="S56" s="115"/>
      <c r="T56" s="115"/>
      <c r="U56" s="241">
        <f t="shared" si="35"/>
        <v>320.39999999999998</v>
      </c>
      <c r="V56" s="241">
        <f t="shared" si="26"/>
        <v>0</v>
      </c>
      <c r="W56" s="241">
        <f t="shared" si="27"/>
        <v>0</v>
      </c>
      <c r="X56" s="241">
        <f t="shared" si="28"/>
        <v>0</v>
      </c>
      <c r="Y56" s="241">
        <f t="shared" si="29"/>
        <v>320.39999999999998</v>
      </c>
      <c r="Z56" s="241">
        <f t="shared" si="29"/>
        <v>0</v>
      </c>
      <c r="AA56" s="241">
        <f t="shared" si="30"/>
        <v>0</v>
      </c>
      <c r="AB56" s="241">
        <f t="shared" si="31"/>
        <v>0</v>
      </c>
      <c r="AC56" s="241">
        <f t="shared" si="32"/>
        <v>0</v>
      </c>
      <c r="AN56" s="44"/>
      <c r="AO56" s="44"/>
      <c r="AP56" s="44"/>
      <c r="AQ56" s="44"/>
      <c r="AR56" s="44"/>
      <c r="AS56" s="44"/>
      <c r="AT56" s="44"/>
      <c r="AU56" s="44"/>
      <c r="AV56" s="44"/>
    </row>
    <row r="57" spans="1:48" ht="27" customHeight="1" x14ac:dyDescent="0.25">
      <c r="A57" s="154"/>
      <c r="B57" s="229" t="s">
        <v>177</v>
      </c>
      <c r="C57" s="114">
        <f t="shared" si="33"/>
        <v>37.200000000000003</v>
      </c>
      <c r="D57" s="114"/>
      <c r="E57" s="114"/>
      <c r="F57" s="171"/>
      <c r="G57" s="212">
        <v>37.200000000000003</v>
      </c>
      <c r="H57" s="114"/>
      <c r="I57" s="114"/>
      <c r="J57" s="114"/>
      <c r="K57" s="114"/>
      <c r="L57" s="115">
        <f t="shared" si="24"/>
        <v>0</v>
      </c>
      <c r="M57" s="115"/>
      <c r="N57" s="115"/>
      <c r="O57" s="214"/>
      <c r="P57" s="215"/>
      <c r="Q57" s="115"/>
      <c r="R57" s="115"/>
      <c r="S57" s="115"/>
      <c r="T57" s="115"/>
      <c r="U57" s="241">
        <f t="shared" si="35"/>
        <v>37.200000000000003</v>
      </c>
      <c r="V57" s="241">
        <f t="shared" si="26"/>
        <v>0</v>
      </c>
      <c r="W57" s="241">
        <f t="shared" si="27"/>
        <v>0</v>
      </c>
      <c r="X57" s="241">
        <f t="shared" si="28"/>
        <v>0</v>
      </c>
      <c r="Y57" s="241">
        <f>G57+P57</f>
        <v>37.200000000000003</v>
      </c>
      <c r="Z57" s="241">
        <f t="shared" si="29"/>
        <v>0</v>
      </c>
      <c r="AA57" s="241">
        <f t="shared" si="30"/>
        <v>0</v>
      </c>
      <c r="AB57" s="241">
        <f t="shared" si="31"/>
        <v>0</v>
      </c>
      <c r="AC57" s="241">
        <f t="shared" si="32"/>
        <v>0</v>
      </c>
      <c r="AN57" s="44"/>
      <c r="AO57" s="44"/>
      <c r="AP57" s="44"/>
      <c r="AQ57" s="44"/>
      <c r="AR57" s="44"/>
      <c r="AS57" s="44"/>
      <c r="AT57" s="44"/>
      <c r="AU57" s="44"/>
      <c r="AV57" s="44"/>
    </row>
    <row r="58" spans="1:48" ht="39" x14ac:dyDescent="0.25">
      <c r="A58" s="113"/>
      <c r="B58" s="210" t="s">
        <v>438</v>
      </c>
      <c r="C58" s="114">
        <f t="shared" si="23"/>
        <v>68.349999999999994</v>
      </c>
      <c r="D58" s="114"/>
      <c r="E58" s="114"/>
      <c r="F58" s="212">
        <v>68.349999999999994</v>
      </c>
      <c r="G58" s="114"/>
      <c r="H58" s="114"/>
      <c r="I58" s="114"/>
      <c r="J58" s="114"/>
      <c r="K58" s="114"/>
      <c r="L58" s="115">
        <f t="shared" si="24"/>
        <v>0</v>
      </c>
      <c r="M58" s="115"/>
      <c r="N58" s="115"/>
      <c r="O58" s="215"/>
      <c r="P58" s="115"/>
      <c r="Q58" s="115"/>
      <c r="R58" s="115"/>
      <c r="S58" s="115"/>
      <c r="T58" s="115"/>
      <c r="U58" s="241">
        <f t="shared" si="25"/>
        <v>68.349999999999994</v>
      </c>
      <c r="V58" s="241">
        <f t="shared" si="26"/>
        <v>0</v>
      </c>
      <c r="W58" s="241">
        <f t="shared" si="27"/>
        <v>0</v>
      </c>
      <c r="X58" s="241">
        <f t="shared" si="28"/>
        <v>68.349999999999994</v>
      </c>
      <c r="Y58" s="241">
        <f t="shared" si="29"/>
        <v>0</v>
      </c>
      <c r="Z58" s="241">
        <f t="shared" si="29"/>
        <v>0</v>
      </c>
      <c r="AA58" s="241">
        <f t="shared" si="30"/>
        <v>0</v>
      </c>
      <c r="AB58" s="241">
        <f t="shared" si="31"/>
        <v>0</v>
      </c>
      <c r="AC58" s="241">
        <f t="shared" si="32"/>
        <v>0</v>
      </c>
    </row>
    <row r="59" spans="1:48" ht="26.25" x14ac:dyDescent="0.25">
      <c r="A59" s="113"/>
      <c r="B59" s="210" t="s">
        <v>444</v>
      </c>
      <c r="C59" s="114">
        <f t="shared" ref="C59" si="49">D59+E59+F59+H59+I59+J59+K59</f>
        <v>23.512</v>
      </c>
      <c r="D59" s="114"/>
      <c r="E59" s="114"/>
      <c r="F59" s="212">
        <v>23.512</v>
      </c>
      <c r="G59" s="114"/>
      <c r="H59" s="114"/>
      <c r="I59" s="114"/>
      <c r="J59" s="114"/>
      <c r="K59" s="114"/>
      <c r="L59" s="115">
        <f t="shared" ref="L59" si="50">M59+N59+O59+Q59+R59+S59+T59</f>
        <v>0</v>
      </c>
      <c r="M59" s="115"/>
      <c r="N59" s="115"/>
      <c r="O59" s="215"/>
      <c r="P59" s="115"/>
      <c r="Q59" s="115"/>
      <c r="R59" s="115"/>
      <c r="S59" s="115"/>
      <c r="T59" s="115"/>
      <c r="U59" s="241">
        <f t="shared" ref="U59" si="51">V59+W59+X59+Z59+AA59+AB59+AC59</f>
        <v>23.512</v>
      </c>
      <c r="V59" s="241">
        <f t="shared" ref="V59" si="52">D59+M59</f>
        <v>0</v>
      </c>
      <c r="W59" s="241">
        <f t="shared" ref="W59" si="53">E59+N59</f>
        <v>0</v>
      </c>
      <c r="X59" s="241">
        <f t="shared" ref="X59" si="54">F59+O59</f>
        <v>23.512</v>
      </c>
      <c r="Y59" s="241">
        <f t="shared" ref="Y59" si="55">G59+P59</f>
        <v>0</v>
      </c>
      <c r="Z59" s="241">
        <f t="shared" ref="Z59" si="56">H59+Q59</f>
        <v>0</v>
      </c>
      <c r="AA59" s="241">
        <f t="shared" ref="AA59" si="57">I59+R59</f>
        <v>0</v>
      </c>
      <c r="AB59" s="241">
        <f t="shared" ref="AB59" si="58">J59+S59</f>
        <v>0</v>
      </c>
      <c r="AC59" s="241">
        <f t="shared" ref="AC59" si="59">K59+T59</f>
        <v>0</v>
      </c>
    </row>
    <row r="60" spans="1:48" ht="39" x14ac:dyDescent="0.25">
      <c r="A60" s="113"/>
      <c r="B60" s="210" t="s">
        <v>300</v>
      </c>
      <c r="C60" s="114">
        <f t="shared" si="23"/>
        <v>0</v>
      </c>
      <c r="D60" s="114"/>
      <c r="E60" s="114"/>
      <c r="F60" s="212"/>
      <c r="G60" s="114"/>
      <c r="H60" s="114"/>
      <c r="I60" s="114"/>
      <c r="J60" s="114"/>
      <c r="K60" s="114"/>
      <c r="L60" s="115">
        <f t="shared" si="24"/>
        <v>0.877</v>
      </c>
      <c r="M60" s="115"/>
      <c r="N60" s="115"/>
      <c r="O60" s="215">
        <v>0.877</v>
      </c>
      <c r="P60" s="115"/>
      <c r="Q60" s="115"/>
      <c r="R60" s="115"/>
      <c r="S60" s="115"/>
      <c r="T60" s="115"/>
      <c r="U60" s="241">
        <f t="shared" si="25"/>
        <v>0.877</v>
      </c>
      <c r="V60" s="241">
        <f t="shared" si="26"/>
        <v>0</v>
      </c>
      <c r="W60" s="241">
        <f t="shared" si="27"/>
        <v>0</v>
      </c>
      <c r="X60" s="241">
        <f t="shared" si="28"/>
        <v>0.877</v>
      </c>
      <c r="Y60" s="241">
        <f t="shared" si="29"/>
        <v>0</v>
      </c>
      <c r="Z60" s="241">
        <f t="shared" si="29"/>
        <v>0</v>
      </c>
      <c r="AA60" s="241">
        <f t="shared" si="30"/>
        <v>0</v>
      </c>
      <c r="AB60" s="241">
        <f t="shared" si="31"/>
        <v>0</v>
      </c>
      <c r="AC60" s="241">
        <f t="shared" si="32"/>
        <v>0</v>
      </c>
    </row>
    <row r="61" spans="1:48" s="44" customFormat="1" hidden="1" x14ac:dyDescent="0.25">
      <c r="A61" s="112"/>
      <c r="B61" s="217" t="s">
        <v>421</v>
      </c>
      <c r="C61" s="60">
        <f t="shared" si="23"/>
        <v>0</v>
      </c>
      <c r="D61" s="60"/>
      <c r="E61" s="60"/>
      <c r="F61" s="218"/>
      <c r="G61" s="60"/>
      <c r="H61" s="60"/>
      <c r="I61" s="60"/>
      <c r="J61" s="60"/>
      <c r="K61" s="60"/>
      <c r="L61" s="107">
        <f t="shared" si="24"/>
        <v>0</v>
      </c>
      <c r="M61" s="107"/>
      <c r="N61" s="107"/>
      <c r="O61" s="219"/>
      <c r="P61" s="107"/>
      <c r="Q61" s="107"/>
      <c r="R61" s="107"/>
      <c r="S61" s="107"/>
      <c r="T61" s="107"/>
      <c r="U61" s="259">
        <f t="shared" si="25"/>
        <v>0</v>
      </c>
      <c r="V61" s="259">
        <f t="shared" si="26"/>
        <v>0</v>
      </c>
      <c r="W61" s="259">
        <f t="shared" si="27"/>
        <v>0</v>
      </c>
      <c r="X61" s="259">
        <f t="shared" si="28"/>
        <v>0</v>
      </c>
      <c r="Y61" s="259">
        <f t="shared" si="29"/>
        <v>0</v>
      </c>
      <c r="Z61" s="259">
        <f t="shared" si="29"/>
        <v>0</v>
      </c>
      <c r="AA61" s="259">
        <f t="shared" si="30"/>
        <v>0</v>
      </c>
      <c r="AB61" s="259">
        <f t="shared" si="31"/>
        <v>0</v>
      </c>
      <c r="AC61" s="259">
        <f t="shared" si="32"/>
        <v>0</v>
      </c>
      <c r="AE61" s="59"/>
      <c r="AF61" s="59"/>
      <c r="AG61" s="59"/>
      <c r="AH61" s="59"/>
      <c r="AI61" s="59"/>
      <c r="AJ61" s="59"/>
      <c r="AK61" s="59"/>
      <c r="AL61" s="59"/>
      <c r="AM61" s="59"/>
    </row>
    <row r="62" spans="1:48" ht="15" customHeight="1" x14ac:dyDescent="0.25">
      <c r="A62" s="154"/>
      <c r="B62" s="227" t="s">
        <v>191</v>
      </c>
      <c r="C62" s="114">
        <f>D62+E62+F62+H62+I62+J62+K62+G62</f>
        <v>309.64100000000002</v>
      </c>
      <c r="D62" s="114"/>
      <c r="E62" s="114"/>
      <c r="F62" s="212">
        <v>309.64100000000002</v>
      </c>
      <c r="G62" s="114"/>
      <c r="H62" s="114"/>
      <c r="I62" s="114"/>
      <c r="J62" s="114"/>
      <c r="K62" s="60"/>
      <c r="L62" s="115">
        <f>M62+N62+O62+Q62+R62+S62+T62+P62</f>
        <v>0</v>
      </c>
      <c r="M62" s="115"/>
      <c r="N62" s="115"/>
      <c r="O62" s="115"/>
      <c r="P62" s="115"/>
      <c r="Q62" s="115"/>
      <c r="R62" s="115"/>
      <c r="S62" s="115"/>
      <c r="T62" s="107"/>
      <c r="U62" s="241">
        <f>V62+W62+X62+Z62+AA62+AB62+AC62+Y62</f>
        <v>309.64100000000002</v>
      </c>
      <c r="V62" s="241">
        <f t="shared" si="26"/>
        <v>0</v>
      </c>
      <c r="W62" s="241">
        <f t="shared" si="27"/>
        <v>0</v>
      </c>
      <c r="X62" s="241">
        <f t="shared" si="28"/>
        <v>309.64100000000002</v>
      </c>
      <c r="Y62" s="241">
        <f t="shared" si="29"/>
        <v>0</v>
      </c>
      <c r="Z62" s="241">
        <f t="shared" si="29"/>
        <v>0</v>
      </c>
      <c r="AA62" s="241">
        <f t="shared" si="30"/>
        <v>0</v>
      </c>
      <c r="AB62" s="241">
        <f t="shared" si="31"/>
        <v>0</v>
      </c>
      <c r="AC62" s="241">
        <f t="shared" si="32"/>
        <v>0</v>
      </c>
      <c r="AN62" s="44"/>
      <c r="AO62" s="44"/>
      <c r="AP62" s="44"/>
      <c r="AQ62" s="44"/>
      <c r="AR62" s="44"/>
      <c r="AS62" s="44"/>
      <c r="AT62" s="44"/>
      <c r="AU62" s="44"/>
      <c r="AV62" s="44"/>
    </row>
    <row r="63" spans="1:48" ht="15" customHeight="1" x14ac:dyDescent="0.25">
      <c r="A63" s="154"/>
      <c r="B63" s="13" t="s">
        <v>379</v>
      </c>
      <c r="C63" s="203">
        <f>D63+E63+F63+H63+I63+J63+K63+G63</f>
        <v>1929.808</v>
      </c>
      <c r="D63" s="152">
        <v>1167.308</v>
      </c>
      <c r="E63" s="114">
        <f>E64+E66</f>
        <v>262.8</v>
      </c>
      <c r="F63" s="114">
        <f>F67</f>
        <v>0</v>
      </c>
      <c r="G63" s="114">
        <f>G65</f>
        <v>340.3</v>
      </c>
      <c r="H63" s="114"/>
      <c r="I63" s="152"/>
      <c r="J63" s="152">
        <v>159.4</v>
      </c>
      <c r="K63" s="60">
        <f>'4 priedas_ nepanaudotos lėšos'!C19</f>
        <v>0</v>
      </c>
      <c r="L63" s="205">
        <f>M63+N63+O63+Q63+R63+S63+T63+P63</f>
        <v>450.88099999999997</v>
      </c>
      <c r="M63" s="105">
        <v>-51.319000000000003</v>
      </c>
      <c r="N63" s="115">
        <f>N66</f>
        <v>0</v>
      </c>
      <c r="O63" s="115">
        <f>O67</f>
        <v>500</v>
      </c>
      <c r="P63" s="115">
        <f>P65</f>
        <v>0</v>
      </c>
      <c r="Q63" s="115"/>
      <c r="R63" s="105">
        <v>2.2000000000000002</v>
      </c>
      <c r="S63" s="105"/>
      <c r="T63" s="107">
        <f>'4 priedas_ nepanaudotos lėšos'!I19</f>
        <v>0</v>
      </c>
      <c r="U63" s="153">
        <f>V63+W63+X63+Z63+AA63+AB63+AC63+Y63</f>
        <v>2380.6890000000003</v>
      </c>
      <c r="V63" s="153">
        <f t="shared" si="26"/>
        <v>1115.989</v>
      </c>
      <c r="W63" s="153">
        <f t="shared" si="27"/>
        <v>262.8</v>
      </c>
      <c r="X63" s="153">
        <f t="shared" si="28"/>
        <v>500</v>
      </c>
      <c r="Y63" s="153">
        <f t="shared" si="29"/>
        <v>340.3</v>
      </c>
      <c r="Z63" s="153">
        <f t="shared" si="29"/>
        <v>0</v>
      </c>
      <c r="AA63" s="153">
        <f t="shared" si="30"/>
        <v>2.2000000000000002</v>
      </c>
      <c r="AB63" s="153">
        <f t="shared" si="31"/>
        <v>159.4</v>
      </c>
      <c r="AC63" s="153">
        <f t="shared" si="32"/>
        <v>0</v>
      </c>
      <c r="AN63" s="44"/>
      <c r="AO63" s="44"/>
      <c r="AP63" s="44"/>
      <c r="AQ63" s="44"/>
      <c r="AR63" s="44"/>
      <c r="AS63" s="44"/>
      <c r="AT63" s="44"/>
      <c r="AU63" s="44"/>
      <c r="AV63" s="44"/>
    </row>
    <row r="64" spans="1:48" s="44" customFormat="1" ht="15" hidden="1" customHeight="1" x14ac:dyDescent="0.25">
      <c r="A64" s="109"/>
      <c r="B64" s="230" t="s">
        <v>143</v>
      </c>
      <c r="C64" s="203">
        <f t="shared" si="23"/>
        <v>0</v>
      </c>
      <c r="D64" s="60"/>
      <c r="E64" s="116"/>
      <c r="F64" s="60"/>
      <c r="G64" s="60"/>
      <c r="H64" s="60"/>
      <c r="I64" s="60"/>
      <c r="J64" s="60"/>
      <c r="K64" s="60"/>
      <c r="L64" s="205">
        <f t="shared" si="24"/>
        <v>0</v>
      </c>
      <c r="M64" s="60"/>
      <c r="N64" s="116"/>
      <c r="O64" s="60"/>
      <c r="P64" s="60"/>
      <c r="Q64" s="107"/>
      <c r="R64" s="60"/>
      <c r="S64" s="60"/>
      <c r="T64" s="107"/>
      <c r="U64" s="175">
        <f t="shared" si="25"/>
        <v>0</v>
      </c>
      <c r="V64" s="175">
        <f t="shared" si="26"/>
        <v>0</v>
      </c>
      <c r="W64" s="175">
        <f t="shared" si="27"/>
        <v>0</v>
      </c>
      <c r="X64" s="175">
        <f t="shared" si="28"/>
        <v>0</v>
      </c>
      <c r="Y64" s="175">
        <f t="shared" si="29"/>
        <v>0</v>
      </c>
      <c r="Z64" s="175">
        <f t="shared" si="29"/>
        <v>0</v>
      </c>
      <c r="AA64" s="175">
        <f t="shared" si="30"/>
        <v>0</v>
      </c>
      <c r="AB64" s="175">
        <f t="shared" si="31"/>
        <v>0</v>
      </c>
      <c r="AC64" s="175">
        <f t="shared" si="32"/>
        <v>0</v>
      </c>
      <c r="AE64" s="59"/>
      <c r="AF64" s="59"/>
      <c r="AG64" s="59"/>
      <c r="AH64" s="59"/>
      <c r="AI64" s="59"/>
      <c r="AJ64" s="59"/>
      <c r="AK64" s="59"/>
      <c r="AL64" s="59"/>
      <c r="AM64" s="59"/>
    </row>
    <row r="65" spans="1:48" ht="15" customHeight="1" x14ac:dyDescent="0.25">
      <c r="A65" s="154"/>
      <c r="B65" s="229" t="s">
        <v>137</v>
      </c>
      <c r="C65" s="203">
        <f t="shared" ref="C65:C75" si="60">D65+E65+F65+H65+I65+J65+K65+G65</f>
        <v>340.3</v>
      </c>
      <c r="D65" s="114"/>
      <c r="E65" s="114"/>
      <c r="F65" s="171"/>
      <c r="G65" s="212">
        <v>340.3</v>
      </c>
      <c r="H65" s="114"/>
      <c r="I65" s="114"/>
      <c r="J65" s="114"/>
      <c r="K65" s="114"/>
      <c r="L65" s="205">
        <f t="shared" ref="L65:L71" si="61">M65+N65+O65+Q65+R65+S65+T65+P65</f>
        <v>0</v>
      </c>
      <c r="M65" s="115"/>
      <c r="N65" s="115"/>
      <c r="O65" s="115"/>
      <c r="P65" s="215"/>
      <c r="Q65" s="115"/>
      <c r="R65" s="115"/>
      <c r="S65" s="115"/>
      <c r="T65" s="115"/>
      <c r="U65" s="241">
        <f t="shared" ref="U65:U75" si="62">V65+W65+X65+Z65+AA65+AB65+AC65+Y65</f>
        <v>340.3</v>
      </c>
      <c r="V65" s="241">
        <f t="shared" ref="V65" si="63">D65+M65</f>
        <v>0</v>
      </c>
      <c r="W65" s="241">
        <f t="shared" ref="W65" si="64">E65+N65</f>
        <v>0</v>
      </c>
      <c r="X65" s="241">
        <f t="shared" ref="X65" si="65">F65+O65</f>
        <v>0</v>
      </c>
      <c r="Y65" s="241">
        <f t="shared" ref="Y65:Z65" si="66">G65+P65</f>
        <v>340.3</v>
      </c>
      <c r="Z65" s="241">
        <f t="shared" si="66"/>
        <v>0</v>
      </c>
      <c r="AA65" s="241">
        <f t="shared" ref="AA65" si="67">I65+R65</f>
        <v>0</v>
      </c>
      <c r="AB65" s="241">
        <f t="shared" ref="AB65" si="68">J65+S65</f>
        <v>0</v>
      </c>
      <c r="AC65" s="241">
        <f t="shared" ref="AC65" si="69">K65+T65</f>
        <v>0</v>
      </c>
      <c r="AN65" s="44"/>
      <c r="AO65" s="44"/>
      <c r="AP65" s="44"/>
      <c r="AQ65" s="44"/>
      <c r="AR65" s="44"/>
      <c r="AS65" s="44"/>
      <c r="AT65" s="44"/>
      <c r="AU65" s="44"/>
      <c r="AV65" s="44"/>
    </row>
    <row r="66" spans="1:48" ht="24.75" customHeight="1" x14ac:dyDescent="0.25">
      <c r="A66" s="154"/>
      <c r="B66" s="210" t="s">
        <v>72</v>
      </c>
      <c r="C66" s="114">
        <f t="shared" si="60"/>
        <v>262.8</v>
      </c>
      <c r="D66" s="114"/>
      <c r="E66" s="152">
        <v>262.8</v>
      </c>
      <c r="F66" s="114"/>
      <c r="G66" s="114"/>
      <c r="H66" s="114"/>
      <c r="I66" s="114"/>
      <c r="J66" s="114"/>
      <c r="K66" s="60"/>
      <c r="L66" s="115">
        <f t="shared" si="61"/>
        <v>0</v>
      </c>
      <c r="M66" s="115"/>
      <c r="N66" s="105"/>
      <c r="O66" s="115"/>
      <c r="P66" s="115"/>
      <c r="Q66" s="115"/>
      <c r="R66" s="115"/>
      <c r="S66" s="115"/>
      <c r="T66" s="107"/>
      <c r="U66" s="241">
        <f t="shared" si="62"/>
        <v>262.8</v>
      </c>
      <c r="V66" s="241">
        <f t="shared" si="26"/>
        <v>0</v>
      </c>
      <c r="W66" s="241">
        <f t="shared" si="27"/>
        <v>262.8</v>
      </c>
      <c r="X66" s="241">
        <f t="shared" si="28"/>
        <v>0</v>
      </c>
      <c r="Y66" s="241">
        <f t="shared" si="29"/>
        <v>0</v>
      </c>
      <c r="Z66" s="241">
        <f t="shared" si="29"/>
        <v>0</v>
      </c>
      <c r="AA66" s="241">
        <f t="shared" si="30"/>
        <v>0</v>
      </c>
      <c r="AB66" s="241">
        <f t="shared" si="31"/>
        <v>0</v>
      </c>
      <c r="AC66" s="241">
        <f t="shared" si="32"/>
        <v>0</v>
      </c>
      <c r="AN66" s="44"/>
      <c r="AO66" s="44"/>
      <c r="AP66" s="44"/>
      <c r="AQ66" s="44"/>
      <c r="AR66" s="44"/>
      <c r="AS66" s="44"/>
      <c r="AT66" s="44"/>
      <c r="AU66" s="44"/>
      <c r="AV66" s="44"/>
    </row>
    <row r="67" spans="1:48" ht="24.75" customHeight="1" x14ac:dyDescent="0.25">
      <c r="A67" s="154"/>
      <c r="B67" s="210" t="s">
        <v>461</v>
      </c>
      <c r="C67" s="114">
        <f t="shared" ref="C67" si="70">D67+E67+F67+H67+I67+J67+K67+G67</f>
        <v>0</v>
      </c>
      <c r="D67" s="114"/>
      <c r="E67" s="114"/>
      <c r="F67" s="152"/>
      <c r="G67" s="114"/>
      <c r="H67" s="114"/>
      <c r="I67" s="114"/>
      <c r="J67" s="114"/>
      <c r="K67" s="60"/>
      <c r="L67" s="115">
        <f t="shared" ref="L67" si="71">M67+N67+O67+Q67+R67+S67+T67+P67</f>
        <v>500</v>
      </c>
      <c r="M67" s="115"/>
      <c r="N67" s="115"/>
      <c r="O67" s="105">
        <v>500</v>
      </c>
      <c r="P67" s="115"/>
      <c r="Q67" s="115"/>
      <c r="R67" s="115"/>
      <c r="S67" s="115"/>
      <c r="T67" s="107"/>
      <c r="U67" s="241">
        <f t="shared" ref="U67" si="72">V67+W67+X67+Z67+AA67+AB67+AC67+Y67</f>
        <v>500</v>
      </c>
      <c r="V67" s="241">
        <f t="shared" ref="V67" si="73">D67+M67</f>
        <v>0</v>
      </c>
      <c r="W67" s="241">
        <f t="shared" ref="W67" si="74">E67+N67</f>
        <v>0</v>
      </c>
      <c r="X67" s="241">
        <f t="shared" ref="X67" si="75">F67+O67</f>
        <v>500</v>
      </c>
      <c r="Y67" s="241">
        <f t="shared" ref="Y67" si="76">G67+P67</f>
        <v>0</v>
      </c>
      <c r="Z67" s="241">
        <f t="shared" ref="Z67" si="77">H67+Q67</f>
        <v>0</v>
      </c>
      <c r="AA67" s="241">
        <f t="shared" ref="AA67" si="78">I67+R67</f>
        <v>0</v>
      </c>
      <c r="AB67" s="241">
        <f t="shared" ref="AB67" si="79">J67+S67</f>
        <v>0</v>
      </c>
      <c r="AC67" s="241">
        <f t="shared" ref="AC67" si="80">K67+T67</f>
        <v>0</v>
      </c>
      <c r="AN67" s="44"/>
      <c r="AO67" s="44"/>
      <c r="AP67" s="44"/>
      <c r="AQ67" s="44"/>
      <c r="AR67" s="44"/>
      <c r="AS67" s="44"/>
      <c r="AT67" s="44"/>
      <c r="AU67" s="44"/>
      <c r="AV67" s="44"/>
    </row>
    <row r="68" spans="1:48" ht="15" customHeight="1" x14ac:dyDescent="0.25">
      <c r="A68" s="113"/>
      <c r="B68" s="224" t="s">
        <v>380</v>
      </c>
      <c r="C68" s="202">
        <f>D68+E68+F68+H68+I68+J68+K68+G68</f>
        <v>3915.4708100000003</v>
      </c>
      <c r="D68" s="152">
        <v>2948.7069999999999</v>
      </c>
      <c r="E68" s="114"/>
      <c r="F68" s="114">
        <f>F69+F70+F72+F71</f>
        <v>39.227000000000004</v>
      </c>
      <c r="G68" s="114">
        <f>G69+G70</f>
        <v>155.13000000000005</v>
      </c>
      <c r="H68" s="114"/>
      <c r="I68" s="152"/>
      <c r="J68" s="152">
        <v>757.7</v>
      </c>
      <c r="K68" s="60">
        <f>'4 priedas_ nepanaudotos lėšos'!C20</f>
        <v>14.706810000000001</v>
      </c>
      <c r="L68" s="106">
        <f t="shared" si="61"/>
        <v>23.710999999999999</v>
      </c>
      <c r="M68" s="105"/>
      <c r="N68" s="115"/>
      <c r="O68" s="115">
        <f>O69+O70+O71+O72</f>
        <v>23.710999999999999</v>
      </c>
      <c r="P68" s="115">
        <f>P69+P70</f>
        <v>0</v>
      </c>
      <c r="Q68" s="115"/>
      <c r="R68" s="105"/>
      <c r="S68" s="105"/>
      <c r="T68" s="107">
        <f>'4 priedas_ nepanaudotos lėšos'!I20</f>
        <v>0</v>
      </c>
      <c r="U68" s="209">
        <f t="shared" si="62"/>
        <v>3939.1818100000005</v>
      </c>
      <c r="V68" s="209">
        <f t="shared" si="26"/>
        <v>2948.7069999999999</v>
      </c>
      <c r="W68" s="209">
        <f t="shared" si="27"/>
        <v>0</v>
      </c>
      <c r="X68" s="209">
        <f>F68+O68</f>
        <v>62.938000000000002</v>
      </c>
      <c r="Y68" s="209">
        <f t="shared" si="29"/>
        <v>155.13000000000005</v>
      </c>
      <c r="Z68" s="209">
        <f t="shared" si="29"/>
        <v>0</v>
      </c>
      <c r="AA68" s="209">
        <f t="shared" si="30"/>
        <v>0</v>
      </c>
      <c r="AB68" s="209">
        <f t="shared" si="31"/>
        <v>757.7</v>
      </c>
      <c r="AC68" s="209">
        <f t="shared" si="32"/>
        <v>14.706810000000001</v>
      </c>
      <c r="AN68" s="44"/>
      <c r="AO68" s="44"/>
      <c r="AP68" s="44"/>
      <c r="AQ68" s="44"/>
      <c r="AR68" s="44"/>
      <c r="AS68" s="44"/>
      <c r="AT68" s="44"/>
      <c r="AU68" s="44"/>
      <c r="AV68" s="44"/>
    </row>
    <row r="69" spans="1:48" ht="15" customHeight="1" x14ac:dyDescent="0.25">
      <c r="A69" s="154"/>
      <c r="B69" s="229" t="s">
        <v>137</v>
      </c>
      <c r="C69" s="114">
        <f t="shared" si="60"/>
        <v>155.13000000000005</v>
      </c>
      <c r="D69" s="114"/>
      <c r="E69" s="114"/>
      <c r="F69" s="171"/>
      <c r="G69" s="212">
        <f>558.263-G289</f>
        <v>155.13000000000005</v>
      </c>
      <c r="H69" s="114"/>
      <c r="I69" s="114"/>
      <c r="J69" s="114"/>
      <c r="K69" s="114"/>
      <c r="L69" s="115">
        <f t="shared" si="61"/>
        <v>0</v>
      </c>
      <c r="M69" s="115"/>
      <c r="N69" s="115"/>
      <c r="O69" s="115"/>
      <c r="P69" s="215"/>
      <c r="Q69" s="115"/>
      <c r="R69" s="115"/>
      <c r="S69" s="115"/>
      <c r="T69" s="115"/>
      <c r="U69" s="241">
        <f t="shared" si="62"/>
        <v>155.13000000000005</v>
      </c>
      <c r="V69" s="241">
        <f t="shared" si="26"/>
        <v>0</v>
      </c>
      <c r="W69" s="241">
        <f t="shared" si="27"/>
        <v>0</v>
      </c>
      <c r="X69" s="241">
        <f>F69+O69</f>
        <v>0</v>
      </c>
      <c r="Y69" s="241">
        <f t="shared" si="29"/>
        <v>155.13000000000005</v>
      </c>
      <c r="Z69" s="241">
        <f t="shared" si="29"/>
        <v>0</v>
      </c>
      <c r="AA69" s="241">
        <f t="shared" si="30"/>
        <v>0</v>
      </c>
      <c r="AB69" s="241">
        <f t="shared" si="31"/>
        <v>0</v>
      </c>
      <c r="AC69" s="241">
        <f t="shared" si="32"/>
        <v>0</v>
      </c>
      <c r="AN69" s="44"/>
      <c r="AO69" s="44"/>
      <c r="AP69" s="44"/>
      <c r="AQ69" s="44"/>
      <c r="AR69" s="44"/>
      <c r="AS69" s="44"/>
      <c r="AT69" s="44"/>
      <c r="AU69" s="44"/>
      <c r="AV69" s="44"/>
    </row>
    <row r="70" spans="1:48" ht="15" customHeight="1" x14ac:dyDescent="0.25">
      <c r="A70" s="113"/>
      <c r="B70" s="210" t="s">
        <v>288</v>
      </c>
      <c r="C70" s="208">
        <f t="shared" si="60"/>
        <v>26.855</v>
      </c>
      <c r="D70" s="114"/>
      <c r="E70" s="114"/>
      <c r="F70" s="152">
        <v>26.855</v>
      </c>
      <c r="G70" s="114"/>
      <c r="H70" s="114"/>
      <c r="I70" s="114"/>
      <c r="J70" s="114"/>
      <c r="K70" s="60"/>
      <c r="L70" s="204">
        <f t="shared" si="61"/>
        <v>4.8390000000000004</v>
      </c>
      <c r="M70" s="115"/>
      <c r="N70" s="115"/>
      <c r="O70" s="105">
        <v>4.8390000000000004</v>
      </c>
      <c r="P70" s="115"/>
      <c r="Q70" s="115"/>
      <c r="R70" s="115"/>
      <c r="S70" s="115"/>
      <c r="T70" s="107"/>
      <c r="U70" s="216">
        <f t="shared" si="62"/>
        <v>31.694000000000003</v>
      </c>
      <c r="V70" s="216">
        <f t="shared" si="26"/>
        <v>0</v>
      </c>
      <c r="W70" s="216">
        <f t="shared" si="27"/>
        <v>0</v>
      </c>
      <c r="X70" s="216">
        <f t="shared" si="28"/>
        <v>31.694000000000003</v>
      </c>
      <c r="Y70" s="216">
        <f t="shared" si="29"/>
        <v>0</v>
      </c>
      <c r="Z70" s="216">
        <f t="shared" si="29"/>
        <v>0</v>
      </c>
      <c r="AA70" s="216">
        <f t="shared" si="30"/>
        <v>0</v>
      </c>
      <c r="AB70" s="216">
        <f t="shared" si="31"/>
        <v>0</v>
      </c>
      <c r="AC70" s="216">
        <f t="shared" si="32"/>
        <v>0</v>
      </c>
      <c r="AN70" s="44"/>
      <c r="AO70" s="44"/>
      <c r="AP70" s="44"/>
      <c r="AQ70" s="44"/>
      <c r="AR70" s="44"/>
      <c r="AS70" s="44"/>
      <c r="AT70" s="44"/>
      <c r="AU70" s="44"/>
      <c r="AV70" s="44"/>
    </row>
    <row r="71" spans="1:48" ht="26.25" x14ac:dyDescent="0.25">
      <c r="A71" s="113"/>
      <c r="B71" s="210" t="s">
        <v>458</v>
      </c>
      <c r="C71" s="208">
        <f t="shared" ref="C71" si="81">D71+E71+F71+H71+I71+J71+K71+G71</f>
        <v>0</v>
      </c>
      <c r="D71" s="114"/>
      <c r="E71" s="114"/>
      <c r="F71" s="152"/>
      <c r="G71" s="114"/>
      <c r="H71" s="114"/>
      <c r="I71" s="114"/>
      <c r="J71" s="114"/>
      <c r="K71" s="60"/>
      <c r="L71" s="204">
        <f t="shared" si="61"/>
        <v>18.872</v>
      </c>
      <c r="M71" s="115"/>
      <c r="N71" s="115"/>
      <c r="O71" s="105">
        <v>18.872</v>
      </c>
      <c r="P71" s="115"/>
      <c r="Q71" s="115"/>
      <c r="R71" s="115"/>
      <c r="S71" s="115"/>
      <c r="T71" s="107"/>
      <c r="U71" s="216">
        <f t="shared" ref="U71" si="82">V71+W71+X71+Z71+AA71+AB71+AC71+Y71</f>
        <v>18.872</v>
      </c>
      <c r="V71" s="216">
        <f t="shared" ref="V71" si="83">D71+M71</f>
        <v>0</v>
      </c>
      <c r="W71" s="216">
        <f t="shared" ref="W71" si="84">E71+N71</f>
        <v>0</v>
      </c>
      <c r="X71" s="216">
        <f>F71+O71</f>
        <v>18.872</v>
      </c>
      <c r="Y71" s="216">
        <f t="shared" ref="Y71" si="85">G71+P71</f>
        <v>0</v>
      </c>
      <c r="Z71" s="216">
        <f t="shared" ref="Z71" si="86">H71+Q71</f>
        <v>0</v>
      </c>
      <c r="AA71" s="216">
        <f t="shared" ref="AA71" si="87">I71+R71</f>
        <v>0</v>
      </c>
      <c r="AB71" s="216">
        <f t="shared" ref="AB71" si="88">J71+S71</f>
        <v>0</v>
      </c>
      <c r="AC71" s="216">
        <f t="shared" ref="AC71" si="89">K71+T71</f>
        <v>0</v>
      </c>
      <c r="AN71" s="44"/>
      <c r="AO71" s="44"/>
      <c r="AP71" s="44"/>
      <c r="AQ71" s="44"/>
      <c r="AR71" s="44"/>
      <c r="AS71" s="44"/>
      <c r="AT71" s="44"/>
      <c r="AU71" s="44"/>
      <c r="AV71" s="44"/>
    </row>
    <row r="72" spans="1:48" ht="29.25" customHeight="1" x14ac:dyDescent="0.25">
      <c r="A72" s="113"/>
      <c r="B72" s="210" t="s">
        <v>444</v>
      </c>
      <c r="C72" s="208">
        <f t="shared" si="60"/>
        <v>12.372</v>
      </c>
      <c r="D72" s="114"/>
      <c r="E72" s="114"/>
      <c r="F72" s="212">
        <v>12.372</v>
      </c>
      <c r="G72" s="114"/>
      <c r="H72" s="114"/>
      <c r="I72" s="114"/>
      <c r="J72" s="114"/>
      <c r="K72" s="60"/>
      <c r="L72" s="204">
        <f t="shared" si="24"/>
        <v>0</v>
      </c>
      <c r="M72" s="115"/>
      <c r="N72" s="115"/>
      <c r="O72" s="105"/>
      <c r="P72" s="115"/>
      <c r="Q72" s="115"/>
      <c r="R72" s="115"/>
      <c r="S72" s="115"/>
      <c r="T72" s="107"/>
      <c r="U72" s="216">
        <f t="shared" si="62"/>
        <v>12.372</v>
      </c>
      <c r="V72" s="209">
        <f t="shared" si="26"/>
        <v>0</v>
      </c>
      <c r="W72" s="209">
        <f t="shared" si="27"/>
        <v>0</v>
      </c>
      <c r="X72" s="216">
        <f t="shared" si="28"/>
        <v>12.372</v>
      </c>
      <c r="Y72" s="209">
        <f t="shared" si="29"/>
        <v>0</v>
      </c>
      <c r="Z72" s="209">
        <f t="shared" si="29"/>
        <v>0</v>
      </c>
      <c r="AA72" s="209">
        <f t="shared" si="30"/>
        <v>0</v>
      </c>
      <c r="AB72" s="209">
        <f t="shared" si="31"/>
        <v>0</v>
      </c>
      <c r="AC72" s="209">
        <f t="shared" si="32"/>
        <v>0</v>
      </c>
      <c r="AN72" s="44"/>
      <c r="AO72" s="44"/>
      <c r="AP72" s="44"/>
      <c r="AQ72" s="44"/>
      <c r="AR72" s="44"/>
      <c r="AS72" s="44"/>
      <c r="AT72" s="44"/>
      <c r="AU72" s="44"/>
      <c r="AV72" s="44"/>
    </row>
    <row r="73" spans="1:48" ht="15" customHeight="1" x14ac:dyDescent="0.25">
      <c r="A73" s="113"/>
      <c r="B73" s="224" t="s">
        <v>381</v>
      </c>
      <c r="C73" s="202">
        <f t="shared" si="60"/>
        <v>14534.377550000001</v>
      </c>
      <c r="D73" s="152">
        <v>5551.0551599999999</v>
      </c>
      <c r="E73" s="114">
        <f>SUM(E90:E97)</f>
        <v>3913.3220000000001</v>
      </c>
      <c r="F73" s="114">
        <f>SUM(F74:F97)</f>
        <v>984.08242999999993</v>
      </c>
      <c r="G73" s="114">
        <f>SUM(G74:G97)</f>
        <v>2069.1999999999998</v>
      </c>
      <c r="H73" s="114"/>
      <c r="I73" s="152"/>
      <c r="J73" s="152">
        <v>945.3</v>
      </c>
      <c r="K73" s="60">
        <f>'4 priedas_ nepanaudotos lėšos'!C21</f>
        <v>1071.41796</v>
      </c>
      <c r="L73" s="106">
        <f>M73+N73+O73+Q73+R73+S73+T73+P73</f>
        <v>170.21476000000001</v>
      </c>
      <c r="M73" s="105">
        <f>4.5+112.5</f>
        <v>117</v>
      </c>
      <c r="N73" s="115">
        <f>SUM(N90:N97)</f>
        <v>-4.0380000000000003</v>
      </c>
      <c r="O73" s="115">
        <f>SUM(O74:O97)</f>
        <v>17.252759999999999</v>
      </c>
      <c r="P73" s="115">
        <f>SUM(P74:P97)</f>
        <v>0</v>
      </c>
      <c r="Q73" s="214"/>
      <c r="R73" s="105"/>
      <c r="S73" s="105">
        <v>40</v>
      </c>
      <c r="T73" s="107">
        <f>'4 priedas_ nepanaudotos lėšos'!I21</f>
        <v>0</v>
      </c>
      <c r="U73" s="209">
        <f t="shared" si="62"/>
        <v>14704.59231</v>
      </c>
      <c r="V73" s="209">
        <f t="shared" si="26"/>
        <v>5668.0551599999999</v>
      </c>
      <c r="W73" s="209">
        <f t="shared" si="27"/>
        <v>3909.2840000000001</v>
      </c>
      <c r="X73" s="209">
        <f>F73+O73</f>
        <v>1001.3351899999999</v>
      </c>
      <c r="Y73" s="209">
        <f t="shared" si="29"/>
        <v>2069.1999999999998</v>
      </c>
      <c r="Z73" s="209">
        <f t="shared" si="29"/>
        <v>0</v>
      </c>
      <c r="AA73" s="209">
        <f t="shared" si="30"/>
        <v>0</v>
      </c>
      <c r="AB73" s="209">
        <f t="shared" si="31"/>
        <v>985.3</v>
      </c>
      <c r="AC73" s="209">
        <f t="shared" si="32"/>
        <v>1071.41796</v>
      </c>
      <c r="AN73" s="44"/>
      <c r="AO73" s="44"/>
      <c r="AP73" s="44"/>
      <c r="AQ73" s="44"/>
      <c r="AR73" s="44"/>
      <c r="AS73" s="44"/>
      <c r="AT73" s="44"/>
      <c r="AU73" s="44"/>
      <c r="AV73" s="44"/>
    </row>
    <row r="74" spans="1:48" ht="15" customHeight="1" x14ac:dyDescent="0.25">
      <c r="A74" s="113"/>
      <c r="B74" s="210" t="s">
        <v>137</v>
      </c>
      <c r="C74" s="211">
        <f t="shared" si="60"/>
        <v>2069.1999999999998</v>
      </c>
      <c r="D74" s="171"/>
      <c r="E74" s="171">
        <v>0</v>
      </c>
      <c r="F74" s="212"/>
      <c r="G74" s="212">
        <v>2069.1999999999998</v>
      </c>
      <c r="H74" s="171"/>
      <c r="I74" s="171"/>
      <c r="J74" s="171"/>
      <c r="K74" s="171"/>
      <c r="L74" s="213">
        <f>M74+N74+O74+Q74+R74+S74+T74+P74</f>
        <v>0</v>
      </c>
      <c r="M74" s="214"/>
      <c r="N74" s="214">
        <v>0</v>
      </c>
      <c r="O74" s="215"/>
      <c r="P74" s="215"/>
      <c r="Q74" s="214"/>
      <c r="R74" s="214"/>
      <c r="S74" s="214"/>
      <c r="T74" s="108"/>
      <c r="U74" s="216">
        <f t="shared" si="62"/>
        <v>2069.1999999999998</v>
      </c>
      <c r="V74" s="216">
        <f t="shared" si="26"/>
        <v>0</v>
      </c>
      <c r="W74" s="216">
        <f t="shared" si="27"/>
        <v>0</v>
      </c>
      <c r="X74" s="216">
        <f t="shared" si="28"/>
        <v>0</v>
      </c>
      <c r="Y74" s="216">
        <f t="shared" si="29"/>
        <v>2069.1999999999998</v>
      </c>
      <c r="Z74" s="216">
        <f t="shared" si="29"/>
        <v>0</v>
      </c>
      <c r="AA74" s="216">
        <f t="shared" si="30"/>
        <v>0</v>
      </c>
      <c r="AB74" s="216">
        <f t="shared" si="31"/>
        <v>0</v>
      </c>
      <c r="AC74" s="216">
        <f t="shared" si="32"/>
        <v>0</v>
      </c>
      <c r="AN74" s="44"/>
      <c r="AO74" s="44"/>
      <c r="AP74" s="44"/>
      <c r="AQ74" s="44"/>
      <c r="AR74" s="44"/>
      <c r="AS74" s="44"/>
      <c r="AT74" s="44"/>
      <c r="AU74" s="44"/>
      <c r="AV74" s="44"/>
    </row>
    <row r="75" spans="1:48" ht="15" customHeight="1" x14ac:dyDescent="0.25">
      <c r="A75" s="113"/>
      <c r="B75" s="210" t="s">
        <v>273</v>
      </c>
      <c r="C75" s="211">
        <f t="shared" si="60"/>
        <v>300.89999999999998</v>
      </c>
      <c r="D75" s="171"/>
      <c r="E75" s="171"/>
      <c r="F75" s="212">
        <v>300.89999999999998</v>
      </c>
      <c r="G75" s="171"/>
      <c r="H75" s="171"/>
      <c r="I75" s="171"/>
      <c r="J75" s="171"/>
      <c r="K75" s="61"/>
      <c r="L75" s="213">
        <f>M75+N75+O75+Q75+R75+S75+T75+P75</f>
        <v>0</v>
      </c>
      <c r="M75" s="214"/>
      <c r="N75" s="214"/>
      <c r="O75" s="215"/>
      <c r="P75" s="214"/>
      <c r="Q75" s="214"/>
      <c r="R75" s="214"/>
      <c r="S75" s="214"/>
      <c r="T75" s="108"/>
      <c r="U75" s="216">
        <f t="shared" si="62"/>
        <v>300.89999999999998</v>
      </c>
      <c r="V75" s="216">
        <f t="shared" si="26"/>
        <v>0</v>
      </c>
      <c r="W75" s="216">
        <f t="shared" si="27"/>
        <v>0</v>
      </c>
      <c r="X75" s="216">
        <f t="shared" si="28"/>
        <v>300.89999999999998</v>
      </c>
      <c r="Y75" s="216">
        <f t="shared" si="29"/>
        <v>0</v>
      </c>
      <c r="Z75" s="216">
        <f t="shared" si="29"/>
        <v>0</v>
      </c>
      <c r="AA75" s="216">
        <f t="shared" si="30"/>
        <v>0</v>
      </c>
      <c r="AB75" s="216">
        <f t="shared" si="31"/>
        <v>0</v>
      </c>
      <c r="AC75" s="216">
        <f t="shared" si="32"/>
        <v>0</v>
      </c>
      <c r="AN75" s="44"/>
      <c r="AO75" s="44"/>
      <c r="AP75" s="44"/>
      <c r="AQ75" s="44"/>
      <c r="AR75" s="44"/>
      <c r="AS75" s="44"/>
      <c r="AT75" s="44"/>
      <c r="AU75" s="44"/>
      <c r="AV75" s="44"/>
    </row>
    <row r="76" spans="1:48" s="44" customFormat="1" ht="39" hidden="1" x14ac:dyDescent="0.25">
      <c r="A76" s="112"/>
      <c r="B76" s="217" t="s">
        <v>328</v>
      </c>
      <c r="C76" s="211">
        <f t="shared" ref="C76:C97" si="90">D76+E76+F76+H76+I76+J76+K76+G76</f>
        <v>0</v>
      </c>
      <c r="D76" s="61"/>
      <c r="E76" s="61">
        <v>0</v>
      </c>
      <c r="F76" s="218"/>
      <c r="G76" s="61"/>
      <c r="H76" s="61"/>
      <c r="I76" s="61"/>
      <c r="J76" s="61"/>
      <c r="K76" s="61"/>
      <c r="L76" s="213">
        <f t="shared" ref="L76:L97" si="91">M76+N76+O76+Q76+R76+S76+T76+P76</f>
        <v>0</v>
      </c>
      <c r="M76" s="108"/>
      <c r="N76" s="108">
        <v>0</v>
      </c>
      <c r="O76" s="219"/>
      <c r="P76" s="108"/>
      <c r="Q76" s="108"/>
      <c r="R76" s="108"/>
      <c r="S76" s="108"/>
      <c r="T76" s="108"/>
      <c r="U76" s="216">
        <f t="shared" ref="U76:U97" si="92">V76+W76+X76+Z76+AA76+AB76+AC76+Y76</f>
        <v>0</v>
      </c>
      <c r="V76" s="216">
        <f t="shared" si="26"/>
        <v>0</v>
      </c>
      <c r="W76" s="216">
        <f t="shared" si="27"/>
        <v>0</v>
      </c>
      <c r="X76" s="216">
        <f t="shared" si="28"/>
        <v>0</v>
      </c>
      <c r="Y76" s="216">
        <f t="shared" si="29"/>
        <v>0</v>
      </c>
      <c r="Z76" s="216">
        <f t="shared" si="29"/>
        <v>0</v>
      </c>
      <c r="AA76" s="216">
        <f t="shared" si="30"/>
        <v>0</v>
      </c>
      <c r="AB76" s="216">
        <f t="shared" si="31"/>
        <v>0</v>
      </c>
      <c r="AC76" s="216">
        <f t="shared" si="32"/>
        <v>0</v>
      </c>
      <c r="AE76" s="59"/>
      <c r="AF76" s="59"/>
      <c r="AG76" s="59"/>
      <c r="AH76" s="59"/>
      <c r="AI76" s="59"/>
      <c r="AJ76" s="59"/>
      <c r="AK76" s="59"/>
      <c r="AL76" s="59"/>
      <c r="AM76" s="59"/>
    </row>
    <row r="77" spans="1:48" x14ac:dyDescent="0.25">
      <c r="A77" s="113"/>
      <c r="B77" s="210" t="s">
        <v>415</v>
      </c>
      <c r="C77" s="211">
        <f t="shared" si="90"/>
        <v>200.99942999999999</v>
      </c>
      <c r="D77" s="171"/>
      <c r="E77" s="171">
        <v>0</v>
      </c>
      <c r="F77" s="231">
        <v>200.99942999999999</v>
      </c>
      <c r="G77" s="171"/>
      <c r="H77" s="171"/>
      <c r="I77" s="171"/>
      <c r="J77" s="171"/>
      <c r="K77" s="61"/>
      <c r="L77" s="213">
        <f t="shared" si="91"/>
        <v>0</v>
      </c>
      <c r="M77" s="214"/>
      <c r="N77" s="214">
        <v>0</v>
      </c>
      <c r="O77" s="215"/>
      <c r="P77" s="214"/>
      <c r="Q77" s="214"/>
      <c r="R77" s="214"/>
      <c r="S77" s="214"/>
      <c r="T77" s="108"/>
      <c r="U77" s="216">
        <f t="shared" si="92"/>
        <v>200.99942999999999</v>
      </c>
      <c r="V77" s="216">
        <f t="shared" si="26"/>
        <v>0</v>
      </c>
      <c r="W77" s="216">
        <f t="shared" si="27"/>
        <v>0</v>
      </c>
      <c r="X77" s="216">
        <f t="shared" si="28"/>
        <v>200.99942999999999</v>
      </c>
      <c r="Y77" s="216">
        <f t="shared" si="29"/>
        <v>0</v>
      </c>
      <c r="Z77" s="216">
        <f t="shared" si="29"/>
        <v>0</v>
      </c>
      <c r="AA77" s="216">
        <f t="shared" si="30"/>
        <v>0</v>
      </c>
      <c r="AB77" s="216">
        <f t="shared" si="31"/>
        <v>0</v>
      </c>
      <c r="AC77" s="216">
        <f t="shared" si="32"/>
        <v>0</v>
      </c>
      <c r="AN77" s="44"/>
      <c r="AO77" s="44"/>
      <c r="AP77" s="44"/>
      <c r="AQ77" s="44"/>
      <c r="AR77" s="44"/>
      <c r="AS77" s="44"/>
      <c r="AT77" s="44"/>
      <c r="AU77" s="44"/>
      <c r="AV77" s="44"/>
    </row>
    <row r="78" spans="1:48" x14ac:dyDescent="0.25">
      <c r="A78" s="113"/>
      <c r="B78" s="210" t="s">
        <v>441</v>
      </c>
      <c r="C78" s="211">
        <f t="shared" si="90"/>
        <v>72.372</v>
      </c>
      <c r="D78" s="171"/>
      <c r="E78" s="171">
        <v>0</v>
      </c>
      <c r="F78" s="231">
        <v>72.372</v>
      </c>
      <c r="G78" s="171"/>
      <c r="H78" s="171"/>
      <c r="I78" s="171"/>
      <c r="J78" s="171"/>
      <c r="K78" s="61"/>
      <c r="L78" s="213">
        <f t="shared" si="91"/>
        <v>0</v>
      </c>
      <c r="M78" s="214"/>
      <c r="N78" s="214">
        <v>0</v>
      </c>
      <c r="O78" s="215"/>
      <c r="P78" s="214"/>
      <c r="Q78" s="214"/>
      <c r="R78" s="214"/>
      <c r="S78" s="214"/>
      <c r="T78" s="108"/>
      <c r="U78" s="216">
        <f t="shared" si="92"/>
        <v>72.372</v>
      </c>
      <c r="V78" s="216">
        <f t="shared" si="26"/>
        <v>0</v>
      </c>
      <c r="W78" s="216">
        <f t="shared" si="27"/>
        <v>0</v>
      </c>
      <c r="X78" s="216">
        <f t="shared" si="28"/>
        <v>72.372</v>
      </c>
      <c r="Y78" s="216">
        <f t="shared" si="29"/>
        <v>0</v>
      </c>
      <c r="Z78" s="216">
        <f t="shared" si="29"/>
        <v>0</v>
      </c>
      <c r="AA78" s="216">
        <f t="shared" si="30"/>
        <v>0</v>
      </c>
      <c r="AB78" s="216">
        <f t="shared" si="31"/>
        <v>0</v>
      </c>
      <c r="AC78" s="216">
        <f t="shared" si="32"/>
        <v>0</v>
      </c>
      <c r="AN78" s="44"/>
      <c r="AO78" s="44"/>
      <c r="AP78" s="44"/>
      <c r="AQ78" s="44"/>
      <c r="AR78" s="44"/>
      <c r="AS78" s="44"/>
      <c r="AT78" s="44"/>
      <c r="AU78" s="44"/>
      <c r="AV78" s="44"/>
    </row>
    <row r="79" spans="1:48" x14ac:dyDescent="0.25">
      <c r="A79" s="113"/>
      <c r="B79" s="210" t="s">
        <v>282</v>
      </c>
      <c r="C79" s="211">
        <f t="shared" si="90"/>
        <v>278.911</v>
      </c>
      <c r="D79" s="171"/>
      <c r="E79" s="171">
        <v>0</v>
      </c>
      <c r="F79" s="231">
        <v>278.911</v>
      </c>
      <c r="G79" s="171"/>
      <c r="H79" s="171"/>
      <c r="I79" s="171"/>
      <c r="J79" s="171"/>
      <c r="K79" s="61"/>
      <c r="L79" s="213">
        <f t="shared" si="91"/>
        <v>0</v>
      </c>
      <c r="M79" s="214"/>
      <c r="N79" s="214">
        <v>0</v>
      </c>
      <c r="O79" s="215"/>
      <c r="P79" s="214"/>
      <c r="Q79" s="214"/>
      <c r="R79" s="214"/>
      <c r="S79" s="214"/>
      <c r="T79" s="108"/>
      <c r="U79" s="216">
        <f t="shared" si="92"/>
        <v>278.911</v>
      </c>
      <c r="V79" s="216">
        <f t="shared" si="26"/>
        <v>0</v>
      </c>
      <c r="W79" s="216">
        <f t="shared" si="27"/>
        <v>0</v>
      </c>
      <c r="X79" s="216">
        <f t="shared" si="28"/>
        <v>278.911</v>
      </c>
      <c r="Y79" s="216">
        <f t="shared" si="29"/>
        <v>0</v>
      </c>
      <c r="Z79" s="216">
        <f t="shared" si="29"/>
        <v>0</v>
      </c>
      <c r="AA79" s="216">
        <f t="shared" si="30"/>
        <v>0</v>
      </c>
      <c r="AB79" s="216">
        <f t="shared" si="31"/>
        <v>0</v>
      </c>
      <c r="AC79" s="216">
        <f t="shared" si="32"/>
        <v>0</v>
      </c>
      <c r="AN79" s="44"/>
      <c r="AO79" s="44"/>
      <c r="AP79" s="44"/>
      <c r="AQ79" s="44"/>
      <c r="AR79" s="44"/>
      <c r="AS79" s="44"/>
      <c r="AT79" s="44"/>
      <c r="AU79" s="44"/>
      <c r="AV79" s="44"/>
    </row>
    <row r="80" spans="1:48" s="44" customFormat="1" ht="39" hidden="1" x14ac:dyDescent="0.25">
      <c r="A80" s="112"/>
      <c r="B80" s="217" t="s">
        <v>386</v>
      </c>
      <c r="C80" s="211">
        <f t="shared" si="90"/>
        <v>0</v>
      </c>
      <c r="D80" s="61"/>
      <c r="E80" s="61"/>
      <c r="F80" s="223"/>
      <c r="G80" s="61"/>
      <c r="H80" s="61"/>
      <c r="I80" s="61"/>
      <c r="J80" s="61"/>
      <c r="K80" s="61"/>
      <c r="L80" s="213">
        <f t="shared" si="91"/>
        <v>0</v>
      </c>
      <c r="M80" s="108"/>
      <c r="N80" s="108"/>
      <c r="O80" s="108"/>
      <c r="P80" s="108"/>
      <c r="Q80" s="108"/>
      <c r="R80" s="108"/>
      <c r="S80" s="108"/>
      <c r="T80" s="108"/>
      <c r="U80" s="216">
        <f t="shared" si="92"/>
        <v>0</v>
      </c>
      <c r="V80" s="216">
        <f t="shared" si="26"/>
        <v>0</v>
      </c>
      <c r="W80" s="216">
        <f t="shared" si="27"/>
        <v>0</v>
      </c>
      <c r="X80" s="216">
        <f t="shared" si="28"/>
        <v>0</v>
      </c>
      <c r="Y80" s="216">
        <f t="shared" si="29"/>
        <v>0</v>
      </c>
      <c r="Z80" s="216">
        <f t="shared" si="29"/>
        <v>0</v>
      </c>
      <c r="AA80" s="216">
        <f t="shared" si="30"/>
        <v>0</v>
      </c>
      <c r="AB80" s="216">
        <f t="shared" si="31"/>
        <v>0</v>
      </c>
      <c r="AC80" s="216">
        <f t="shared" si="32"/>
        <v>0</v>
      </c>
      <c r="AE80" s="59"/>
      <c r="AF80" s="59"/>
      <c r="AG80" s="59"/>
      <c r="AH80" s="59"/>
      <c r="AI80" s="59"/>
      <c r="AJ80" s="59"/>
      <c r="AK80" s="59"/>
      <c r="AL80" s="59"/>
      <c r="AM80" s="59"/>
    </row>
    <row r="81" spans="1:48" ht="38.25" x14ac:dyDescent="0.25">
      <c r="A81" s="113"/>
      <c r="B81" s="232" t="s">
        <v>452</v>
      </c>
      <c r="C81" s="211">
        <f t="shared" si="90"/>
        <v>0</v>
      </c>
      <c r="D81" s="171"/>
      <c r="E81" s="171"/>
      <c r="F81" s="231"/>
      <c r="G81" s="171"/>
      <c r="H81" s="171"/>
      <c r="I81" s="171"/>
      <c r="J81" s="171"/>
      <c r="K81" s="171"/>
      <c r="L81" s="213">
        <f t="shared" si="91"/>
        <v>2.7509999999999999</v>
      </c>
      <c r="M81" s="214"/>
      <c r="N81" s="214"/>
      <c r="O81" s="215">
        <v>2.7509999999999999</v>
      </c>
      <c r="P81" s="214"/>
      <c r="Q81" s="214"/>
      <c r="R81" s="214"/>
      <c r="S81" s="214"/>
      <c r="T81" s="214"/>
      <c r="U81" s="216">
        <f t="shared" si="92"/>
        <v>2.7509999999999999</v>
      </c>
      <c r="V81" s="216">
        <f t="shared" si="26"/>
        <v>0</v>
      </c>
      <c r="W81" s="216">
        <f t="shared" si="27"/>
        <v>0</v>
      </c>
      <c r="X81" s="216">
        <f t="shared" si="28"/>
        <v>2.7509999999999999</v>
      </c>
      <c r="Y81" s="216">
        <f t="shared" si="29"/>
        <v>0</v>
      </c>
      <c r="Z81" s="216">
        <f t="shared" si="29"/>
        <v>0</v>
      </c>
      <c r="AA81" s="216">
        <f t="shared" si="30"/>
        <v>0</v>
      </c>
      <c r="AB81" s="216">
        <f t="shared" si="31"/>
        <v>0</v>
      </c>
      <c r="AC81" s="216">
        <f t="shared" si="32"/>
        <v>0</v>
      </c>
    </row>
    <row r="82" spans="1:48" ht="38.25" x14ac:dyDescent="0.25">
      <c r="A82" s="113"/>
      <c r="B82" s="232" t="s">
        <v>454</v>
      </c>
      <c r="C82" s="211">
        <f t="shared" si="90"/>
        <v>0</v>
      </c>
      <c r="D82" s="171"/>
      <c r="E82" s="171"/>
      <c r="F82" s="231"/>
      <c r="G82" s="171"/>
      <c r="H82" s="171"/>
      <c r="I82" s="171"/>
      <c r="J82" s="171"/>
      <c r="K82" s="171"/>
      <c r="L82" s="213">
        <f t="shared" si="91"/>
        <v>0.36399999999999999</v>
      </c>
      <c r="M82" s="214"/>
      <c r="N82" s="214"/>
      <c r="O82" s="215">
        <v>0.36399999999999999</v>
      </c>
      <c r="P82" s="214"/>
      <c r="Q82" s="214"/>
      <c r="R82" s="214"/>
      <c r="S82" s="214"/>
      <c r="T82" s="214"/>
      <c r="U82" s="216">
        <f t="shared" si="92"/>
        <v>0.36399999999999999</v>
      </c>
      <c r="V82" s="216">
        <f t="shared" si="26"/>
        <v>0</v>
      </c>
      <c r="W82" s="216">
        <f t="shared" si="27"/>
        <v>0</v>
      </c>
      <c r="X82" s="216">
        <f t="shared" si="28"/>
        <v>0.36399999999999999</v>
      </c>
      <c r="Y82" s="216">
        <f t="shared" si="29"/>
        <v>0</v>
      </c>
      <c r="Z82" s="216">
        <f t="shared" si="29"/>
        <v>0</v>
      </c>
      <c r="AA82" s="216">
        <f t="shared" si="30"/>
        <v>0</v>
      </c>
      <c r="AB82" s="216">
        <f t="shared" si="31"/>
        <v>0</v>
      </c>
      <c r="AC82" s="216">
        <f t="shared" si="32"/>
        <v>0</v>
      </c>
    </row>
    <row r="83" spans="1:48" ht="42" customHeight="1" x14ac:dyDescent="0.25">
      <c r="A83" s="113"/>
      <c r="B83" s="232" t="s">
        <v>451</v>
      </c>
      <c r="C83" s="211">
        <f t="shared" si="90"/>
        <v>0</v>
      </c>
      <c r="D83" s="171"/>
      <c r="E83" s="171"/>
      <c r="F83" s="231"/>
      <c r="G83" s="171"/>
      <c r="H83" s="171"/>
      <c r="I83" s="171"/>
      <c r="J83" s="171"/>
      <c r="K83" s="171"/>
      <c r="L83" s="213">
        <f t="shared" si="91"/>
        <v>11.994</v>
      </c>
      <c r="M83" s="214"/>
      <c r="N83" s="214"/>
      <c r="O83" s="215">
        <f>10.811+1.183</f>
        <v>11.994</v>
      </c>
      <c r="P83" s="214"/>
      <c r="Q83" s="214"/>
      <c r="R83" s="214"/>
      <c r="S83" s="214"/>
      <c r="T83" s="214"/>
      <c r="U83" s="216">
        <f t="shared" si="92"/>
        <v>11.994</v>
      </c>
      <c r="V83" s="216">
        <f t="shared" si="26"/>
        <v>0</v>
      </c>
      <c r="W83" s="216">
        <f t="shared" si="27"/>
        <v>0</v>
      </c>
      <c r="X83" s="216">
        <f t="shared" si="28"/>
        <v>11.994</v>
      </c>
      <c r="Y83" s="216">
        <f t="shared" si="29"/>
        <v>0</v>
      </c>
      <c r="Z83" s="216">
        <f t="shared" si="29"/>
        <v>0</v>
      </c>
      <c r="AA83" s="216">
        <f t="shared" si="30"/>
        <v>0</v>
      </c>
      <c r="AB83" s="216">
        <f t="shared" si="31"/>
        <v>0</v>
      </c>
      <c r="AC83" s="216">
        <f t="shared" si="32"/>
        <v>0</v>
      </c>
    </row>
    <row r="84" spans="1:48" ht="24.75" customHeight="1" x14ac:dyDescent="0.25">
      <c r="A84" s="113"/>
      <c r="B84" s="232" t="s">
        <v>324</v>
      </c>
      <c r="C84" s="211">
        <f t="shared" si="90"/>
        <v>53.6</v>
      </c>
      <c r="D84" s="171"/>
      <c r="E84" s="171"/>
      <c r="F84" s="231">
        <v>53.6</v>
      </c>
      <c r="G84" s="171"/>
      <c r="H84" s="171"/>
      <c r="I84" s="171"/>
      <c r="J84" s="171"/>
      <c r="K84" s="61"/>
      <c r="L84" s="213">
        <f t="shared" si="91"/>
        <v>0</v>
      </c>
      <c r="M84" s="214"/>
      <c r="N84" s="214"/>
      <c r="O84" s="215"/>
      <c r="P84" s="214"/>
      <c r="Q84" s="214"/>
      <c r="R84" s="214"/>
      <c r="S84" s="214"/>
      <c r="T84" s="108"/>
      <c r="U84" s="216">
        <f t="shared" si="92"/>
        <v>53.6</v>
      </c>
      <c r="V84" s="216">
        <f t="shared" si="26"/>
        <v>0</v>
      </c>
      <c r="W84" s="216">
        <f t="shared" si="27"/>
        <v>0</v>
      </c>
      <c r="X84" s="216">
        <f t="shared" si="28"/>
        <v>53.6</v>
      </c>
      <c r="Y84" s="216">
        <f t="shared" si="29"/>
        <v>0</v>
      </c>
      <c r="Z84" s="216">
        <f t="shared" si="29"/>
        <v>0</v>
      </c>
      <c r="AA84" s="216">
        <f t="shared" si="30"/>
        <v>0</v>
      </c>
      <c r="AB84" s="216">
        <f t="shared" si="31"/>
        <v>0</v>
      </c>
      <c r="AC84" s="216">
        <f t="shared" si="32"/>
        <v>0</v>
      </c>
      <c r="AN84" s="44"/>
      <c r="AO84" s="44"/>
      <c r="AP84" s="44"/>
      <c r="AQ84" s="44"/>
      <c r="AR84" s="44"/>
      <c r="AS84" s="44"/>
      <c r="AT84" s="44"/>
      <c r="AU84" s="44"/>
      <c r="AV84" s="44"/>
    </row>
    <row r="85" spans="1:48" ht="15.75" customHeight="1" x14ac:dyDescent="0.25">
      <c r="A85" s="113"/>
      <c r="B85" s="210" t="s">
        <v>320</v>
      </c>
      <c r="C85" s="211">
        <f t="shared" si="90"/>
        <v>3.6</v>
      </c>
      <c r="D85" s="171"/>
      <c r="E85" s="171"/>
      <c r="F85" s="231">
        <v>3.6</v>
      </c>
      <c r="G85" s="171"/>
      <c r="H85" s="171"/>
      <c r="I85" s="171"/>
      <c r="J85" s="171"/>
      <c r="K85" s="61"/>
      <c r="L85" s="213">
        <f t="shared" si="91"/>
        <v>0</v>
      </c>
      <c r="M85" s="214"/>
      <c r="N85" s="214"/>
      <c r="O85" s="215"/>
      <c r="P85" s="214"/>
      <c r="Q85" s="214"/>
      <c r="R85" s="214"/>
      <c r="S85" s="214"/>
      <c r="T85" s="108"/>
      <c r="U85" s="216">
        <f t="shared" si="92"/>
        <v>3.6</v>
      </c>
      <c r="V85" s="216">
        <f t="shared" si="26"/>
        <v>0</v>
      </c>
      <c r="W85" s="216">
        <f t="shared" si="27"/>
        <v>0</v>
      </c>
      <c r="X85" s="216">
        <f t="shared" si="28"/>
        <v>3.6</v>
      </c>
      <c r="Y85" s="216">
        <f t="shared" si="29"/>
        <v>0</v>
      </c>
      <c r="Z85" s="216">
        <f t="shared" si="29"/>
        <v>0</v>
      </c>
      <c r="AA85" s="216">
        <f t="shared" si="30"/>
        <v>0</v>
      </c>
      <c r="AB85" s="216">
        <f t="shared" si="31"/>
        <v>0</v>
      </c>
      <c r="AC85" s="216">
        <f t="shared" si="32"/>
        <v>0</v>
      </c>
      <c r="AN85" s="44"/>
      <c r="AO85" s="44"/>
      <c r="AP85" s="44"/>
      <c r="AQ85" s="44"/>
      <c r="AR85" s="44"/>
      <c r="AS85" s="44"/>
      <c r="AT85" s="44"/>
      <c r="AU85" s="44"/>
      <c r="AV85" s="44"/>
    </row>
    <row r="86" spans="1:48" x14ac:dyDescent="0.25">
      <c r="A86" s="113"/>
      <c r="B86" s="210" t="s">
        <v>395</v>
      </c>
      <c r="C86" s="211">
        <f t="shared" si="90"/>
        <v>73.7</v>
      </c>
      <c r="D86" s="171"/>
      <c r="E86" s="171"/>
      <c r="F86" s="231">
        <v>73.7</v>
      </c>
      <c r="G86" s="171"/>
      <c r="H86" s="171"/>
      <c r="I86" s="171"/>
      <c r="J86" s="171"/>
      <c r="K86" s="61"/>
      <c r="L86" s="213">
        <f t="shared" si="91"/>
        <v>0</v>
      </c>
      <c r="M86" s="214"/>
      <c r="N86" s="214"/>
      <c r="O86" s="215"/>
      <c r="P86" s="214"/>
      <c r="Q86" s="214"/>
      <c r="R86" s="214"/>
      <c r="S86" s="214"/>
      <c r="T86" s="108"/>
      <c r="U86" s="216">
        <f t="shared" si="92"/>
        <v>73.7</v>
      </c>
      <c r="V86" s="216"/>
      <c r="W86" s="216"/>
      <c r="X86" s="216">
        <f t="shared" si="28"/>
        <v>73.7</v>
      </c>
      <c r="Y86" s="216"/>
      <c r="Z86" s="216"/>
      <c r="AA86" s="216"/>
      <c r="AB86" s="216"/>
      <c r="AC86" s="216"/>
      <c r="AN86" s="44"/>
      <c r="AO86" s="44"/>
      <c r="AP86" s="44"/>
      <c r="AQ86" s="44"/>
      <c r="AR86" s="44"/>
      <c r="AS86" s="44"/>
      <c r="AT86" s="44"/>
      <c r="AU86" s="44"/>
      <c r="AV86" s="44"/>
    </row>
    <row r="87" spans="1:48" s="44" customFormat="1" ht="39" hidden="1" x14ac:dyDescent="0.25">
      <c r="A87" s="112"/>
      <c r="B87" s="217" t="s">
        <v>304</v>
      </c>
      <c r="C87" s="211">
        <f t="shared" si="90"/>
        <v>0</v>
      </c>
      <c r="D87" s="61"/>
      <c r="E87" s="61"/>
      <c r="F87" s="223">
        <v>0</v>
      </c>
      <c r="G87" s="61"/>
      <c r="H87" s="61"/>
      <c r="I87" s="61"/>
      <c r="J87" s="61"/>
      <c r="K87" s="61"/>
      <c r="L87" s="213">
        <f t="shared" si="91"/>
        <v>0</v>
      </c>
      <c r="M87" s="214"/>
      <c r="N87" s="214"/>
      <c r="O87" s="219"/>
      <c r="P87" s="108"/>
      <c r="Q87" s="108"/>
      <c r="R87" s="108"/>
      <c r="S87" s="108"/>
      <c r="T87" s="108"/>
      <c r="U87" s="216">
        <f t="shared" si="92"/>
        <v>0</v>
      </c>
      <c r="V87" s="216">
        <f t="shared" si="26"/>
        <v>0</v>
      </c>
      <c r="W87" s="216">
        <f t="shared" si="27"/>
        <v>0</v>
      </c>
      <c r="X87" s="216">
        <f t="shared" si="28"/>
        <v>0</v>
      </c>
      <c r="Y87" s="216">
        <f t="shared" si="29"/>
        <v>0</v>
      </c>
      <c r="Z87" s="216">
        <f t="shared" si="29"/>
        <v>0</v>
      </c>
      <c r="AA87" s="216">
        <f t="shared" si="30"/>
        <v>0</v>
      </c>
      <c r="AB87" s="216">
        <f t="shared" si="31"/>
        <v>0</v>
      </c>
      <c r="AC87" s="216">
        <f t="shared" si="32"/>
        <v>0</v>
      </c>
      <c r="AE87" s="59"/>
      <c r="AF87" s="59"/>
      <c r="AG87" s="59"/>
      <c r="AH87" s="59"/>
      <c r="AI87" s="59"/>
      <c r="AJ87" s="59"/>
      <c r="AK87" s="59"/>
      <c r="AL87" s="59"/>
      <c r="AM87" s="59"/>
    </row>
    <row r="88" spans="1:48" s="44" customFormat="1" ht="39" hidden="1" x14ac:dyDescent="0.25">
      <c r="A88" s="112"/>
      <c r="B88" s="217" t="s">
        <v>335</v>
      </c>
      <c r="C88" s="220">
        <f t="shared" si="90"/>
        <v>0</v>
      </c>
      <c r="D88" s="61"/>
      <c r="E88" s="61"/>
      <c r="F88" s="223"/>
      <c r="G88" s="61"/>
      <c r="H88" s="61"/>
      <c r="I88" s="61"/>
      <c r="J88" s="61"/>
      <c r="K88" s="61"/>
      <c r="L88" s="221">
        <f t="shared" si="91"/>
        <v>0</v>
      </c>
      <c r="M88" s="108"/>
      <c r="N88" s="108"/>
      <c r="O88" s="219"/>
      <c r="P88" s="108"/>
      <c r="Q88" s="108"/>
      <c r="R88" s="108"/>
      <c r="S88" s="108"/>
      <c r="T88" s="108"/>
      <c r="U88" s="222">
        <f t="shared" si="92"/>
        <v>0</v>
      </c>
      <c r="V88" s="222">
        <f t="shared" si="26"/>
        <v>0</v>
      </c>
      <c r="W88" s="222">
        <f t="shared" si="27"/>
        <v>0</v>
      </c>
      <c r="X88" s="222">
        <f t="shared" si="28"/>
        <v>0</v>
      </c>
      <c r="Y88" s="222">
        <f t="shared" si="29"/>
        <v>0</v>
      </c>
      <c r="Z88" s="222">
        <f t="shared" si="29"/>
        <v>0</v>
      </c>
      <c r="AA88" s="222">
        <f t="shared" si="30"/>
        <v>0</v>
      </c>
      <c r="AB88" s="222">
        <f t="shared" si="31"/>
        <v>0</v>
      </c>
      <c r="AC88" s="222">
        <f t="shared" si="32"/>
        <v>0</v>
      </c>
      <c r="AE88" s="59"/>
      <c r="AF88" s="59"/>
      <c r="AG88" s="59"/>
      <c r="AH88" s="59"/>
      <c r="AI88" s="59"/>
      <c r="AJ88" s="59"/>
      <c r="AK88" s="59"/>
      <c r="AL88" s="59"/>
      <c r="AM88" s="59"/>
    </row>
    <row r="89" spans="1:48" ht="39" x14ac:dyDescent="0.25">
      <c r="A89" s="113"/>
      <c r="B89" s="210" t="s">
        <v>457</v>
      </c>
      <c r="C89" s="211">
        <f t="shared" si="90"/>
        <v>0</v>
      </c>
      <c r="D89" s="171"/>
      <c r="E89" s="171"/>
      <c r="F89" s="231"/>
      <c r="G89" s="171"/>
      <c r="H89" s="171"/>
      <c r="I89" s="171"/>
      <c r="J89" s="171"/>
      <c r="K89" s="171"/>
      <c r="L89" s="213">
        <f t="shared" si="91"/>
        <v>2.1437599999999999</v>
      </c>
      <c r="M89" s="214"/>
      <c r="N89" s="214"/>
      <c r="O89" s="215">
        <v>2.1437599999999999</v>
      </c>
      <c r="P89" s="214"/>
      <c r="Q89" s="214"/>
      <c r="R89" s="214"/>
      <c r="S89" s="214"/>
      <c r="T89" s="214"/>
      <c r="U89" s="216">
        <f t="shared" si="92"/>
        <v>2.1437599999999999</v>
      </c>
      <c r="V89" s="216">
        <f t="shared" si="26"/>
        <v>0</v>
      </c>
      <c r="W89" s="216">
        <f t="shared" si="27"/>
        <v>0</v>
      </c>
      <c r="X89" s="216">
        <f t="shared" si="28"/>
        <v>2.1437599999999999</v>
      </c>
      <c r="Y89" s="216">
        <f t="shared" si="29"/>
        <v>0</v>
      </c>
      <c r="Z89" s="216">
        <f t="shared" si="29"/>
        <v>0</v>
      </c>
      <c r="AA89" s="216">
        <f t="shared" si="30"/>
        <v>0</v>
      </c>
      <c r="AB89" s="216">
        <f t="shared" si="31"/>
        <v>0</v>
      </c>
      <c r="AC89" s="216">
        <f t="shared" si="32"/>
        <v>0</v>
      </c>
    </row>
    <row r="90" spans="1:48" ht="15" customHeight="1" x14ac:dyDescent="0.25">
      <c r="A90" s="113"/>
      <c r="B90" s="210" t="s">
        <v>138</v>
      </c>
      <c r="C90" s="211">
        <f t="shared" si="90"/>
        <v>3.3</v>
      </c>
      <c r="D90" s="171"/>
      <c r="E90" s="212">
        <v>3.3</v>
      </c>
      <c r="F90" s="171">
        <v>0</v>
      </c>
      <c r="G90" s="171"/>
      <c r="H90" s="171"/>
      <c r="I90" s="171"/>
      <c r="J90" s="171"/>
      <c r="K90" s="61"/>
      <c r="L90" s="213">
        <f t="shared" si="91"/>
        <v>0</v>
      </c>
      <c r="M90" s="214"/>
      <c r="N90" s="215"/>
      <c r="O90" s="214"/>
      <c r="P90" s="214"/>
      <c r="Q90" s="214"/>
      <c r="R90" s="214"/>
      <c r="S90" s="214"/>
      <c r="T90" s="108"/>
      <c r="U90" s="216">
        <f t="shared" si="92"/>
        <v>3.3</v>
      </c>
      <c r="V90" s="216">
        <f t="shared" si="26"/>
        <v>0</v>
      </c>
      <c r="W90" s="216">
        <f t="shared" si="27"/>
        <v>3.3</v>
      </c>
      <c r="X90" s="216">
        <f t="shared" si="28"/>
        <v>0</v>
      </c>
      <c r="Y90" s="216">
        <f t="shared" si="29"/>
        <v>0</v>
      </c>
      <c r="Z90" s="216">
        <f t="shared" si="29"/>
        <v>0</v>
      </c>
      <c r="AA90" s="216">
        <f t="shared" si="30"/>
        <v>0</v>
      </c>
      <c r="AB90" s="216">
        <f t="shared" si="31"/>
        <v>0</v>
      </c>
      <c r="AC90" s="216">
        <f t="shared" si="32"/>
        <v>0</v>
      </c>
      <c r="AN90" s="44"/>
      <c r="AO90" s="44"/>
      <c r="AP90" s="44"/>
      <c r="AQ90" s="44"/>
      <c r="AR90" s="44"/>
      <c r="AS90" s="44"/>
      <c r="AT90" s="44"/>
      <c r="AU90" s="44"/>
      <c r="AV90" s="44"/>
    </row>
    <row r="91" spans="1:48" x14ac:dyDescent="0.25">
      <c r="A91" s="113"/>
      <c r="B91" s="210" t="s">
        <v>73</v>
      </c>
      <c r="C91" s="211">
        <f t="shared" si="90"/>
        <v>30.192</v>
      </c>
      <c r="D91" s="171"/>
      <c r="E91" s="212">
        <v>30.192</v>
      </c>
      <c r="F91" s="171">
        <v>0</v>
      </c>
      <c r="G91" s="171"/>
      <c r="H91" s="171"/>
      <c r="I91" s="171"/>
      <c r="J91" s="171"/>
      <c r="K91" s="61"/>
      <c r="L91" s="213">
        <f t="shared" si="91"/>
        <v>-4.0380000000000003</v>
      </c>
      <c r="M91" s="214"/>
      <c r="N91" s="215">
        <v>-4.0380000000000003</v>
      </c>
      <c r="O91" s="214"/>
      <c r="P91" s="214"/>
      <c r="Q91" s="214"/>
      <c r="R91" s="214"/>
      <c r="S91" s="214"/>
      <c r="T91" s="108"/>
      <c r="U91" s="216">
        <f t="shared" si="92"/>
        <v>26.154</v>
      </c>
      <c r="V91" s="216">
        <f t="shared" si="26"/>
        <v>0</v>
      </c>
      <c r="W91" s="216">
        <f t="shared" si="27"/>
        <v>26.154</v>
      </c>
      <c r="X91" s="216">
        <f t="shared" si="28"/>
        <v>0</v>
      </c>
      <c r="Y91" s="216">
        <f t="shared" si="29"/>
        <v>0</v>
      </c>
      <c r="Z91" s="216">
        <f t="shared" si="29"/>
        <v>0</v>
      </c>
      <c r="AA91" s="216">
        <f t="shared" si="30"/>
        <v>0</v>
      </c>
      <c r="AB91" s="216">
        <f t="shared" si="31"/>
        <v>0</v>
      </c>
      <c r="AC91" s="216">
        <f t="shared" si="32"/>
        <v>0</v>
      </c>
      <c r="AN91" s="44"/>
      <c r="AO91" s="44"/>
      <c r="AP91" s="44"/>
      <c r="AQ91" s="44"/>
      <c r="AR91" s="44"/>
      <c r="AS91" s="44"/>
      <c r="AT91" s="44"/>
      <c r="AU91" s="44"/>
      <c r="AV91" s="44"/>
    </row>
    <row r="92" spans="1:48" s="182" customFormat="1" ht="15" customHeight="1" x14ac:dyDescent="0.25">
      <c r="A92" s="233"/>
      <c r="B92" s="234" t="s">
        <v>143</v>
      </c>
      <c r="C92" s="211">
        <f t="shared" si="90"/>
        <v>166.923</v>
      </c>
      <c r="D92" s="171"/>
      <c r="E92" s="212">
        <v>166.923</v>
      </c>
      <c r="F92" s="171"/>
      <c r="G92" s="171"/>
      <c r="H92" s="171"/>
      <c r="I92" s="171"/>
      <c r="J92" s="171"/>
      <c r="K92" s="61"/>
      <c r="L92" s="213">
        <f t="shared" si="91"/>
        <v>0</v>
      </c>
      <c r="M92" s="214"/>
      <c r="N92" s="215"/>
      <c r="O92" s="214"/>
      <c r="P92" s="214"/>
      <c r="Q92" s="214"/>
      <c r="R92" s="214"/>
      <c r="S92" s="214"/>
      <c r="T92" s="108"/>
      <c r="U92" s="216">
        <f t="shared" si="92"/>
        <v>166.923</v>
      </c>
      <c r="V92" s="216">
        <f t="shared" si="26"/>
        <v>0</v>
      </c>
      <c r="W92" s="216">
        <f t="shared" si="27"/>
        <v>166.923</v>
      </c>
      <c r="X92" s="216">
        <f t="shared" si="28"/>
        <v>0</v>
      </c>
      <c r="Y92" s="216">
        <f t="shared" si="29"/>
        <v>0</v>
      </c>
      <c r="Z92" s="216">
        <f t="shared" si="29"/>
        <v>0</v>
      </c>
      <c r="AA92" s="216">
        <f t="shared" si="30"/>
        <v>0</v>
      </c>
      <c r="AB92" s="216">
        <f t="shared" si="31"/>
        <v>0</v>
      </c>
      <c r="AC92" s="216">
        <f t="shared" si="32"/>
        <v>0</v>
      </c>
      <c r="AE92" s="280"/>
      <c r="AF92" s="280"/>
      <c r="AG92" s="280"/>
      <c r="AH92" s="280"/>
      <c r="AI92" s="280"/>
      <c r="AJ92" s="280"/>
      <c r="AK92" s="280"/>
      <c r="AL92" s="280"/>
      <c r="AM92" s="280"/>
      <c r="AN92" s="44"/>
      <c r="AO92" s="44"/>
      <c r="AP92" s="44"/>
      <c r="AQ92" s="44"/>
      <c r="AR92" s="44"/>
      <c r="AS92" s="44"/>
      <c r="AT92" s="44"/>
      <c r="AU92" s="44"/>
      <c r="AV92" s="44"/>
    </row>
    <row r="93" spans="1:48" ht="26.25" x14ac:dyDescent="0.25">
      <c r="A93" s="113"/>
      <c r="B93" s="210" t="s">
        <v>311</v>
      </c>
      <c r="C93" s="211">
        <f t="shared" si="90"/>
        <v>391.553</v>
      </c>
      <c r="D93" s="171"/>
      <c r="E93" s="212">
        <v>391.553</v>
      </c>
      <c r="F93" s="171">
        <v>0</v>
      </c>
      <c r="G93" s="171"/>
      <c r="H93" s="171"/>
      <c r="I93" s="171"/>
      <c r="J93" s="171"/>
      <c r="K93" s="61"/>
      <c r="L93" s="213">
        <f t="shared" si="91"/>
        <v>0</v>
      </c>
      <c r="M93" s="214"/>
      <c r="N93" s="215"/>
      <c r="O93" s="214"/>
      <c r="P93" s="214"/>
      <c r="Q93" s="214"/>
      <c r="R93" s="214"/>
      <c r="S93" s="214"/>
      <c r="T93" s="108"/>
      <c r="U93" s="216">
        <f t="shared" si="92"/>
        <v>391.553</v>
      </c>
      <c r="V93" s="216">
        <f t="shared" si="26"/>
        <v>0</v>
      </c>
      <c r="W93" s="216">
        <f t="shared" si="27"/>
        <v>391.553</v>
      </c>
      <c r="X93" s="216">
        <f t="shared" si="28"/>
        <v>0</v>
      </c>
      <c r="Y93" s="216">
        <f t="shared" si="29"/>
        <v>0</v>
      </c>
      <c r="Z93" s="216">
        <f t="shared" si="29"/>
        <v>0</v>
      </c>
      <c r="AA93" s="216">
        <f t="shared" si="30"/>
        <v>0</v>
      </c>
      <c r="AB93" s="216">
        <f t="shared" si="31"/>
        <v>0</v>
      </c>
      <c r="AC93" s="216">
        <f t="shared" si="32"/>
        <v>0</v>
      </c>
      <c r="AN93" s="44"/>
      <c r="AO93" s="44"/>
      <c r="AP93" s="44"/>
      <c r="AQ93" s="44"/>
      <c r="AR93" s="44"/>
      <c r="AS93" s="44"/>
      <c r="AT93" s="44"/>
      <c r="AU93" s="44"/>
      <c r="AV93" s="44"/>
    </row>
    <row r="94" spans="1:48" ht="15" customHeight="1" x14ac:dyDescent="0.25">
      <c r="A94" s="113"/>
      <c r="B94" s="210" t="s">
        <v>181</v>
      </c>
      <c r="C94" s="211">
        <f t="shared" si="90"/>
        <v>791.4</v>
      </c>
      <c r="D94" s="171"/>
      <c r="E94" s="212">
        <v>791.4</v>
      </c>
      <c r="F94" s="171">
        <v>0</v>
      </c>
      <c r="G94" s="171"/>
      <c r="H94" s="171"/>
      <c r="I94" s="171"/>
      <c r="J94" s="171"/>
      <c r="K94" s="61"/>
      <c r="L94" s="213">
        <f t="shared" si="91"/>
        <v>0</v>
      </c>
      <c r="M94" s="214"/>
      <c r="N94" s="215"/>
      <c r="O94" s="214"/>
      <c r="P94" s="214"/>
      <c r="Q94" s="214"/>
      <c r="R94" s="214"/>
      <c r="S94" s="214"/>
      <c r="T94" s="108"/>
      <c r="U94" s="216">
        <f t="shared" si="92"/>
        <v>791.4</v>
      </c>
      <c r="V94" s="216">
        <f t="shared" si="26"/>
        <v>0</v>
      </c>
      <c r="W94" s="216">
        <f t="shared" si="27"/>
        <v>791.4</v>
      </c>
      <c r="X94" s="216">
        <f t="shared" si="28"/>
        <v>0</v>
      </c>
      <c r="Y94" s="216">
        <f t="shared" si="29"/>
        <v>0</v>
      </c>
      <c r="Z94" s="216">
        <f t="shared" si="29"/>
        <v>0</v>
      </c>
      <c r="AA94" s="216">
        <f t="shared" si="30"/>
        <v>0</v>
      </c>
      <c r="AB94" s="216">
        <f t="shared" si="31"/>
        <v>0</v>
      </c>
      <c r="AC94" s="216">
        <f t="shared" si="32"/>
        <v>0</v>
      </c>
      <c r="AN94" s="44"/>
      <c r="AO94" s="44"/>
      <c r="AP94" s="44"/>
      <c r="AQ94" s="44"/>
      <c r="AR94" s="44"/>
      <c r="AS94" s="44"/>
      <c r="AT94" s="44"/>
      <c r="AU94" s="44"/>
      <c r="AV94" s="44"/>
    </row>
    <row r="95" spans="1:48" ht="15" customHeight="1" x14ac:dyDescent="0.25">
      <c r="A95" s="113"/>
      <c r="B95" s="210" t="s">
        <v>400</v>
      </c>
      <c r="C95" s="211">
        <f t="shared" si="90"/>
        <v>2463.0540000000001</v>
      </c>
      <c r="D95" s="171"/>
      <c r="E95" s="212">
        <v>2463.0540000000001</v>
      </c>
      <c r="F95" s="171"/>
      <c r="G95" s="171"/>
      <c r="H95" s="171"/>
      <c r="I95" s="171"/>
      <c r="J95" s="171"/>
      <c r="K95" s="61"/>
      <c r="L95" s="213">
        <f t="shared" si="91"/>
        <v>0</v>
      </c>
      <c r="M95" s="214"/>
      <c r="N95" s="215"/>
      <c r="O95" s="214"/>
      <c r="P95" s="214"/>
      <c r="Q95" s="214"/>
      <c r="R95" s="214"/>
      <c r="S95" s="214"/>
      <c r="T95" s="108"/>
      <c r="U95" s="216">
        <f t="shared" si="92"/>
        <v>2463.0540000000001</v>
      </c>
      <c r="V95" s="216"/>
      <c r="W95" s="216">
        <f t="shared" si="27"/>
        <v>2463.0540000000001</v>
      </c>
      <c r="X95" s="216"/>
      <c r="Y95" s="216"/>
      <c r="Z95" s="216"/>
      <c r="AA95" s="216"/>
      <c r="AB95" s="216"/>
      <c r="AC95" s="216"/>
      <c r="AN95" s="44"/>
      <c r="AO95" s="44"/>
      <c r="AP95" s="44"/>
      <c r="AQ95" s="44"/>
      <c r="AR95" s="44"/>
      <c r="AS95" s="44"/>
      <c r="AT95" s="44"/>
      <c r="AU95" s="44"/>
      <c r="AV95" s="44"/>
    </row>
    <row r="96" spans="1:48" ht="26.25" x14ac:dyDescent="0.25">
      <c r="A96" s="113"/>
      <c r="B96" s="210" t="s">
        <v>401</v>
      </c>
      <c r="C96" s="211">
        <f t="shared" si="90"/>
        <v>18.100000000000001</v>
      </c>
      <c r="D96" s="171"/>
      <c r="E96" s="212">
        <v>18.100000000000001</v>
      </c>
      <c r="F96" s="171"/>
      <c r="G96" s="171"/>
      <c r="H96" s="171"/>
      <c r="I96" s="171"/>
      <c r="J96" s="171"/>
      <c r="K96" s="61"/>
      <c r="L96" s="213">
        <f t="shared" si="91"/>
        <v>0</v>
      </c>
      <c r="M96" s="214"/>
      <c r="N96" s="215"/>
      <c r="O96" s="214"/>
      <c r="P96" s="214"/>
      <c r="Q96" s="214"/>
      <c r="R96" s="214"/>
      <c r="S96" s="214"/>
      <c r="T96" s="108"/>
      <c r="U96" s="216">
        <f t="shared" si="92"/>
        <v>18.100000000000001</v>
      </c>
      <c r="V96" s="216">
        <f t="shared" si="26"/>
        <v>0</v>
      </c>
      <c r="W96" s="216">
        <f t="shared" si="27"/>
        <v>18.100000000000001</v>
      </c>
      <c r="X96" s="216">
        <f t="shared" si="28"/>
        <v>0</v>
      </c>
      <c r="Y96" s="216">
        <f t="shared" si="29"/>
        <v>0</v>
      </c>
      <c r="Z96" s="216">
        <f t="shared" si="29"/>
        <v>0</v>
      </c>
      <c r="AA96" s="216">
        <f t="shared" si="30"/>
        <v>0</v>
      </c>
      <c r="AB96" s="216">
        <f t="shared" si="31"/>
        <v>0</v>
      </c>
      <c r="AC96" s="216">
        <f t="shared" si="32"/>
        <v>0</v>
      </c>
      <c r="AN96" s="44"/>
      <c r="AO96" s="44"/>
      <c r="AP96" s="44"/>
      <c r="AQ96" s="44"/>
      <c r="AR96" s="44"/>
      <c r="AS96" s="44"/>
      <c r="AT96" s="44"/>
      <c r="AU96" s="44"/>
      <c r="AV96" s="44"/>
    </row>
    <row r="97" spans="1:48" ht="26.25" x14ac:dyDescent="0.25">
      <c r="A97" s="113"/>
      <c r="B97" s="227" t="s">
        <v>445</v>
      </c>
      <c r="C97" s="211">
        <f t="shared" si="90"/>
        <v>48.8</v>
      </c>
      <c r="D97" s="171"/>
      <c r="E97" s="212">
        <v>48.8</v>
      </c>
      <c r="F97" s="171">
        <v>0</v>
      </c>
      <c r="G97" s="171"/>
      <c r="H97" s="171"/>
      <c r="I97" s="171"/>
      <c r="J97" s="171"/>
      <c r="K97" s="61"/>
      <c r="L97" s="213">
        <f t="shared" si="91"/>
        <v>0</v>
      </c>
      <c r="M97" s="214"/>
      <c r="N97" s="215"/>
      <c r="O97" s="214"/>
      <c r="P97" s="214"/>
      <c r="Q97" s="214"/>
      <c r="R97" s="214"/>
      <c r="S97" s="214"/>
      <c r="T97" s="108"/>
      <c r="U97" s="216">
        <f t="shared" si="92"/>
        <v>48.8</v>
      </c>
      <c r="V97" s="216">
        <f t="shared" si="26"/>
        <v>0</v>
      </c>
      <c r="W97" s="216">
        <f t="shared" si="27"/>
        <v>48.8</v>
      </c>
      <c r="X97" s="216">
        <f t="shared" si="28"/>
        <v>0</v>
      </c>
      <c r="Y97" s="216">
        <f t="shared" si="29"/>
        <v>0</v>
      </c>
      <c r="Z97" s="216">
        <f t="shared" si="29"/>
        <v>0</v>
      </c>
      <c r="AA97" s="216">
        <f t="shared" si="30"/>
        <v>0</v>
      </c>
      <c r="AB97" s="216">
        <f t="shared" si="31"/>
        <v>0</v>
      </c>
      <c r="AC97" s="216">
        <f t="shared" si="32"/>
        <v>0</v>
      </c>
      <c r="AN97" s="44"/>
      <c r="AO97" s="44"/>
      <c r="AP97" s="44"/>
      <c r="AQ97" s="44"/>
      <c r="AR97" s="44"/>
      <c r="AS97" s="44"/>
      <c r="AT97" s="44"/>
      <c r="AU97" s="44"/>
      <c r="AV97" s="44"/>
    </row>
    <row r="98" spans="1:48" ht="15" customHeight="1" x14ac:dyDescent="0.25">
      <c r="A98" s="235" t="s">
        <v>6</v>
      </c>
      <c r="B98" s="201" t="s">
        <v>214</v>
      </c>
      <c r="C98" s="202">
        <f t="shared" ref="C98:C105" si="93">D98+E98+F98+H98+I98+J98+K98+G98</f>
        <v>396.97880999999995</v>
      </c>
      <c r="D98" s="203">
        <f t="shared" ref="D98:K98" si="94">D99+D101</f>
        <v>380.65899999999999</v>
      </c>
      <c r="E98" s="203">
        <f t="shared" si="94"/>
        <v>10.452</v>
      </c>
      <c r="F98" s="203">
        <f t="shared" si="94"/>
        <v>0</v>
      </c>
      <c r="G98" s="203">
        <f t="shared" ref="G98" si="95">G99+G101</f>
        <v>0</v>
      </c>
      <c r="H98" s="203">
        <f t="shared" si="94"/>
        <v>0</v>
      </c>
      <c r="I98" s="203">
        <f t="shared" si="94"/>
        <v>4.4000000000000004</v>
      </c>
      <c r="J98" s="203">
        <f t="shared" si="94"/>
        <v>0</v>
      </c>
      <c r="K98" s="151">
        <f t="shared" si="94"/>
        <v>1.4678100000000001</v>
      </c>
      <c r="L98" s="106">
        <f t="shared" ref="L98:L105" si="96">M98+N98+O98+Q98+R98+S98+T98+P98</f>
        <v>0</v>
      </c>
      <c r="M98" s="205">
        <f t="shared" ref="M98:AC98" si="97">M99+M101</f>
        <v>0</v>
      </c>
      <c r="N98" s="205">
        <f t="shared" si="97"/>
        <v>0</v>
      </c>
      <c r="O98" s="205">
        <f t="shared" si="97"/>
        <v>0</v>
      </c>
      <c r="P98" s="205">
        <f t="shared" ref="P98" si="98">P99+P101</f>
        <v>0</v>
      </c>
      <c r="Q98" s="205">
        <f t="shared" si="97"/>
        <v>0</v>
      </c>
      <c r="R98" s="205">
        <f t="shared" si="97"/>
        <v>0</v>
      </c>
      <c r="S98" s="205">
        <f t="shared" si="97"/>
        <v>0</v>
      </c>
      <c r="T98" s="205">
        <f t="shared" si="97"/>
        <v>0</v>
      </c>
      <c r="U98" s="206">
        <f t="shared" ref="U98:U105" si="99">V98+W98+X98+Z98+AA98+AB98+AC98+Y98</f>
        <v>396.97880999999995</v>
      </c>
      <c r="V98" s="206">
        <f t="shared" si="97"/>
        <v>380.65899999999999</v>
      </c>
      <c r="W98" s="206">
        <f t="shared" si="97"/>
        <v>10.452</v>
      </c>
      <c r="X98" s="206">
        <f t="shared" si="97"/>
        <v>0</v>
      </c>
      <c r="Y98" s="206">
        <f t="shared" ref="Y98" si="100">Y99+Y101</f>
        <v>0</v>
      </c>
      <c r="Z98" s="206">
        <f t="shared" si="97"/>
        <v>0</v>
      </c>
      <c r="AA98" s="206">
        <f t="shared" si="97"/>
        <v>4.4000000000000004</v>
      </c>
      <c r="AB98" s="206">
        <f t="shared" si="97"/>
        <v>0</v>
      </c>
      <c r="AC98" s="206">
        <f t="shared" si="97"/>
        <v>1.4678100000000001</v>
      </c>
      <c r="AN98" s="44"/>
      <c r="AO98" s="44"/>
      <c r="AP98" s="44"/>
      <c r="AQ98" s="44"/>
      <c r="AR98" s="44"/>
      <c r="AS98" s="44"/>
      <c r="AT98" s="44"/>
      <c r="AU98" s="44"/>
      <c r="AV98" s="44"/>
    </row>
    <row r="99" spans="1:48" ht="15" customHeight="1" x14ac:dyDescent="0.25">
      <c r="A99" s="113"/>
      <c r="B99" s="207" t="s">
        <v>376</v>
      </c>
      <c r="C99" s="208">
        <f t="shared" si="93"/>
        <v>305.01100000000002</v>
      </c>
      <c r="D99" s="152">
        <v>293.55900000000003</v>
      </c>
      <c r="E99" s="114">
        <f>E100</f>
        <v>10.452</v>
      </c>
      <c r="F99" s="114"/>
      <c r="G99" s="114"/>
      <c r="H99" s="114"/>
      <c r="I99" s="152">
        <v>1</v>
      </c>
      <c r="J99" s="114"/>
      <c r="K99" s="60">
        <f>'4 priedas_ nepanaudotos lėšos'!C23</f>
        <v>0</v>
      </c>
      <c r="L99" s="204">
        <f t="shared" si="96"/>
        <v>0</v>
      </c>
      <c r="M99" s="105"/>
      <c r="N99" s="115">
        <f>N100</f>
        <v>0</v>
      </c>
      <c r="O99" s="115"/>
      <c r="P99" s="115"/>
      <c r="Q99" s="115"/>
      <c r="R99" s="105"/>
      <c r="S99" s="115"/>
      <c r="T99" s="107">
        <f>'4 priedas_ nepanaudotos lėšos'!I48</f>
        <v>0</v>
      </c>
      <c r="U99" s="209">
        <f t="shared" si="99"/>
        <v>305.01100000000002</v>
      </c>
      <c r="V99" s="209">
        <f t="shared" si="26"/>
        <v>293.55900000000003</v>
      </c>
      <c r="W99" s="209">
        <f t="shared" si="27"/>
        <v>10.452</v>
      </c>
      <c r="X99" s="209"/>
      <c r="Y99" s="209">
        <f t="shared" si="29"/>
        <v>0</v>
      </c>
      <c r="Z99" s="209">
        <f t="shared" si="29"/>
        <v>0</v>
      </c>
      <c r="AA99" s="209">
        <f t="shared" si="30"/>
        <v>1</v>
      </c>
      <c r="AB99" s="209">
        <f t="shared" si="31"/>
        <v>0</v>
      </c>
      <c r="AC99" s="209">
        <f t="shared" si="32"/>
        <v>0</v>
      </c>
      <c r="AN99" s="44"/>
      <c r="AO99" s="44"/>
      <c r="AP99" s="44"/>
      <c r="AQ99" s="44"/>
      <c r="AR99" s="44"/>
      <c r="AS99" s="44"/>
      <c r="AT99" s="44"/>
      <c r="AU99" s="44"/>
      <c r="AV99" s="44"/>
    </row>
    <row r="100" spans="1:48" s="182" customFormat="1" ht="15" customHeight="1" x14ac:dyDescent="0.25">
      <c r="A100" s="236"/>
      <c r="B100" s="210" t="s">
        <v>176</v>
      </c>
      <c r="C100" s="211">
        <f t="shared" si="93"/>
        <v>10.452</v>
      </c>
      <c r="D100" s="171"/>
      <c r="E100" s="212">
        <v>10.452</v>
      </c>
      <c r="F100" s="171"/>
      <c r="G100" s="171"/>
      <c r="H100" s="171"/>
      <c r="I100" s="171"/>
      <c r="J100" s="171"/>
      <c r="K100" s="61"/>
      <c r="L100" s="213">
        <f t="shared" si="96"/>
        <v>0</v>
      </c>
      <c r="M100" s="214"/>
      <c r="N100" s="215"/>
      <c r="O100" s="214"/>
      <c r="P100" s="214"/>
      <c r="Q100" s="214"/>
      <c r="R100" s="214"/>
      <c r="S100" s="214"/>
      <c r="T100" s="108"/>
      <c r="U100" s="216">
        <f t="shared" si="99"/>
        <v>10.452</v>
      </c>
      <c r="V100" s="216">
        <f t="shared" si="26"/>
        <v>0</v>
      </c>
      <c r="W100" s="216">
        <f t="shared" si="27"/>
        <v>10.452</v>
      </c>
      <c r="X100" s="216"/>
      <c r="Y100" s="216">
        <f t="shared" si="29"/>
        <v>0</v>
      </c>
      <c r="Z100" s="216">
        <f t="shared" si="29"/>
        <v>0</v>
      </c>
      <c r="AA100" s="216">
        <f t="shared" si="30"/>
        <v>0</v>
      </c>
      <c r="AB100" s="216">
        <f t="shared" si="31"/>
        <v>0</v>
      </c>
      <c r="AC100" s="216">
        <f t="shared" si="32"/>
        <v>0</v>
      </c>
      <c r="AE100" s="280"/>
      <c r="AF100" s="280"/>
      <c r="AG100" s="280"/>
      <c r="AH100" s="280"/>
      <c r="AI100" s="280"/>
      <c r="AJ100" s="280"/>
      <c r="AK100" s="280"/>
      <c r="AL100" s="280"/>
      <c r="AM100" s="280"/>
      <c r="AN100" s="44"/>
      <c r="AO100" s="44"/>
      <c r="AP100" s="44"/>
      <c r="AQ100" s="44"/>
      <c r="AR100" s="44"/>
      <c r="AS100" s="44"/>
      <c r="AT100" s="44"/>
      <c r="AU100" s="44"/>
      <c r="AV100" s="44"/>
    </row>
    <row r="101" spans="1:48" ht="15" customHeight="1" x14ac:dyDescent="0.25">
      <c r="A101" s="154"/>
      <c r="B101" s="174" t="s">
        <v>371</v>
      </c>
      <c r="C101" s="114">
        <f t="shared" si="93"/>
        <v>91.96781</v>
      </c>
      <c r="D101" s="152">
        <v>87.1</v>
      </c>
      <c r="E101" s="114"/>
      <c r="F101" s="114"/>
      <c r="G101" s="114"/>
      <c r="H101" s="114"/>
      <c r="I101" s="152">
        <v>3.4</v>
      </c>
      <c r="J101" s="114"/>
      <c r="K101" s="60">
        <f>'4 priedas_ nepanaudotos lėšos'!C24</f>
        <v>1.4678100000000001</v>
      </c>
      <c r="L101" s="115">
        <f t="shared" si="96"/>
        <v>0</v>
      </c>
      <c r="M101" s="105"/>
      <c r="N101" s="115"/>
      <c r="O101" s="115"/>
      <c r="P101" s="115"/>
      <c r="Q101" s="115"/>
      <c r="R101" s="105"/>
      <c r="S101" s="115"/>
      <c r="T101" s="107">
        <f>'4 priedas_ nepanaudotos lėšos'!I24</f>
        <v>0</v>
      </c>
      <c r="U101" s="153">
        <f t="shared" si="99"/>
        <v>91.96781</v>
      </c>
      <c r="V101" s="153">
        <f t="shared" si="26"/>
        <v>87.1</v>
      </c>
      <c r="W101" s="153">
        <f t="shared" si="27"/>
        <v>0</v>
      </c>
      <c r="X101" s="153"/>
      <c r="Y101" s="153">
        <f t="shared" si="29"/>
        <v>0</v>
      </c>
      <c r="Z101" s="153">
        <f t="shared" si="29"/>
        <v>0</v>
      </c>
      <c r="AA101" s="153">
        <f t="shared" si="30"/>
        <v>3.4</v>
      </c>
      <c r="AB101" s="153">
        <f t="shared" si="31"/>
        <v>0</v>
      </c>
      <c r="AC101" s="153">
        <f t="shared" si="32"/>
        <v>1.4678100000000001</v>
      </c>
      <c r="AN101" s="44"/>
      <c r="AO101" s="44"/>
      <c r="AP101" s="44"/>
      <c r="AQ101" s="44"/>
      <c r="AR101" s="44"/>
      <c r="AS101" s="44"/>
      <c r="AT101" s="44"/>
      <c r="AU101" s="44"/>
      <c r="AV101" s="44"/>
    </row>
    <row r="102" spans="1:48" ht="15" customHeight="1" x14ac:dyDescent="0.25">
      <c r="A102" s="200" t="s">
        <v>7</v>
      </c>
      <c r="B102" s="201" t="s">
        <v>215</v>
      </c>
      <c r="C102" s="202">
        <f t="shared" si="93"/>
        <v>347.30318999999997</v>
      </c>
      <c r="D102" s="203">
        <f t="shared" ref="D102:K102" si="101">D103+D105</f>
        <v>329.55899999999997</v>
      </c>
      <c r="E102" s="203">
        <f t="shared" si="101"/>
        <v>11.801</v>
      </c>
      <c r="F102" s="203">
        <f t="shared" si="101"/>
        <v>0</v>
      </c>
      <c r="G102" s="203">
        <f t="shared" ref="G102" si="102">G103+G105</f>
        <v>0</v>
      </c>
      <c r="H102" s="203">
        <f t="shared" si="101"/>
        <v>0</v>
      </c>
      <c r="I102" s="203">
        <f t="shared" si="101"/>
        <v>0.5</v>
      </c>
      <c r="J102" s="203">
        <f t="shared" si="101"/>
        <v>0</v>
      </c>
      <c r="K102" s="151">
        <f t="shared" si="101"/>
        <v>5.4431899999999995</v>
      </c>
      <c r="L102" s="106">
        <f t="shared" si="96"/>
        <v>0</v>
      </c>
      <c r="M102" s="205">
        <f t="shared" ref="M102:AC102" si="103">M103+M105</f>
        <v>0</v>
      </c>
      <c r="N102" s="205">
        <f t="shared" si="103"/>
        <v>0</v>
      </c>
      <c r="O102" s="205">
        <f t="shared" si="103"/>
        <v>0</v>
      </c>
      <c r="P102" s="205">
        <f t="shared" ref="P102" si="104">P103+P105</f>
        <v>0</v>
      </c>
      <c r="Q102" s="205">
        <f t="shared" si="103"/>
        <v>0</v>
      </c>
      <c r="R102" s="205">
        <f t="shared" si="103"/>
        <v>0</v>
      </c>
      <c r="S102" s="205">
        <f t="shared" si="103"/>
        <v>0</v>
      </c>
      <c r="T102" s="205">
        <f t="shared" si="103"/>
        <v>0</v>
      </c>
      <c r="U102" s="206">
        <f t="shared" si="99"/>
        <v>347.30318999999997</v>
      </c>
      <c r="V102" s="206">
        <f t="shared" si="103"/>
        <v>329.55899999999997</v>
      </c>
      <c r="W102" s="206">
        <f t="shared" si="103"/>
        <v>11.801</v>
      </c>
      <c r="X102" s="206">
        <f t="shared" si="103"/>
        <v>0</v>
      </c>
      <c r="Y102" s="206">
        <f t="shared" ref="Y102" si="105">Y103+Y105</f>
        <v>0</v>
      </c>
      <c r="Z102" s="206">
        <f t="shared" si="103"/>
        <v>0</v>
      </c>
      <c r="AA102" s="206">
        <f t="shared" si="103"/>
        <v>0.5</v>
      </c>
      <c r="AB102" s="206">
        <f t="shared" si="103"/>
        <v>0</v>
      </c>
      <c r="AC102" s="206">
        <f t="shared" si="103"/>
        <v>5.4431899999999995</v>
      </c>
      <c r="AN102" s="44"/>
      <c r="AO102" s="44"/>
      <c r="AP102" s="44"/>
      <c r="AQ102" s="44"/>
      <c r="AR102" s="44"/>
      <c r="AS102" s="44"/>
      <c r="AT102" s="44"/>
      <c r="AU102" s="44"/>
      <c r="AV102" s="44"/>
    </row>
    <row r="103" spans="1:48" ht="15" customHeight="1" x14ac:dyDescent="0.25">
      <c r="A103" s="154"/>
      <c r="B103" s="207" t="s">
        <v>376</v>
      </c>
      <c r="C103" s="208">
        <f t="shared" si="93"/>
        <v>225.95999999999998</v>
      </c>
      <c r="D103" s="152">
        <v>211.15899999999999</v>
      </c>
      <c r="E103" s="114">
        <f>E104</f>
        <v>11.801</v>
      </c>
      <c r="F103" s="114"/>
      <c r="G103" s="114"/>
      <c r="H103" s="114"/>
      <c r="I103" s="152"/>
      <c r="J103" s="114"/>
      <c r="K103" s="60">
        <f>'4 priedas_ nepanaudotos lėšos'!C26</f>
        <v>3</v>
      </c>
      <c r="L103" s="204">
        <f t="shared" si="96"/>
        <v>0</v>
      </c>
      <c r="M103" s="105"/>
      <c r="N103" s="115">
        <f>N104</f>
        <v>0</v>
      </c>
      <c r="O103" s="115"/>
      <c r="P103" s="115"/>
      <c r="Q103" s="115"/>
      <c r="R103" s="105"/>
      <c r="S103" s="115"/>
      <c r="T103" s="107">
        <f>'4 priedas_ nepanaudotos lėšos'!I58</f>
        <v>0</v>
      </c>
      <c r="U103" s="209">
        <f t="shared" si="99"/>
        <v>225.95999999999998</v>
      </c>
      <c r="V103" s="209">
        <f t="shared" si="26"/>
        <v>211.15899999999999</v>
      </c>
      <c r="W103" s="209">
        <f t="shared" si="27"/>
        <v>11.801</v>
      </c>
      <c r="X103" s="209">
        <f t="shared" si="28"/>
        <v>0</v>
      </c>
      <c r="Y103" s="209">
        <f t="shared" si="29"/>
        <v>0</v>
      </c>
      <c r="Z103" s="209">
        <f t="shared" si="29"/>
        <v>0</v>
      </c>
      <c r="AA103" s="209">
        <f t="shared" si="30"/>
        <v>0</v>
      </c>
      <c r="AB103" s="209">
        <f t="shared" si="31"/>
        <v>0</v>
      </c>
      <c r="AC103" s="209">
        <f t="shared" si="32"/>
        <v>3</v>
      </c>
      <c r="AN103" s="44"/>
      <c r="AO103" s="44"/>
      <c r="AP103" s="44"/>
      <c r="AQ103" s="44"/>
      <c r="AR103" s="44"/>
      <c r="AS103" s="44"/>
      <c r="AT103" s="44"/>
      <c r="AU103" s="44"/>
      <c r="AV103" s="44"/>
    </row>
    <row r="104" spans="1:48" ht="15" customHeight="1" x14ac:dyDescent="0.25">
      <c r="A104" s="154"/>
      <c r="B104" s="210" t="s">
        <v>176</v>
      </c>
      <c r="C104" s="211">
        <f t="shared" si="93"/>
        <v>11.801</v>
      </c>
      <c r="D104" s="171"/>
      <c r="E104" s="212">
        <v>11.801</v>
      </c>
      <c r="F104" s="171"/>
      <c r="G104" s="171"/>
      <c r="H104" s="171"/>
      <c r="I104" s="171"/>
      <c r="J104" s="171"/>
      <c r="K104" s="61"/>
      <c r="L104" s="213">
        <f t="shared" si="96"/>
        <v>0</v>
      </c>
      <c r="M104" s="214"/>
      <c r="N104" s="215"/>
      <c r="O104" s="214"/>
      <c r="P104" s="214"/>
      <c r="Q104" s="214"/>
      <c r="R104" s="214"/>
      <c r="S104" s="214"/>
      <c r="T104" s="108"/>
      <c r="U104" s="216">
        <f t="shared" si="99"/>
        <v>11.801</v>
      </c>
      <c r="V104" s="216">
        <f t="shared" si="26"/>
        <v>0</v>
      </c>
      <c r="W104" s="216">
        <f t="shared" si="27"/>
        <v>11.801</v>
      </c>
      <c r="X104" s="216">
        <f t="shared" si="28"/>
        <v>0</v>
      </c>
      <c r="Y104" s="216">
        <f t="shared" si="29"/>
        <v>0</v>
      </c>
      <c r="Z104" s="216">
        <f t="shared" si="29"/>
        <v>0</v>
      </c>
      <c r="AA104" s="216">
        <f t="shared" si="30"/>
        <v>0</v>
      </c>
      <c r="AB104" s="216">
        <f t="shared" si="31"/>
        <v>0</v>
      </c>
      <c r="AC104" s="216">
        <f t="shared" si="32"/>
        <v>0</v>
      </c>
      <c r="AN104" s="44"/>
      <c r="AO104" s="44"/>
      <c r="AP104" s="44"/>
      <c r="AQ104" s="44"/>
      <c r="AR104" s="44"/>
      <c r="AS104" s="44"/>
      <c r="AT104" s="44"/>
      <c r="AU104" s="44"/>
      <c r="AV104" s="44"/>
    </row>
    <row r="105" spans="1:48" ht="15" customHeight="1" x14ac:dyDescent="0.25">
      <c r="A105" s="154"/>
      <c r="B105" s="174" t="s">
        <v>371</v>
      </c>
      <c r="C105" s="114">
        <f t="shared" si="93"/>
        <v>121.34319000000001</v>
      </c>
      <c r="D105" s="152">
        <v>118.4</v>
      </c>
      <c r="E105" s="114"/>
      <c r="F105" s="114"/>
      <c r="G105" s="114"/>
      <c r="H105" s="114"/>
      <c r="I105" s="152">
        <v>0.5</v>
      </c>
      <c r="J105" s="114"/>
      <c r="K105" s="60">
        <f>'4 priedas_ nepanaudotos lėšos'!C27</f>
        <v>2.44319</v>
      </c>
      <c r="L105" s="115">
        <f t="shared" si="96"/>
        <v>0</v>
      </c>
      <c r="M105" s="105"/>
      <c r="N105" s="115"/>
      <c r="O105" s="115"/>
      <c r="P105" s="115"/>
      <c r="Q105" s="115"/>
      <c r="R105" s="105"/>
      <c r="S105" s="115"/>
      <c r="T105" s="107">
        <f>'4 priedas_ nepanaudotos lėšos'!I61</f>
        <v>0</v>
      </c>
      <c r="U105" s="153">
        <f t="shared" si="99"/>
        <v>121.34319000000001</v>
      </c>
      <c r="V105" s="153">
        <f t="shared" si="26"/>
        <v>118.4</v>
      </c>
      <c r="W105" s="153">
        <f t="shared" si="27"/>
        <v>0</v>
      </c>
      <c r="X105" s="153">
        <f t="shared" si="28"/>
        <v>0</v>
      </c>
      <c r="Y105" s="153">
        <f t="shared" si="29"/>
        <v>0</v>
      </c>
      <c r="Z105" s="153">
        <f t="shared" si="29"/>
        <v>0</v>
      </c>
      <c r="AA105" s="153">
        <f t="shared" si="30"/>
        <v>0.5</v>
      </c>
      <c r="AB105" s="153">
        <f t="shared" si="31"/>
        <v>0</v>
      </c>
      <c r="AC105" s="153">
        <f t="shared" si="32"/>
        <v>2.44319</v>
      </c>
      <c r="AN105" s="44"/>
      <c r="AO105" s="44"/>
      <c r="AP105" s="44"/>
      <c r="AQ105" s="44"/>
      <c r="AR105" s="44"/>
      <c r="AS105" s="44"/>
      <c r="AT105" s="44"/>
      <c r="AU105" s="44"/>
      <c r="AV105" s="44"/>
    </row>
    <row r="106" spans="1:48" ht="15" customHeight="1" x14ac:dyDescent="0.25">
      <c r="A106" s="200" t="s">
        <v>8</v>
      </c>
      <c r="B106" s="201" t="s">
        <v>216</v>
      </c>
      <c r="C106" s="202">
        <f t="shared" ref="C106:C137" si="106">D106+E106+F106+H106+I106+J106+K106+G106</f>
        <v>478.12980999999991</v>
      </c>
      <c r="D106" s="203">
        <f t="shared" ref="D106:K106" si="107">D107+D109</f>
        <v>430.95899999999995</v>
      </c>
      <c r="E106" s="203">
        <f t="shared" si="107"/>
        <v>11.923999999999999</v>
      </c>
      <c r="F106" s="203">
        <f t="shared" si="107"/>
        <v>0</v>
      </c>
      <c r="G106" s="203">
        <f t="shared" ref="G106" si="108">G107+G109</f>
        <v>0</v>
      </c>
      <c r="H106" s="203">
        <f t="shared" si="107"/>
        <v>0</v>
      </c>
      <c r="I106" s="203">
        <f t="shared" si="107"/>
        <v>19.3</v>
      </c>
      <c r="J106" s="203">
        <f t="shared" si="107"/>
        <v>0</v>
      </c>
      <c r="K106" s="151">
        <f t="shared" si="107"/>
        <v>15.946809999999999</v>
      </c>
      <c r="L106" s="106">
        <f t="shared" ref="L106:L137" si="109">M106+N106+O106+Q106+R106+S106+T106+P106</f>
        <v>0</v>
      </c>
      <c r="M106" s="205">
        <f t="shared" ref="M106:AC106" si="110">M107+M109</f>
        <v>0</v>
      </c>
      <c r="N106" s="205">
        <f t="shared" si="110"/>
        <v>0</v>
      </c>
      <c r="O106" s="205">
        <f t="shared" si="110"/>
        <v>0</v>
      </c>
      <c r="P106" s="205">
        <f t="shared" ref="P106" si="111">P107+P109</f>
        <v>0</v>
      </c>
      <c r="Q106" s="205">
        <f t="shared" si="110"/>
        <v>0</v>
      </c>
      <c r="R106" s="205">
        <f t="shared" si="110"/>
        <v>0</v>
      </c>
      <c r="S106" s="205">
        <f t="shared" si="110"/>
        <v>0</v>
      </c>
      <c r="T106" s="205">
        <f t="shared" si="110"/>
        <v>0</v>
      </c>
      <c r="U106" s="206">
        <f t="shared" ref="U106:U137" si="112">V106+W106+X106+Z106+AA106+AB106+AC106+Y106</f>
        <v>478.12980999999991</v>
      </c>
      <c r="V106" s="206">
        <f t="shared" si="110"/>
        <v>430.95899999999995</v>
      </c>
      <c r="W106" s="206">
        <f t="shared" si="110"/>
        <v>11.923999999999999</v>
      </c>
      <c r="X106" s="206">
        <f t="shared" si="110"/>
        <v>0</v>
      </c>
      <c r="Y106" s="206">
        <f t="shared" ref="Y106" si="113">Y107+Y109</f>
        <v>0</v>
      </c>
      <c r="Z106" s="206">
        <f t="shared" si="110"/>
        <v>0</v>
      </c>
      <c r="AA106" s="206">
        <f t="shared" si="110"/>
        <v>19.3</v>
      </c>
      <c r="AB106" s="206">
        <f t="shared" si="110"/>
        <v>0</v>
      </c>
      <c r="AC106" s="206">
        <f t="shared" si="110"/>
        <v>15.946809999999999</v>
      </c>
      <c r="AN106" s="44"/>
      <c r="AO106" s="44"/>
      <c r="AP106" s="44"/>
      <c r="AQ106" s="44"/>
      <c r="AR106" s="44"/>
      <c r="AS106" s="44"/>
      <c r="AT106" s="44"/>
      <c r="AU106" s="44"/>
      <c r="AV106" s="44"/>
    </row>
    <row r="107" spans="1:48" ht="15" customHeight="1" x14ac:dyDescent="0.25">
      <c r="A107" s="154"/>
      <c r="B107" s="207" t="s">
        <v>376</v>
      </c>
      <c r="C107" s="208">
        <f t="shared" si="106"/>
        <v>367.98299999999995</v>
      </c>
      <c r="D107" s="152">
        <v>342.85899999999998</v>
      </c>
      <c r="E107" s="114">
        <f>E108</f>
        <v>11.923999999999999</v>
      </c>
      <c r="F107" s="114"/>
      <c r="G107" s="114"/>
      <c r="H107" s="114"/>
      <c r="I107" s="152">
        <v>1.7</v>
      </c>
      <c r="J107" s="114"/>
      <c r="K107" s="60">
        <f>'4 priedas_ nepanaudotos lėšos'!C29</f>
        <v>11.5</v>
      </c>
      <c r="L107" s="204">
        <f t="shared" si="109"/>
        <v>0</v>
      </c>
      <c r="M107" s="105"/>
      <c r="N107" s="115">
        <f>N108</f>
        <v>0</v>
      </c>
      <c r="O107" s="115"/>
      <c r="P107" s="115"/>
      <c r="Q107" s="115"/>
      <c r="R107" s="105"/>
      <c r="S107" s="115"/>
      <c r="T107" s="107">
        <f>'4 priedas_ nepanaudotos lėšos'!I65</f>
        <v>0</v>
      </c>
      <c r="U107" s="209">
        <f t="shared" si="112"/>
        <v>367.98299999999995</v>
      </c>
      <c r="V107" s="209">
        <f t="shared" ref="V107:V141" si="114">D107+M107</f>
        <v>342.85899999999998</v>
      </c>
      <c r="W107" s="209">
        <f t="shared" ref="W107:W141" si="115">E107+N107</f>
        <v>11.923999999999999</v>
      </c>
      <c r="X107" s="209">
        <f t="shared" ref="X107:X141" si="116">F107+O107</f>
        <v>0</v>
      </c>
      <c r="Y107" s="209">
        <f t="shared" ref="Y107:Z141" si="117">G107+P107</f>
        <v>0</v>
      </c>
      <c r="Z107" s="209">
        <f t="shared" si="117"/>
        <v>0</v>
      </c>
      <c r="AA107" s="209">
        <f t="shared" ref="AA107:AA141" si="118">I107+R107</f>
        <v>1.7</v>
      </c>
      <c r="AB107" s="209">
        <f t="shared" ref="AB107:AB141" si="119">J107+S107</f>
        <v>0</v>
      </c>
      <c r="AC107" s="209">
        <f t="shared" ref="AC107:AC141" si="120">K107+T107</f>
        <v>11.5</v>
      </c>
      <c r="AN107" s="44"/>
      <c r="AO107" s="44"/>
      <c r="AP107" s="44"/>
      <c r="AQ107" s="44"/>
      <c r="AR107" s="44"/>
      <c r="AS107" s="44"/>
      <c r="AT107" s="44"/>
      <c r="AU107" s="44"/>
      <c r="AV107" s="44"/>
    </row>
    <row r="108" spans="1:48" ht="15" customHeight="1" x14ac:dyDescent="0.25">
      <c r="A108" s="154"/>
      <c r="B108" s="210" t="s">
        <v>176</v>
      </c>
      <c r="C108" s="211">
        <f t="shared" si="106"/>
        <v>11.923999999999999</v>
      </c>
      <c r="D108" s="171"/>
      <c r="E108" s="212">
        <v>11.923999999999999</v>
      </c>
      <c r="F108" s="171"/>
      <c r="G108" s="171"/>
      <c r="H108" s="171"/>
      <c r="I108" s="171"/>
      <c r="J108" s="171"/>
      <c r="K108" s="61"/>
      <c r="L108" s="213">
        <f t="shared" si="109"/>
        <v>0</v>
      </c>
      <c r="M108" s="214"/>
      <c r="N108" s="215"/>
      <c r="O108" s="214"/>
      <c r="P108" s="214"/>
      <c r="Q108" s="214"/>
      <c r="R108" s="214"/>
      <c r="S108" s="214"/>
      <c r="T108" s="108"/>
      <c r="U108" s="216">
        <f t="shared" si="112"/>
        <v>11.923999999999999</v>
      </c>
      <c r="V108" s="216">
        <f t="shared" si="114"/>
        <v>0</v>
      </c>
      <c r="W108" s="216">
        <f t="shared" si="115"/>
        <v>11.923999999999999</v>
      </c>
      <c r="X108" s="216">
        <f t="shared" si="116"/>
        <v>0</v>
      </c>
      <c r="Y108" s="216">
        <f t="shared" si="117"/>
        <v>0</v>
      </c>
      <c r="Z108" s="216">
        <f t="shared" si="117"/>
        <v>0</v>
      </c>
      <c r="AA108" s="216">
        <f t="shared" si="118"/>
        <v>0</v>
      </c>
      <c r="AB108" s="216">
        <f t="shared" si="119"/>
        <v>0</v>
      </c>
      <c r="AC108" s="216">
        <f t="shared" si="120"/>
        <v>0</v>
      </c>
      <c r="AN108" s="44"/>
      <c r="AO108" s="44"/>
      <c r="AP108" s="44"/>
      <c r="AQ108" s="44"/>
      <c r="AR108" s="44"/>
      <c r="AS108" s="44"/>
      <c r="AT108" s="44"/>
      <c r="AU108" s="44"/>
      <c r="AV108" s="44"/>
    </row>
    <row r="109" spans="1:48" ht="15" customHeight="1" x14ac:dyDescent="0.25">
      <c r="A109" s="154"/>
      <c r="B109" s="237" t="s">
        <v>371</v>
      </c>
      <c r="C109" s="114">
        <f t="shared" si="106"/>
        <v>110.14680999999999</v>
      </c>
      <c r="D109" s="152">
        <v>88.1</v>
      </c>
      <c r="E109" s="114"/>
      <c r="F109" s="114"/>
      <c r="G109" s="114"/>
      <c r="H109" s="114"/>
      <c r="I109" s="152">
        <v>17.600000000000001</v>
      </c>
      <c r="J109" s="114"/>
      <c r="K109" s="60">
        <f>'4 priedas_ nepanaudotos lėšos'!C30</f>
        <v>4.4468100000000002</v>
      </c>
      <c r="L109" s="115">
        <f t="shared" si="109"/>
        <v>0</v>
      </c>
      <c r="M109" s="105"/>
      <c r="N109" s="115"/>
      <c r="O109" s="115"/>
      <c r="P109" s="115"/>
      <c r="Q109" s="115"/>
      <c r="R109" s="105"/>
      <c r="S109" s="115"/>
      <c r="T109" s="107">
        <f>'4 priedas_ nepanaudotos lėšos'!I68</f>
        <v>0</v>
      </c>
      <c r="U109" s="153">
        <f t="shared" si="112"/>
        <v>110.14680999999999</v>
      </c>
      <c r="V109" s="153">
        <f t="shared" si="114"/>
        <v>88.1</v>
      </c>
      <c r="W109" s="153">
        <f t="shared" si="115"/>
        <v>0</v>
      </c>
      <c r="X109" s="153">
        <f t="shared" si="116"/>
        <v>0</v>
      </c>
      <c r="Y109" s="153">
        <f t="shared" si="117"/>
        <v>0</v>
      </c>
      <c r="Z109" s="153">
        <f t="shared" si="117"/>
        <v>0</v>
      </c>
      <c r="AA109" s="153">
        <f t="shared" si="118"/>
        <v>17.600000000000001</v>
      </c>
      <c r="AB109" s="153">
        <f t="shared" si="119"/>
        <v>0</v>
      </c>
      <c r="AC109" s="153">
        <f t="shared" si="120"/>
        <v>4.4468100000000002</v>
      </c>
      <c r="AN109" s="44"/>
      <c r="AO109" s="44"/>
      <c r="AP109" s="44"/>
      <c r="AQ109" s="44"/>
      <c r="AR109" s="44"/>
      <c r="AS109" s="44"/>
      <c r="AT109" s="44"/>
      <c r="AU109" s="44"/>
      <c r="AV109" s="44"/>
    </row>
    <row r="110" spans="1:48" ht="15" customHeight="1" x14ac:dyDescent="0.25">
      <c r="A110" s="200" t="s">
        <v>9</v>
      </c>
      <c r="B110" s="201" t="s">
        <v>217</v>
      </c>
      <c r="C110" s="202">
        <f t="shared" si="106"/>
        <v>402.58927999999997</v>
      </c>
      <c r="D110" s="203">
        <f>D111+D113</f>
        <v>387.55899999999997</v>
      </c>
      <c r="E110" s="203">
        <f t="shared" ref="E110:K110" si="121">E111+E113</f>
        <v>9.7629999999999999</v>
      </c>
      <c r="F110" s="203">
        <f t="shared" si="121"/>
        <v>0</v>
      </c>
      <c r="G110" s="203">
        <f t="shared" ref="G110" si="122">G111+G113</f>
        <v>0</v>
      </c>
      <c r="H110" s="203">
        <f t="shared" si="121"/>
        <v>0</v>
      </c>
      <c r="I110" s="203">
        <f t="shared" si="121"/>
        <v>3.1</v>
      </c>
      <c r="J110" s="203">
        <f t="shared" si="121"/>
        <v>0</v>
      </c>
      <c r="K110" s="151">
        <f t="shared" si="121"/>
        <v>2.1672799999999999</v>
      </c>
      <c r="L110" s="106">
        <f t="shared" si="109"/>
        <v>0</v>
      </c>
      <c r="M110" s="205">
        <f>M111+M113</f>
        <v>0</v>
      </c>
      <c r="N110" s="205">
        <f t="shared" ref="N110:T110" si="123">N111+N113</f>
        <v>0</v>
      </c>
      <c r="O110" s="205">
        <f t="shared" si="123"/>
        <v>0</v>
      </c>
      <c r="P110" s="205">
        <f t="shared" ref="P110" si="124">P111+P113</f>
        <v>0</v>
      </c>
      <c r="Q110" s="205">
        <f t="shared" si="123"/>
        <v>0</v>
      </c>
      <c r="R110" s="205">
        <f t="shared" si="123"/>
        <v>0</v>
      </c>
      <c r="S110" s="205">
        <f t="shared" si="123"/>
        <v>0</v>
      </c>
      <c r="T110" s="205">
        <f t="shared" si="123"/>
        <v>0</v>
      </c>
      <c r="U110" s="206">
        <f t="shared" si="112"/>
        <v>402.58927999999997</v>
      </c>
      <c r="V110" s="206">
        <f>V111+V113</f>
        <v>387.55899999999997</v>
      </c>
      <c r="W110" s="206">
        <f t="shared" ref="W110:AC110" si="125">W111+W113</f>
        <v>9.7629999999999999</v>
      </c>
      <c r="X110" s="206">
        <f t="shared" si="125"/>
        <v>0</v>
      </c>
      <c r="Y110" s="206">
        <f t="shared" ref="Y110" si="126">Y111+Y113</f>
        <v>0</v>
      </c>
      <c r="Z110" s="206">
        <f t="shared" si="125"/>
        <v>0</v>
      </c>
      <c r="AA110" s="206">
        <f t="shared" si="125"/>
        <v>3.1</v>
      </c>
      <c r="AB110" s="206">
        <f t="shared" si="125"/>
        <v>0</v>
      </c>
      <c r="AC110" s="206">
        <f t="shared" si="125"/>
        <v>2.1672799999999999</v>
      </c>
      <c r="AN110" s="44"/>
      <c r="AO110" s="44"/>
      <c r="AP110" s="44"/>
      <c r="AQ110" s="44"/>
      <c r="AR110" s="44"/>
      <c r="AS110" s="44"/>
      <c r="AT110" s="44"/>
      <c r="AU110" s="44"/>
      <c r="AV110" s="44"/>
    </row>
    <row r="111" spans="1:48" ht="15" customHeight="1" x14ac:dyDescent="0.25">
      <c r="A111" s="154"/>
      <c r="B111" s="207" t="s">
        <v>376</v>
      </c>
      <c r="C111" s="208">
        <f t="shared" si="106"/>
        <v>317.22199999999998</v>
      </c>
      <c r="D111" s="152">
        <v>305.65899999999999</v>
      </c>
      <c r="E111" s="114">
        <f>E112</f>
        <v>9.7629999999999999</v>
      </c>
      <c r="F111" s="114"/>
      <c r="G111" s="114"/>
      <c r="H111" s="114"/>
      <c r="I111" s="152">
        <v>1.8</v>
      </c>
      <c r="J111" s="114"/>
      <c r="K111" s="60">
        <f>'4 priedas_ nepanaudotos lėšos'!C32</f>
        <v>0</v>
      </c>
      <c r="L111" s="204">
        <f t="shared" si="109"/>
        <v>10</v>
      </c>
      <c r="M111" s="105">
        <v>10</v>
      </c>
      <c r="N111" s="115">
        <f>N112</f>
        <v>0</v>
      </c>
      <c r="O111" s="115"/>
      <c r="P111" s="115"/>
      <c r="Q111" s="115"/>
      <c r="R111" s="105"/>
      <c r="S111" s="115"/>
      <c r="T111" s="107">
        <f>'4 priedas_ nepanaudotos lėšos'!I72</f>
        <v>0</v>
      </c>
      <c r="U111" s="209">
        <f t="shared" si="112"/>
        <v>327.22199999999998</v>
      </c>
      <c r="V111" s="209">
        <f t="shared" si="114"/>
        <v>315.65899999999999</v>
      </c>
      <c r="W111" s="209">
        <f t="shared" si="115"/>
        <v>9.7629999999999999</v>
      </c>
      <c r="X111" s="209">
        <f t="shared" si="116"/>
        <v>0</v>
      </c>
      <c r="Y111" s="209">
        <f t="shared" si="117"/>
        <v>0</v>
      </c>
      <c r="Z111" s="209">
        <f t="shared" si="117"/>
        <v>0</v>
      </c>
      <c r="AA111" s="209">
        <f t="shared" si="118"/>
        <v>1.8</v>
      </c>
      <c r="AB111" s="209">
        <f t="shared" si="119"/>
        <v>0</v>
      </c>
      <c r="AC111" s="209">
        <f t="shared" si="120"/>
        <v>0</v>
      </c>
      <c r="AN111" s="44"/>
      <c r="AO111" s="44"/>
      <c r="AP111" s="44"/>
      <c r="AQ111" s="44"/>
      <c r="AR111" s="44"/>
      <c r="AS111" s="44"/>
      <c r="AT111" s="44"/>
      <c r="AU111" s="44"/>
      <c r="AV111" s="44"/>
    </row>
    <row r="112" spans="1:48" ht="15" customHeight="1" x14ac:dyDescent="0.25">
      <c r="A112" s="154"/>
      <c r="B112" s="210" t="s">
        <v>176</v>
      </c>
      <c r="C112" s="211">
        <f t="shared" si="106"/>
        <v>9.7629999999999999</v>
      </c>
      <c r="D112" s="171"/>
      <c r="E112" s="212">
        <v>9.7629999999999999</v>
      </c>
      <c r="F112" s="171"/>
      <c r="G112" s="171"/>
      <c r="H112" s="171"/>
      <c r="I112" s="171"/>
      <c r="J112" s="171"/>
      <c r="K112" s="61"/>
      <c r="L112" s="213">
        <f t="shared" si="109"/>
        <v>0</v>
      </c>
      <c r="M112" s="214"/>
      <c r="N112" s="215"/>
      <c r="O112" s="214"/>
      <c r="P112" s="214"/>
      <c r="Q112" s="214"/>
      <c r="R112" s="214"/>
      <c r="S112" s="214"/>
      <c r="T112" s="108"/>
      <c r="U112" s="216">
        <f t="shared" si="112"/>
        <v>9.7629999999999999</v>
      </c>
      <c r="V112" s="216">
        <f t="shared" si="114"/>
        <v>0</v>
      </c>
      <c r="W112" s="216">
        <f t="shared" si="115"/>
        <v>9.7629999999999999</v>
      </c>
      <c r="X112" s="216">
        <f t="shared" si="116"/>
        <v>0</v>
      </c>
      <c r="Y112" s="216">
        <f t="shared" si="117"/>
        <v>0</v>
      </c>
      <c r="Z112" s="216">
        <f t="shared" si="117"/>
        <v>0</v>
      </c>
      <c r="AA112" s="216">
        <f t="shared" si="118"/>
        <v>0</v>
      </c>
      <c r="AB112" s="216">
        <f t="shared" si="119"/>
        <v>0</v>
      </c>
      <c r="AC112" s="216">
        <f t="shared" si="120"/>
        <v>0</v>
      </c>
      <c r="AN112" s="44"/>
      <c r="AO112" s="44"/>
      <c r="AP112" s="44"/>
      <c r="AQ112" s="44"/>
      <c r="AR112" s="44"/>
      <c r="AS112" s="44"/>
      <c r="AT112" s="44"/>
      <c r="AU112" s="44"/>
      <c r="AV112" s="44"/>
    </row>
    <row r="113" spans="1:48" ht="15" customHeight="1" x14ac:dyDescent="0.25">
      <c r="A113" s="154"/>
      <c r="B113" s="237" t="s">
        <v>371</v>
      </c>
      <c r="C113" s="114">
        <f t="shared" si="106"/>
        <v>85.367280000000008</v>
      </c>
      <c r="D113" s="152">
        <v>81.900000000000006</v>
      </c>
      <c r="E113" s="114"/>
      <c r="F113" s="114"/>
      <c r="G113" s="114"/>
      <c r="H113" s="114"/>
      <c r="I113" s="152">
        <v>1.3</v>
      </c>
      <c r="J113" s="114"/>
      <c r="K113" s="60">
        <f>'4 priedas_ nepanaudotos lėšos'!C33</f>
        <v>2.1672799999999999</v>
      </c>
      <c r="L113" s="115">
        <f t="shared" si="109"/>
        <v>-10</v>
      </c>
      <c r="M113" s="105">
        <v>-10</v>
      </c>
      <c r="N113" s="115"/>
      <c r="O113" s="115"/>
      <c r="P113" s="115"/>
      <c r="Q113" s="115"/>
      <c r="R113" s="105"/>
      <c r="S113" s="115"/>
      <c r="T113" s="107">
        <f>'4 priedas_ nepanaudotos lėšos'!I75</f>
        <v>0</v>
      </c>
      <c r="U113" s="153">
        <f t="shared" si="112"/>
        <v>75.367280000000008</v>
      </c>
      <c r="V113" s="153">
        <f t="shared" si="114"/>
        <v>71.900000000000006</v>
      </c>
      <c r="W113" s="153">
        <f t="shared" si="115"/>
        <v>0</v>
      </c>
      <c r="X113" s="153">
        <f t="shared" si="116"/>
        <v>0</v>
      </c>
      <c r="Y113" s="153">
        <f t="shared" si="117"/>
        <v>0</v>
      </c>
      <c r="Z113" s="153">
        <f t="shared" si="117"/>
        <v>0</v>
      </c>
      <c r="AA113" s="153">
        <f t="shared" si="118"/>
        <v>1.3</v>
      </c>
      <c r="AB113" s="153">
        <f t="shared" si="119"/>
        <v>0</v>
      </c>
      <c r="AC113" s="153">
        <f t="shared" si="120"/>
        <v>2.1672799999999999</v>
      </c>
      <c r="AN113" s="44"/>
      <c r="AO113" s="44"/>
      <c r="AP113" s="44"/>
      <c r="AQ113" s="44"/>
      <c r="AR113" s="44"/>
      <c r="AS113" s="44"/>
      <c r="AT113" s="44"/>
      <c r="AU113" s="44"/>
      <c r="AV113" s="44"/>
    </row>
    <row r="114" spans="1:48" ht="15" customHeight="1" x14ac:dyDescent="0.25">
      <c r="A114" s="200" t="s">
        <v>10</v>
      </c>
      <c r="B114" s="201" t="s">
        <v>218</v>
      </c>
      <c r="C114" s="202">
        <f t="shared" si="106"/>
        <v>355.07066000000003</v>
      </c>
      <c r="D114" s="203">
        <f>D115+D117</f>
        <v>341.85900000000004</v>
      </c>
      <c r="E114" s="203">
        <f t="shared" ref="E114" si="127">E115+E117</f>
        <v>11.266999999999999</v>
      </c>
      <c r="F114" s="203">
        <f t="shared" ref="F114" si="128">F115+F117</f>
        <v>0</v>
      </c>
      <c r="G114" s="203">
        <f t="shared" ref="G114:H114" si="129">G115+G117</f>
        <v>0</v>
      </c>
      <c r="H114" s="203">
        <f t="shared" si="129"/>
        <v>0</v>
      </c>
      <c r="I114" s="203">
        <f t="shared" ref="I114" si="130">I115+I117</f>
        <v>1</v>
      </c>
      <c r="J114" s="203">
        <f t="shared" ref="J114" si="131">J115+J117</f>
        <v>0</v>
      </c>
      <c r="K114" s="151">
        <f>K115+K117</f>
        <v>0.94466000000000006</v>
      </c>
      <c r="L114" s="106">
        <f t="shared" si="109"/>
        <v>0</v>
      </c>
      <c r="M114" s="205">
        <f>M115+M117</f>
        <v>0</v>
      </c>
      <c r="N114" s="205">
        <f t="shared" ref="N114:O114" si="132">N115+N117</f>
        <v>0</v>
      </c>
      <c r="O114" s="205">
        <f t="shared" si="132"/>
        <v>0</v>
      </c>
      <c r="P114" s="205">
        <f t="shared" ref="P114:Q114" si="133">P115+P117</f>
        <v>0</v>
      </c>
      <c r="Q114" s="205">
        <f t="shared" si="133"/>
        <v>0</v>
      </c>
      <c r="R114" s="205">
        <f t="shared" ref="R114" si="134">R115+R117</f>
        <v>0</v>
      </c>
      <c r="S114" s="205">
        <f t="shared" ref="S114" si="135">S115+S117</f>
        <v>0</v>
      </c>
      <c r="T114" s="205">
        <f t="shared" ref="T114" si="136">T115+T117</f>
        <v>0</v>
      </c>
      <c r="U114" s="206">
        <f t="shared" si="112"/>
        <v>355.07066000000003</v>
      </c>
      <c r="V114" s="206">
        <f>V115+V117</f>
        <v>341.85900000000004</v>
      </c>
      <c r="W114" s="206">
        <f t="shared" ref="W114" si="137">W115+W117</f>
        <v>11.266999999999999</v>
      </c>
      <c r="X114" s="206">
        <f t="shared" ref="X114" si="138">X115+X117</f>
        <v>0</v>
      </c>
      <c r="Y114" s="206">
        <f t="shared" ref="Y114:Z114" si="139">Y115+Y117</f>
        <v>0</v>
      </c>
      <c r="Z114" s="206">
        <f t="shared" si="139"/>
        <v>0</v>
      </c>
      <c r="AA114" s="206">
        <f t="shared" ref="AA114" si="140">AA115+AA117</f>
        <v>1</v>
      </c>
      <c r="AB114" s="206">
        <f t="shared" ref="AB114" si="141">AB115+AB117</f>
        <v>0</v>
      </c>
      <c r="AC114" s="206">
        <f t="shared" ref="AC114" si="142">AC115+AC117</f>
        <v>0.94466000000000006</v>
      </c>
      <c r="AN114" s="44"/>
      <c r="AO114" s="44"/>
      <c r="AP114" s="44"/>
      <c r="AQ114" s="44"/>
      <c r="AR114" s="44"/>
      <c r="AS114" s="44"/>
      <c r="AT114" s="44"/>
      <c r="AU114" s="44"/>
      <c r="AV114" s="44"/>
    </row>
    <row r="115" spans="1:48" ht="15" customHeight="1" x14ac:dyDescent="0.25">
      <c r="A115" s="154"/>
      <c r="B115" s="207" t="s">
        <v>376</v>
      </c>
      <c r="C115" s="208">
        <f t="shared" si="106"/>
        <v>213.90066000000002</v>
      </c>
      <c r="D115" s="152">
        <v>201.85900000000001</v>
      </c>
      <c r="E115" s="114">
        <f>E116</f>
        <v>11.266999999999999</v>
      </c>
      <c r="F115" s="114"/>
      <c r="G115" s="114"/>
      <c r="H115" s="114"/>
      <c r="I115" s="152"/>
      <c r="J115" s="114"/>
      <c r="K115" s="60">
        <f>'4 priedas_ nepanaudotos lėšos'!C35</f>
        <v>0.77466000000000002</v>
      </c>
      <c r="L115" s="204">
        <f t="shared" si="109"/>
        <v>0</v>
      </c>
      <c r="M115" s="105"/>
      <c r="N115" s="115">
        <f>N116</f>
        <v>0</v>
      </c>
      <c r="O115" s="115"/>
      <c r="P115" s="115"/>
      <c r="Q115" s="115"/>
      <c r="R115" s="105"/>
      <c r="S115" s="115"/>
      <c r="T115" s="107">
        <f>'4 priedas_ nepanaudotos lėšos'!I76</f>
        <v>0</v>
      </c>
      <c r="U115" s="209">
        <f t="shared" si="112"/>
        <v>213.90066000000002</v>
      </c>
      <c r="V115" s="209">
        <f t="shared" ref="V115" si="143">D115+M115</f>
        <v>201.85900000000001</v>
      </c>
      <c r="W115" s="209">
        <f t="shared" ref="W115" si="144">E115+N115</f>
        <v>11.266999999999999</v>
      </c>
      <c r="X115" s="209">
        <f t="shared" ref="X115" si="145">F115+O115</f>
        <v>0</v>
      </c>
      <c r="Y115" s="209">
        <f t="shared" ref="Y115:Z115" si="146">G115+P115</f>
        <v>0</v>
      </c>
      <c r="Z115" s="209">
        <f t="shared" si="146"/>
        <v>0</v>
      </c>
      <c r="AA115" s="209">
        <f t="shared" ref="AA115" si="147">I115+R115</f>
        <v>0</v>
      </c>
      <c r="AB115" s="209">
        <f t="shared" ref="AB115" si="148">J115+S115</f>
        <v>0</v>
      </c>
      <c r="AC115" s="209">
        <f t="shared" ref="AC115" si="149">K115+T115</f>
        <v>0.77466000000000002</v>
      </c>
      <c r="AN115" s="44"/>
      <c r="AO115" s="44"/>
      <c r="AP115" s="44"/>
      <c r="AQ115" s="44"/>
      <c r="AR115" s="44"/>
      <c r="AS115" s="44"/>
      <c r="AT115" s="44"/>
      <c r="AU115" s="44"/>
      <c r="AV115" s="44"/>
    </row>
    <row r="116" spans="1:48" ht="15" customHeight="1" x14ac:dyDescent="0.25">
      <c r="A116" s="154"/>
      <c r="B116" s="210" t="s">
        <v>176</v>
      </c>
      <c r="C116" s="211">
        <f t="shared" si="106"/>
        <v>11.266999999999999</v>
      </c>
      <c r="D116" s="171"/>
      <c r="E116" s="212">
        <v>11.266999999999999</v>
      </c>
      <c r="F116" s="171"/>
      <c r="G116" s="171"/>
      <c r="H116" s="171"/>
      <c r="I116" s="171"/>
      <c r="J116" s="171"/>
      <c r="K116" s="61"/>
      <c r="L116" s="213">
        <f t="shared" si="109"/>
        <v>0</v>
      </c>
      <c r="M116" s="214"/>
      <c r="N116" s="215"/>
      <c r="O116" s="214"/>
      <c r="P116" s="214"/>
      <c r="Q116" s="214"/>
      <c r="R116" s="214"/>
      <c r="S116" s="214"/>
      <c r="T116" s="108"/>
      <c r="U116" s="216">
        <f t="shared" si="112"/>
        <v>11.266999999999999</v>
      </c>
      <c r="V116" s="216">
        <f t="shared" si="114"/>
        <v>0</v>
      </c>
      <c r="W116" s="216">
        <f t="shared" si="115"/>
        <v>11.266999999999999</v>
      </c>
      <c r="X116" s="216">
        <f t="shared" si="116"/>
        <v>0</v>
      </c>
      <c r="Y116" s="216">
        <f t="shared" si="117"/>
        <v>0</v>
      </c>
      <c r="Z116" s="216">
        <f t="shared" si="117"/>
        <v>0</v>
      </c>
      <c r="AA116" s="216">
        <f t="shared" si="118"/>
        <v>0</v>
      </c>
      <c r="AB116" s="216">
        <f t="shared" si="119"/>
        <v>0</v>
      </c>
      <c r="AC116" s="216">
        <f t="shared" si="120"/>
        <v>0</v>
      </c>
      <c r="AN116" s="44"/>
      <c r="AO116" s="44"/>
      <c r="AP116" s="44"/>
      <c r="AQ116" s="44"/>
      <c r="AR116" s="44"/>
      <c r="AS116" s="44"/>
      <c r="AT116" s="44"/>
      <c r="AU116" s="44"/>
      <c r="AV116" s="44"/>
    </row>
    <row r="117" spans="1:48" ht="15" customHeight="1" x14ac:dyDescent="0.25">
      <c r="A117" s="154"/>
      <c r="B117" s="237" t="s">
        <v>371</v>
      </c>
      <c r="C117" s="114">
        <f t="shared" si="106"/>
        <v>141.16999999999999</v>
      </c>
      <c r="D117" s="152">
        <v>140</v>
      </c>
      <c r="E117" s="114"/>
      <c r="F117" s="114"/>
      <c r="G117" s="114"/>
      <c r="H117" s="114"/>
      <c r="I117" s="152">
        <v>1</v>
      </c>
      <c r="J117" s="114"/>
      <c r="K117" s="60">
        <f>'4 priedas_ nepanaudotos lėšos'!C36</f>
        <v>0.17</v>
      </c>
      <c r="L117" s="115">
        <f t="shared" si="109"/>
        <v>0</v>
      </c>
      <c r="M117" s="105"/>
      <c r="N117" s="115"/>
      <c r="O117" s="115"/>
      <c r="P117" s="115"/>
      <c r="Q117" s="115"/>
      <c r="R117" s="105"/>
      <c r="S117" s="115"/>
      <c r="T117" s="107">
        <f>'4 priedas_ nepanaudotos lėšos'!I82</f>
        <v>0</v>
      </c>
      <c r="U117" s="153">
        <f t="shared" si="112"/>
        <v>141.16999999999999</v>
      </c>
      <c r="V117" s="153">
        <f t="shared" si="114"/>
        <v>140</v>
      </c>
      <c r="W117" s="153">
        <f t="shared" si="115"/>
        <v>0</v>
      </c>
      <c r="X117" s="153">
        <f t="shared" si="116"/>
        <v>0</v>
      </c>
      <c r="Y117" s="153">
        <f t="shared" si="117"/>
        <v>0</v>
      </c>
      <c r="Z117" s="153">
        <f t="shared" si="117"/>
        <v>0</v>
      </c>
      <c r="AA117" s="153">
        <f t="shared" si="118"/>
        <v>1</v>
      </c>
      <c r="AB117" s="153">
        <f t="shared" si="119"/>
        <v>0</v>
      </c>
      <c r="AC117" s="153">
        <f t="shared" si="120"/>
        <v>0.17</v>
      </c>
      <c r="AN117" s="44"/>
      <c r="AO117" s="44"/>
      <c r="AP117" s="44"/>
      <c r="AQ117" s="44"/>
      <c r="AR117" s="44"/>
      <c r="AS117" s="44"/>
      <c r="AT117" s="44"/>
      <c r="AU117" s="44"/>
      <c r="AV117" s="44"/>
    </row>
    <row r="118" spans="1:48" ht="15" customHeight="1" x14ac:dyDescent="0.25">
      <c r="A118" s="200" t="s">
        <v>11</v>
      </c>
      <c r="B118" s="201" t="s">
        <v>219</v>
      </c>
      <c r="C118" s="202">
        <f t="shared" si="106"/>
        <v>336.63843000000003</v>
      </c>
      <c r="D118" s="203">
        <f>D119+D121</f>
        <v>298.25900000000001</v>
      </c>
      <c r="E118" s="203">
        <f t="shared" ref="E118" si="150">E119+E121</f>
        <v>10.975</v>
      </c>
      <c r="F118" s="203">
        <f t="shared" ref="F118" si="151">F119+F121</f>
        <v>0</v>
      </c>
      <c r="G118" s="203">
        <f t="shared" ref="G118:H118" si="152">G119+G121</f>
        <v>0</v>
      </c>
      <c r="H118" s="203">
        <f t="shared" si="152"/>
        <v>0</v>
      </c>
      <c r="I118" s="203">
        <f t="shared" ref="I118" si="153">I119+I121</f>
        <v>18.899999999999999</v>
      </c>
      <c r="J118" s="203">
        <f t="shared" ref="J118" si="154">J119+J121</f>
        <v>0</v>
      </c>
      <c r="K118" s="151">
        <f t="shared" ref="K118" si="155">K119+K121</f>
        <v>8.5044299999999993</v>
      </c>
      <c r="L118" s="106">
        <f t="shared" si="109"/>
        <v>0</v>
      </c>
      <c r="M118" s="205">
        <f>M119+M121</f>
        <v>0</v>
      </c>
      <c r="N118" s="205">
        <f t="shared" ref="N118:O118" si="156">N119+N121</f>
        <v>0</v>
      </c>
      <c r="O118" s="205">
        <f t="shared" si="156"/>
        <v>0</v>
      </c>
      <c r="P118" s="205">
        <f t="shared" ref="P118:Q118" si="157">P119+P121</f>
        <v>0</v>
      </c>
      <c r="Q118" s="205">
        <f t="shared" si="157"/>
        <v>0</v>
      </c>
      <c r="R118" s="205">
        <f t="shared" ref="R118" si="158">R119+R121</f>
        <v>0</v>
      </c>
      <c r="S118" s="205">
        <f t="shared" ref="S118" si="159">S119+S121</f>
        <v>0</v>
      </c>
      <c r="T118" s="205">
        <f t="shared" ref="T118" si="160">T119+T121</f>
        <v>0</v>
      </c>
      <c r="U118" s="206">
        <f t="shared" si="112"/>
        <v>336.63843000000003</v>
      </c>
      <c r="V118" s="206">
        <f>V119+V121</f>
        <v>298.25900000000001</v>
      </c>
      <c r="W118" s="206">
        <f t="shared" ref="W118" si="161">W119+W121</f>
        <v>10.975</v>
      </c>
      <c r="X118" s="206">
        <f t="shared" ref="X118" si="162">X119+X121</f>
        <v>0</v>
      </c>
      <c r="Y118" s="206">
        <f t="shared" ref="Y118:Z118" si="163">Y119+Y121</f>
        <v>0</v>
      </c>
      <c r="Z118" s="206">
        <f t="shared" si="163"/>
        <v>0</v>
      </c>
      <c r="AA118" s="206">
        <f t="shared" ref="AA118" si="164">AA119+AA121</f>
        <v>18.899999999999999</v>
      </c>
      <c r="AB118" s="206">
        <f t="shared" ref="AB118" si="165">AB119+AB121</f>
        <v>0</v>
      </c>
      <c r="AC118" s="206">
        <f t="shared" ref="AC118" si="166">AC119+AC121</f>
        <v>8.5044299999999993</v>
      </c>
      <c r="AN118" s="44"/>
      <c r="AO118" s="44"/>
      <c r="AP118" s="44"/>
      <c r="AQ118" s="44"/>
      <c r="AR118" s="44"/>
      <c r="AS118" s="44"/>
      <c r="AT118" s="44"/>
      <c r="AU118" s="44"/>
      <c r="AV118" s="44"/>
    </row>
    <row r="119" spans="1:48" ht="15" customHeight="1" x14ac:dyDescent="0.25">
      <c r="A119" s="154"/>
      <c r="B119" s="207" t="s">
        <v>376</v>
      </c>
      <c r="C119" s="208">
        <f t="shared" si="106"/>
        <v>209.03399999999999</v>
      </c>
      <c r="D119" s="152">
        <v>196.65899999999999</v>
      </c>
      <c r="E119" s="114">
        <f>E120</f>
        <v>10.975</v>
      </c>
      <c r="F119" s="114"/>
      <c r="G119" s="114"/>
      <c r="H119" s="114"/>
      <c r="I119" s="152">
        <v>1.4</v>
      </c>
      <c r="J119" s="114"/>
      <c r="K119" s="60"/>
      <c r="L119" s="204">
        <f t="shared" si="109"/>
        <v>0</v>
      </c>
      <c r="M119" s="105"/>
      <c r="N119" s="115">
        <f>N120</f>
        <v>0</v>
      </c>
      <c r="O119" s="115"/>
      <c r="P119" s="115"/>
      <c r="Q119" s="115"/>
      <c r="R119" s="105"/>
      <c r="S119" s="115"/>
      <c r="T119" s="107">
        <f>'4 priedas_ nepanaudotos lėšos'!I80</f>
        <v>0</v>
      </c>
      <c r="U119" s="209">
        <f t="shared" si="112"/>
        <v>209.03399999999999</v>
      </c>
      <c r="V119" s="209">
        <f t="shared" ref="V119" si="167">D119+M119</f>
        <v>196.65899999999999</v>
      </c>
      <c r="W119" s="209">
        <f t="shared" ref="W119" si="168">E119+N119</f>
        <v>10.975</v>
      </c>
      <c r="X119" s="209">
        <f t="shared" ref="X119" si="169">F119+O119</f>
        <v>0</v>
      </c>
      <c r="Y119" s="209">
        <f t="shared" ref="Y119:Z119" si="170">G119+P119</f>
        <v>0</v>
      </c>
      <c r="Z119" s="209">
        <f t="shared" si="170"/>
        <v>0</v>
      </c>
      <c r="AA119" s="209">
        <f t="shared" ref="AA119" si="171">I119+R119</f>
        <v>1.4</v>
      </c>
      <c r="AB119" s="209">
        <f t="shared" ref="AB119" si="172">J119+S119</f>
        <v>0</v>
      </c>
      <c r="AC119" s="209">
        <f t="shared" ref="AC119" si="173">K119+T119</f>
        <v>0</v>
      </c>
      <c r="AN119" s="44"/>
      <c r="AO119" s="44"/>
      <c r="AP119" s="44"/>
      <c r="AQ119" s="44"/>
      <c r="AR119" s="44"/>
      <c r="AS119" s="44"/>
      <c r="AT119" s="44"/>
      <c r="AU119" s="44"/>
      <c r="AV119" s="44"/>
    </row>
    <row r="120" spans="1:48" ht="15" customHeight="1" x14ac:dyDescent="0.25">
      <c r="A120" s="154"/>
      <c r="B120" s="210" t="s">
        <v>176</v>
      </c>
      <c r="C120" s="211">
        <f t="shared" si="106"/>
        <v>10.975</v>
      </c>
      <c r="D120" s="171"/>
      <c r="E120" s="212">
        <v>10.975</v>
      </c>
      <c r="F120" s="171"/>
      <c r="G120" s="171"/>
      <c r="H120" s="171"/>
      <c r="I120" s="171"/>
      <c r="J120" s="171"/>
      <c r="K120" s="61"/>
      <c r="L120" s="213">
        <f t="shared" si="109"/>
        <v>0</v>
      </c>
      <c r="M120" s="214"/>
      <c r="N120" s="215"/>
      <c r="O120" s="214"/>
      <c r="P120" s="214"/>
      <c r="Q120" s="214"/>
      <c r="R120" s="214"/>
      <c r="S120" s="214"/>
      <c r="T120" s="108"/>
      <c r="U120" s="216">
        <f t="shared" si="112"/>
        <v>10.975</v>
      </c>
      <c r="V120" s="216">
        <f t="shared" si="114"/>
        <v>0</v>
      </c>
      <c r="W120" s="216">
        <f t="shared" si="115"/>
        <v>10.975</v>
      </c>
      <c r="X120" s="216">
        <f t="shared" si="116"/>
        <v>0</v>
      </c>
      <c r="Y120" s="216">
        <f t="shared" si="117"/>
        <v>0</v>
      </c>
      <c r="Z120" s="216">
        <f t="shared" si="117"/>
        <v>0</v>
      </c>
      <c r="AA120" s="216">
        <f t="shared" si="118"/>
        <v>0</v>
      </c>
      <c r="AB120" s="216">
        <f t="shared" si="119"/>
        <v>0</v>
      </c>
      <c r="AC120" s="216">
        <f t="shared" si="120"/>
        <v>0</v>
      </c>
      <c r="AN120" s="44"/>
      <c r="AO120" s="44"/>
      <c r="AP120" s="44"/>
      <c r="AQ120" s="44"/>
      <c r="AR120" s="44"/>
      <c r="AS120" s="44"/>
      <c r="AT120" s="44"/>
      <c r="AU120" s="44"/>
      <c r="AV120" s="44"/>
    </row>
    <row r="121" spans="1:48" ht="15" customHeight="1" x14ac:dyDescent="0.25">
      <c r="A121" s="154"/>
      <c r="B121" s="237" t="s">
        <v>371</v>
      </c>
      <c r="C121" s="114">
        <f t="shared" si="106"/>
        <v>127.60442999999999</v>
      </c>
      <c r="D121" s="152">
        <v>101.6</v>
      </c>
      <c r="E121" s="114"/>
      <c r="F121" s="114"/>
      <c r="G121" s="114"/>
      <c r="H121" s="114"/>
      <c r="I121" s="152">
        <v>17.5</v>
      </c>
      <c r="J121" s="114"/>
      <c r="K121" s="60">
        <f>'4 priedas_ nepanaudotos lėšos'!C39</f>
        <v>8.5044299999999993</v>
      </c>
      <c r="L121" s="115">
        <f t="shared" si="109"/>
        <v>0</v>
      </c>
      <c r="M121" s="105"/>
      <c r="N121" s="115"/>
      <c r="O121" s="115"/>
      <c r="P121" s="115"/>
      <c r="Q121" s="115"/>
      <c r="R121" s="105"/>
      <c r="S121" s="115"/>
      <c r="T121" s="107">
        <f>'4 priedas_ nepanaudotos lėšos'!I89</f>
        <v>0</v>
      </c>
      <c r="U121" s="153">
        <f t="shared" si="112"/>
        <v>127.60442999999999</v>
      </c>
      <c r="V121" s="153">
        <f t="shared" si="114"/>
        <v>101.6</v>
      </c>
      <c r="W121" s="153">
        <f t="shared" si="115"/>
        <v>0</v>
      </c>
      <c r="X121" s="153">
        <f t="shared" si="116"/>
        <v>0</v>
      </c>
      <c r="Y121" s="153">
        <f t="shared" si="117"/>
        <v>0</v>
      </c>
      <c r="Z121" s="153">
        <f t="shared" si="117"/>
        <v>0</v>
      </c>
      <c r="AA121" s="153">
        <f t="shared" si="118"/>
        <v>17.5</v>
      </c>
      <c r="AB121" s="153">
        <f t="shared" si="119"/>
        <v>0</v>
      </c>
      <c r="AC121" s="153">
        <f t="shared" si="120"/>
        <v>8.5044299999999993</v>
      </c>
      <c r="AN121" s="44"/>
      <c r="AO121" s="44"/>
      <c r="AP121" s="44"/>
      <c r="AQ121" s="44"/>
      <c r="AR121" s="44"/>
      <c r="AS121" s="44"/>
      <c r="AT121" s="44"/>
      <c r="AU121" s="44"/>
      <c r="AV121" s="44"/>
    </row>
    <row r="122" spans="1:48" ht="15" customHeight="1" x14ac:dyDescent="0.25">
      <c r="A122" s="200" t="s">
        <v>12</v>
      </c>
      <c r="B122" s="201" t="s">
        <v>220</v>
      </c>
      <c r="C122" s="202">
        <f t="shared" si="106"/>
        <v>430.16891000000004</v>
      </c>
      <c r="D122" s="203">
        <f>D123+D125</f>
        <v>414.95900000000006</v>
      </c>
      <c r="E122" s="203">
        <f t="shared" ref="E122" si="174">E123+E125</f>
        <v>10.191000000000001</v>
      </c>
      <c r="F122" s="203">
        <f t="shared" ref="F122" si="175">F123+F125</f>
        <v>0</v>
      </c>
      <c r="G122" s="203">
        <f t="shared" ref="G122:H122" si="176">G123+G125</f>
        <v>0</v>
      </c>
      <c r="H122" s="203">
        <f t="shared" si="176"/>
        <v>0</v>
      </c>
      <c r="I122" s="203">
        <f t="shared" ref="I122" si="177">I123+I125</f>
        <v>3.3</v>
      </c>
      <c r="J122" s="203">
        <f t="shared" ref="J122" si="178">J123+J125</f>
        <v>0</v>
      </c>
      <c r="K122" s="151">
        <f t="shared" ref="K122" si="179">K123+K125</f>
        <v>1.7189100000000002</v>
      </c>
      <c r="L122" s="106">
        <f t="shared" si="109"/>
        <v>0</v>
      </c>
      <c r="M122" s="205">
        <f>M123+M125</f>
        <v>0</v>
      </c>
      <c r="N122" s="205">
        <f t="shared" ref="N122:O122" si="180">N123+N125</f>
        <v>0</v>
      </c>
      <c r="O122" s="205">
        <f t="shared" si="180"/>
        <v>0</v>
      </c>
      <c r="P122" s="205">
        <f t="shared" ref="P122:Q122" si="181">P123+P125</f>
        <v>0</v>
      </c>
      <c r="Q122" s="205">
        <f t="shared" si="181"/>
        <v>0</v>
      </c>
      <c r="R122" s="205">
        <f t="shared" ref="R122" si="182">R123+R125</f>
        <v>0</v>
      </c>
      <c r="S122" s="205">
        <f t="shared" ref="S122" si="183">S123+S125</f>
        <v>0</v>
      </c>
      <c r="T122" s="205">
        <f t="shared" ref="T122" si="184">T123+T125</f>
        <v>0</v>
      </c>
      <c r="U122" s="206">
        <f t="shared" si="112"/>
        <v>430.16891000000004</v>
      </c>
      <c r="V122" s="206">
        <f>V123+V125</f>
        <v>414.95900000000006</v>
      </c>
      <c r="W122" s="206">
        <f t="shared" ref="W122" si="185">W123+W125</f>
        <v>10.191000000000001</v>
      </c>
      <c r="X122" s="206">
        <f t="shared" ref="X122" si="186">X123+X125</f>
        <v>0</v>
      </c>
      <c r="Y122" s="206">
        <f t="shared" ref="Y122:Z122" si="187">Y123+Y125</f>
        <v>0</v>
      </c>
      <c r="Z122" s="206">
        <f t="shared" si="187"/>
        <v>0</v>
      </c>
      <c r="AA122" s="206">
        <f t="shared" ref="AA122" si="188">AA123+AA125</f>
        <v>3.3</v>
      </c>
      <c r="AB122" s="206">
        <f t="shared" ref="AB122" si="189">AB123+AB125</f>
        <v>0</v>
      </c>
      <c r="AC122" s="206">
        <f t="shared" ref="AC122" si="190">AC123+AC125</f>
        <v>1.7189100000000002</v>
      </c>
      <c r="AN122" s="44"/>
      <c r="AO122" s="44"/>
      <c r="AP122" s="44"/>
      <c r="AQ122" s="44"/>
      <c r="AR122" s="44"/>
      <c r="AS122" s="44"/>
      <c r="AT122" s="44"/>
      <c r="AU122" s="44"/>
      <c r="AV122" s="44"/>
    </row>
    <row r="123" spans="1:48" ht="15" customHeight="1" x14ac:dyDescent="0.25">
      <c r="A123" s="154"/>
      <c r="B123" s="207" t="s">
        <v>376</v>
      </c>
      <c r="C123" s="208">
        <f t="shared" si="106"/>
        <v>321.55</v>
      </c>
      <c r="D123" s="152">
        <v>310.55900000000003</v>
      </c>
      <c r="E123" s="114">
        <f>E124</f>
        <v>10.191000000000001</v>
      </c>
      <c r="F123" s="114"/>
      <c r="G123" s="114"/>
      <c r="H123" s="114"/>
      <c r="I123" s="152">
        <v>0.8</v>
      </c>
      <c r="J123" s="114"/>
      <c r="K123" s="60"/>
      <c r="L123" s="204">
        <f t="shared" si="109"/>
        <v>0</v>
      </c>
      <c r="M123" s="105"/>
      <c r="N123" s="115">
        <f>N124</f>
        <v>0</v>
      </c>
      <c r="O123" s="115"/>
      <c r="P123" s="115"/>
      <c r="Q123" s="115"/>
      <c r="R123" s="105"/>
      <c r="S123" s="115"/>
      <c r="T123" s="107">
        <f>'4 priedas_ nepanaudotos lėšos'!I84</f>
        <v>0</v>
      </c>
      <c r="U123" s="209">
        <f t="shared" si="112"/>
        <v>321.55</v>
      </c>
      <c r="V123" s="209">
        <f t="shared" ref="V123" si="191">D123+M123</f>
        <v>310.55900000000003</v>
      </c>
      <c r="W123" s="209">
        <f t="shared" ref="W123" si="192">E123+N123</f>
        <v>10.191000000000001</v>
      </c>
      <c r="X123" s="209">
        <f t="shared" ref="X123" si="193">F123+O123</f>
        <v>0</v>
      </c>
      <c r="Y123" s="209">
        <f t="shared" ref="Y123:Z123" si="194">G123+P123</f>
        <v>0</v>
      </c>
      <c r="Z123" s="209">
        <f t="shared" si="194"/>
        <v>0</v>
      </c>
      <c r="AA123" s="209">
        <f t="shared" ref="AA123" si="195">I123+R123</f>
        <v>0.8</v>
      </c>
      <c r="AB123" s="209">
        <f t="shared" ref="AB123" si="196">J123+S123</f>
        <v>0</v>
      </c>
      <c r="AC123" s="209">
        <f t="shared" ref="AC123" si="197">K123+T123</f>
        <v>0</v>
      </c>
      <c r="AN123" s="44"/>
      <c r="AO123" s="44"/>
      <c r="AP123" s="44"/>
      <c r="AQ123" s="44"/>
      <c r="AR123" s="44"/>
      <c r="AS123" s="44"/>
      <c r="AT123" s="44"/>
      <c r="AU123" s="44"/>
      <c r="AV123" s="44"/>
    </row>
    <row r="124" spans="1:48" ht="15" customHeight="1" x14ac:dyDescent="0.25">
      <c r="A124" s="154"/>
      <c r="B124" s="210" t="s">
        <v>176</v>
      </c>
      <c r="C124" s="211">
        <f t="shared" si="106"/>
        <v>10.191000000000001</v>
      </c>
      <c r="D124" s="171"/>
      <c r="E124" s="212">
        <v>10.191000000000001</v>
      </c>
      <c r="F124" s="171"/>
      <c r="G124" s="171"/>
      <c r="H124" s="171"/>
      <c r="I124" s="171"/>
      <c r="J124" s="171"/>
      <c r="K124" s="61"/>
      <c r="L124" s="213">
        <f t="shared" si="109"/>
        <v>0</v>
      </c>
      <c r="M124" s="214"/>
      <c r="N124" s="215"/>
      <c r="O124" s="214"/>
      <c r="P124" s="214"/>
      <c r="Q124" s="214"/>
      <c r="R124" s="214"/>
      <c r="S124" s="214"/>
      <c r="T124" s="108"/>
      <c r="U124" s="216">
        <f t="shared" si="112"/>
        <v>10.191000000000001</v>
      </c>
      <c r="V124" s="216">
        <f t="shared" si="114"/>
        <v>0</v>
      </c>
      <c r="W124" s="216">
        <f t="shared" si="115"/>
        <v>10.191000000000001</v>
      </c>
      <c r="X124" s="216">
        <f t="shared" si="116"/>
        <v>0</v>
      </c>
      <c r="Y124" s="216">
        <f t="shared" si="117"/>
        <v>0</v>
      </c>
      <c r="Z124" s="216">
        <f t="shared" si="117"/>
        <v>0</v>
      </c>
      <c r="AA124" s="216">
        <f t="shared" si="118"/>
        <v>0</v>
      </c>
      <c r="AB124" s="216">
        <f t="shared" si="119"/>
        <v>0</v>
      </c>
      <c r="AC124" s="216">
        <f t="shared" si="120"/>
        <v>0</v>
      </c>
      <c r="AN124" s="44"/>
      <c r="AO124" s="44"/>
      <c r="AP124" s="44"/>
      <c r="AQ124" s="44"/>
      <c r="AR124" s="44"/>
      <c r="AS124" s="44"/>
      <c r="AT124" s="44"/>
      <c r="AU124" s="44"/>
      <c r="AV124" s="44"/>
    </row>
    <row r="125" spans="1:48" ht="15" customHeight="1" x14ac:dyDescent="0.25">
      <c r="A125" s="154"/>
      <c r="B125" s="237" t="s">
        <v>371</v>
      </c>
      <c r="C125" s="114">
        <f t="shared" si="106"/>
        <v>108.61891</v>
      </c>
      <c r="D125" s="152">
        <v>104.4</v>
      </c>
      <c r="E125" s="114"/>
      <c r="F125" s="114"/>
      <c r="G125" s="114"/>
      <c r="H125" s="114"/>
      <c r="I125" s="152">
        <v>2.5</v>
      </c>
      <c r="J125" s="114"/>
      <c r="K125" s="60">
        <f>'4 priedas_ nepanaudotos lėšos'!C42</f>
        <v>1.7189100000000002</v>
      </c>
      <c r="L125" s="115">
        <f t="shared" si="109"/>
        <v>0</v>
      </c>
      <c r="M125" s="105"/>
      <c r="N125" s="115"/>
      <c r="O125" s="115"/>
      <c r="P125" s="115"/>
      <c r="Q125" s="115"/>
      <c r="R125" s="105"/>
      <c r="S125" s="115"/>
      <c r="T125" s="107">
        <f>'4 priedas_ nepanaudotos lėšos'!I96</f>
        <v>0</v>
      </c>
      <c r="U125" s="153">
        <f t="shared" si="112"/>
        <v>108.61891</v>
      </c>
      <c r="V125" s="153">
        <f t="shared" si="114"/>
        <v>104.4</v>
      </c>
      <c r="W125" s="153">
        <f t="shared" si="115"/>
        <v>0</v>
      </c>
      <c r="X125" s="153">
        <f t="shared" si="116"/>
        <v>0</v>
      </c>
      <c r="Y125" s="153">
        <f t="shared" si="117"/>
        <v>0</v>
      </c>
      <c r="Z125" s="153">
        <f t="shared" si="117"/>
        <v>0</v>
      </c>
      <c r="AA125" s="153">
        <f t="shared" si="118"/>
        <v>2.5</v>
      </c>
      <c r="AB125" s="153">
        <f t="shared" si="119"/>
        <v>0</v>
      </c>
      <c r="AC125" s="153">
        <f t="shared" si="120"/>
        <v>1.7189100000000002</v>
      </c>
      <c r="AN125" s="44"/>
      <c r="AO125" s="44"/>
      <c r="AP125" s="44"/>
      <c r="AQ125" s="44"/>
      <c r="AR125" s="44"/>
      <c r="AS125" s="44"/>
      <c r="AT125" s="44"/>
      <c r="AU125" s="44"/>
      <c r="AV125" s="44"/>
    </row>
    <row r="126" spans="1:48" ht="15" customHeight="1" x14ac:dyDescent="0.25">
      <c r="A126" s="200" t="s">
        <v>13</v>
      </c>
      <c r="B126" s="201" t="s">
        <v>221</v>
      </c>
      <c r="C126" s="202">
        <f t="shared" si="106"/>
        <v>682.31017000000008</v>
      </c>
      <c r="D126" s="203">
        <f>D127+D129</f>
        <v>636.85900000000004</v>
      </c>
      <c r="E126" s="203">
        <f t="shared" ref="E126" si="198">E127+E129</f>
        <v>11.923999999999999</v>
      </c>
      <c r="F126" s="203">
        <f t="shared" ref="F126" si="199">F127+F129</f>
        <v>0</v>
      </c>
      <c r="G126" s="203">
        <f t="shared" ref="G126:H126" si="200">G127+G129</f>
        <v>0</v>
      </c>
      <c r="H126" s="203">
        <f t="shared" si="200"/>
        <v>0</v>
      </c>
      <c r="I126" s="203">
        <f t="shared" ref="I126" si="201">I127+I129</f>
        <v>18.200000000000003</v>
      </c>
      <c r="J126" s="203">
        <f t="shared" ref="J126" si="202">J127+J129</f>
        <v>0</v>
      </c>
      <c r="K126" s="151">
        <f t="shared" ref="K126" si="203">K127+K129</f>
        <v>15.327169999999999</v>
      </c>
      <c r="L126" s="106">
        <f t="shared" si="109"/>
        <v>0</v>
      </c>
      <c r="M126" s="205">
        <f>M127+M129</f>
        <v>0</v>
      </c>
      <c r="N126" s="205">
        <f t="shared" ref="N126:O126" si="204">N127+N129</f>
        <v>0</v>
      </c>
      <c r="O126" s="205">
        <f t="shared" si="204"/>
        <v>0</v>
      </c>
      <c r="P126" s="205">
        <f t="shared" ref="P126:Q126" si="205">P127+P129</f>
        <v>0</v>
      </c>
      <c r="Q126" s="205">
        <f t="shared" si="205"/>
        <v>0</v>
      </c>
      <c r="R126" s="205">
        <f t="shared" ref="R126" si="206">R127+R129</f>
        <v>0</v>
      </c>
      <c r="S126" s="205">
        <f t="shared" ref="S126" si="207">S127+S129</f>
        <v>0</v>
      </c>
      <c r="T126" s="205">
        <f t="shared" ref="T126" si="208">T127+T129</f>
        <v>0</v>
      </c>
      <c r="U126" s="206">
        <f t="shared" si="112"/>
        <v>682.31017000000008</v>
      </c>
      <c r="V126" s="206">
        <f>V127+V129</f>
        <v>636.85900000000004</v>
      </c>
      <c r="W126" s="206">
        <f t="shared" ref="W126" si="209">W127+W129</f>
        <v>11.923999999999999</v>
      </c>
      <c r="X126" s="206">
        <f t="shared" ref="X126" si="210">X127+X129</f>
        <v>0</v>
      </c>
      <c r="Y126" s="206">
        <f t="shared" ref="Y126:Z126" si="211">Y127+Y129</f>
        <v>0</v>
      </c>
      <c r="Z126" s="206">
        <f t="shared" si="211"/>
        <v>0</v>
      </c>
      <c r="AA126" s="206">
        <f t="shared" ref="AA126" si="212">AA127+AA129</f>
        <v>18.200000000000003</v>
      </c>
      <c r="AB126" s="206">
        <f t="shared" ref="AB126" si="213">AB127+AB129</f>
        <v>0</v>
      </c>
      <c r="AC126" s="206">
        <f t="shared" ref="AC126" si="214">AC127+AC129</f>
        <v>15.327169999999999</v>
      </c>
      <c r="AN126" s="44"/>
      <c r="AO126" s="44"/>
      <c r="AP126" s="44"/>
      <c r="AQ126" s="44"/>
      <c r="AR126" s="44"/>
      <c r="AS126" s="44"/>
      <c r="AT126" s="44"/>
      <c r="AU126" s="44"/>
      <c r="AV126" s="44"/>
    </row>
    <row r="127" spans="1:48" ht="15" customHeight="1" x14ac:dyDescent="0.25">
      <c r="A127" s="154"/>
      <c r="B127" s="207" t="s">
        <v>376</v>
      </c>
      <c r="C127" s="208">
        <f t="shared" si="106"/>
        <v>460.06016999999997</v>
      </c>
      <c r="D127" s="152">
        <v>434.25900000000001</v>
      </c>
      <c r="E127" s="114">
        <f>E128</f>
        <v>11.923999999999999</v>
      </c>
      <c r="F127" s="114"/>
      <c r="G127" s="114"/>
      <c r="H127" s="114"/>
      <c r="I127" s="152">
        <v>6.9</v>
      </c>
      <c r="J127" s="114"/>
      <c r="K127" s="60">
        <f>'4 priedas_ nepanaudotos lėšos'!C44</f>
        <v>6.9771700000000001</v>
      </c>
      <c r="L127" s="204">
        <f t="shared" si="109"/>
        <v>0</v>
      </c>
      <c r="M127" s="105"/>
      <c r="N127" s="115">
        <f>N128</f>
        <v>0</v>
      </c>
      <c r="O127" s="115"/>
      <c r="P127" s="115"/>
      <c r="Q127" s="115"/>
      <c r="R127" s="105"/>
      <c r="S127" s="115"/>
      <c r="T127" s="107">
        <f>'4 priedas_ nepanaudotos lėšos'!I88</f>
        <v>0</v>
      </c>
      <c r="U127" s="209">
        <f t="shared" si="112"/>
        <v>460.06016999999997</v>
      </c>
      <c r="V127" s="209">
        <f t="shared" ref="V127" si="215">D127+M127</f>
        <v>434.25900000000001</v>
      </c>
      <c r="W127" s="209">
        <f t="shared" ref="W127" si="216">E127+N127</f>
        <v>11.923999999999999</v>
      </c>
      <c r="X127" s="209">
        <f t="shared" ref="X127" si="217">F127+O127</f>
        <v>0</v>
      </c>
      <c r="Y127" s="209">
        <f t="shared" ref="Y127:Z127" si="218">G127+P127</f>
        <v>0</v>
      </c>
      <c r="Z127" s="209">
        <f t="shared" si="218"/>
        <v>0</v>
      </c>
      <c r="AA127" s="209">
        <f t="shared" ref="AA127" si="219">I127+R127</f>
        <v>6.9</v>
      </c>
      <c r="AB127" s="209">
        <f t="shared" ref="AB127" si="220">J127+S127</f>
        <v>0</v>
      </c>
      <c r="AC127" s="209">
        <f t="shared" ref="AC127" si="221">K127+T127</f>
        <v>6.9771700000000001</v>
      </c>
      <c r="AN127" s="44"/>
      <c r="AO127" s="44"/>
      <c r="AP127" s="44"/>
      <c r="AQ127" s="44"/>
      <c r="AR127" s="44"/>
      <c r="AS127" s="44"/>
      <c r="AT127" s="44"/>
      <c r="AU127" s="44"/>
      <c r="AV127" s="44"/>
    </row>
    <row r="128" spans="1:48" ht="15" customHeight="1" x14ac:dyDescent="0.25">
      <c r="A128" s="154"/>
      <c r="B128" s="210" t="s">
        <v>176</v>
      </c>
      <c r="C128" s="211">
        <f t="shared" si="106"/>
        <v>11.923999999999999</v>
      </c>
      <c r="D128" s="171"/>
      <c r="E128" s="212">
        <v>11.923999999999999</v>
      </c>
      <c r="F128" s="171"/>
      <c r="G128" s="171"/>
      <c r="H128" s="171"/>
      <c r="I128" s="171"/>
      <c r="J128" s="171"/>
      <c r="K128" s="61"/>
      <c r="L128" s="213">
        <f t="shared" si="109"/>
        <v>0</v>
      </c>
      <c r="M128" s="214"/>
      <c r="N128" s="215"/>
      <c r="O128" s="214"/>
      <c r="P128" s="214"/>
      <c r="Q128" s="214"/>
      <c r="R128" s="214"/>
      <c r="S128" s="214"/>
      <c r="T128" s="108"/>
      <c r="U128" s="216">
        <f t="shared" si="112"/>
        <v>11.923999999999999</v>
      </c>
      <c r="V128" s="216">
        <f t="shared" si="114"/>
        <v>0</v>
      </c>
      <c r="W128" s="216">
        <f t="shared" si="115"/>
        <v>11.923999999999999</v>
      </c>
      <c r="X128" s="216">
        <f t="shared" si="116"/>
        <v>0</v>
      </c>
      <c r="Y128" s="216">
        <f t="shared" si="117"/>
        <v>0</v>
      </c>
      <c r="Z128" s="216">
        <f t="shared" si="117"/>
        <v>0</v>
      </c>
      <c r="AA128" s="216">
        <f t="shared" si="118"/>
        <v>0</v>
      </c>
      <c r="AB128" s="216">
        <f t="shared" si="119"/>
        <v>0</v>
      </c>
      <c r="AC128" s="216">
        <f t="shared" si="120"/>
        <v>0</v>
      </c>
      <c r="AN128" s="44"/>
      <c r="AO128" s="44"/>
      <c r="AP128" s="44"/>
      <c r="AQ128" s="44"/>
      <c r="AR128" s="44"/>
      <c r="AS128" s="44"/>
      <c r="AT128" s="44"/>
      <c r="AU128" s="44"/>
      <c r="AV128" s="44"/>
    </row>
    <row r="129" spans="1:48" ht="15" customHeight="1" x14ac:dyDescent="0.25">
      <c r="A129" s="154"/>
      <c r="B129" s="237" t="s">
        <v>371</v>
      </c>
      <c r="C129" s="114">
        <f t="shared" si="106"/>
        <v>222.25</v>
      </c>
      <c r="D129" s="152">
        <v>202.6</v>
      </c>
      <c r="E129" s="114"/>
      <c r="F129" s="114"/>
      <c r="G129" s="114"/>
      <c r="H129" s="114"/>
      <c r="I129" s="152">
        <v>11.3</v>
      </c>
      <c r="J129" s="114"/>
      <c r="K129" s="60">
        <f>'4 priedas_ nepanaudotos lėšos'!C45</f>
        <v>8.35</v>
      </c>
      <c r="L129" s="115">
        <f t="shared" si="109"/>
        <v>0</v>
      </c>
      <c r="M129" s="105"/>
      <c r="N129" s="115"/>
      <c r="O129" s="115"/>
      <c r="P129" s="115"/>
      <c r="Q129" s="115"/>
      <c r="R129" s="105"/>
      <c r="S129" s="115"/>
      <c r="T129" s="107">
        <f>'4 priedas_ nepanaudotos lėšos'!I103</f>
        <v>0</v>
      </c>
      <c r="U129" s="153">
        <f t="shared" si="112"/>
        <v>222.25</v>
      </c>
      <c r="V129" s="153">
        <f t="shared" si="114"/>
        <v>202.6</v>
      </c>
      <c r="W129" s="153">
        <f t="shared" si="115"/>
        <v>0</v>
      </c>
      <c r="X129" s="153">
        <f t="shared" si="116"/>
        <v>0</v>
      </c>
      <c r="Y129" s="153">
        <f t="shared" si="117"/>
        <v>0</v>
      </c>
      <c r="Z129" s="153">
        <f t="shared" si="117"/>
        <v>0</v>
      </c>
      <c r="AA129" s="153">
        <f t="shared" si="118"/>
        <v>11.3</v>
      </c>
      <c r="AB129" s="153">
        <f t="shared" si="119"/>
        <v>0</v>
      </c>
      <c r="AC129" s="153">
        <f t="shared" si="120"/>
        <v>8.35</v>
      </c>
      <c r="AN129" s="44"/>
      <c r="AO129" s="44"/>
      <c r="AP129" s="44"/>
      <c r="AQ129" s="44"/>
      <c r="AR129" s="44"/>
      <c r="AS129" s="44"/>
      <c r="AT129" s="44"/>
      <c r="AU129" s="44"/>
      <c r="AV129" s="44"/>
    </row>
    <row r="130" spans="1:48" ht="15" customHeight="1" x14ac:dyDescent="0.25">
      <c r="A130" s="200" t="s">
        <v>14</v>
      </c>
      <c r="B130" s="201" t="s">
        <v>222</v>
      </c>
      <c r="C130" s="202">
        <f t="shared" si="106"/>
        <v>312.37973000000005</v>
      </c>
      <c r="D130" s="203">
        <f>D131+D133</f>
        <v>300.85900000000004</v>
      </c>
      <c r="E130" s="203">
        <f t="shared" ref="E130" si="222">E131+E133</f>
        <v>9.6820000000000004</v>
      </c>
      <c r="F130" s="203">
        <f t="shared" ref="F130" si="223">F131+F133</f>
        <v>0</v>
      </c>
      <c r="G130" s="203">
        <f t="shared" ref="G130:H130" si="224">G131+G133</f>
        <v>0</v>
      </c>
      <c r="H130" s="203">
        <f t="shared" si="224"/>
        <v>0</v>
      </c>
      <c r="I130" s="203">
        <f t="shared" ref="I130" si="225">I131+I133</f>
        <v>1.2</v>
      </c>
      <c r="J130" s="203">
        <f t="shared" ref="J130" si="226">J131+J133</f>
        <v>0</v>
      </c>
      <c r="K130" s="151">
        <f t="shared" ref="K130" si="227">K131+K133</f>
        <v>0.63873000000000002</v>
      </c>
      <c r="L130" s="106">
        <f t="shared" si="109"/>
        <v>0.46650000000000003</v>
      </c>
      <c r="M130" s="205">
        <f>M131+M133</f>
        <v>0.46650000000000003</v>
      </c>
      <c r="N130" s="205">
        <f t="shared" ref="N130:O130" si="228">N131+N133</f>
        <v>0</v>
      </c>
      <c r="O130" s="205">
        <f t="shared" si="228"/>
        <v>0</v>
      </c>
      <c r="P130" s="205">
        <f t="shared" ref="P130:Q130" si="229">P131+P133</f>
        <v>0</v>
      </c>
      <c r="Q130" s="205">
        <f t="shared" si="229"/>
        <v>0</v>
      </c>
      <c r="R130" s="205">
        <f t="shared" ref="R130" si="230">R131+R133</f>
        <v>0</v>
      </c>
      <c r="S130" s="205">
        <f t="shared" ref="S130" si="231">S131+S133</f>
        <v>0</v>
      </c>
      <c r="T130" s="205">
        <f t="shared" ref="T130" si="232">T131+T133</f>
        <v>0</v>
      </c>
      <c r="U130" s="206">
        <f t="shared" si="112"/>
        <v>312.84623000000005</v>
      </c>
      <c r="V130" s="206">
        <f>V131+V133</f>
        <v>301.32550000000003</v>
      </c>
      <c r="W130" s="206">
        <f t="shared" ref="W130" si="233">W131+W133</f>
        <v>9.6820000000000004</v>
      </c>
      <c r="X130" s="206">
        <f t="shared" ref="X130" si="234">X131+X133</f>
        <v>0</v>
      </c>
      <c r="Y130" s="206">
        <f t="shared" ref="Y130:Z130" si="235">Y131+Y133</f>
        <v>0</v>
      </c>
      <c r="Z130" s="206">
        <f t="shared" si="235"/>
        <v>0</v>
      </c>
      <c r="AA130" s="206">
        <f t="shared" ref="AA130" si="236">AA131+AA133</f>
        <v>1.2</v>
      </c>
      <c r="AB130" s="206">
        <f t="shared" ref="AB130" si="237">AB131+AB133</f>
        <v>0</v>
      </c>
      <c r="AC130" s="206">
        <f t="shared" ref="AC130" si="238">AC131+AC133</f>
        <v>0.63873000000000002</v>
      </c>
      <c r="AN130" s="44"/>
      <c r="AO130" s="44"/>
      <c r="AP130" s="44"/>
      <c r="AQ130" s="44"/>
      <c r="AR130" s="44"/>
      <c r="AS130" s="44"/>
      <c r="AT130" s="44"/>
      <c r="AU130" s="44"/>
      <c r="AV130" s="44"/>
    </row>
    <row r="131" spans="1:48" ht="15" customHeight="1" x14ac:dyDescent="0.25">
      <c r="A131" s="154"/>
      <c r="B131" s="207" t="s">
        <v>376</v>
      </c>
      <c r="C131" s="208">
        <f t="shared" si="106"/>
        <v>189.74099999999999</v>
      </c>
      <c r="D131" s="152">
        <v>178.85900000000001</v>
      </c>
      <c r="E131" s="114">
        <f>E132</f>
        <v>9.6820000000000004</v>
      </c>
      <c r="F131" s="114"/>
      <c r="G131" s="114"/>
      <c r="H131" s="114"/>
      <c r="I131" s="152">
        <v>1.2</v>
      </c>
      <c r="J131" s="114"/>
      <c r="K131" s="60"/>
      <c r="L131" s="204">
        <f t="shared" si="109"/>
        <v>0</v>
      </c>
      <c r="M131" s="105"/>
      <c r="N131" s="115">
        <f>N132</f>
        <v>0</v>
      </c>
      <c r="O131" s="115"/>
      <c r="P131" s="115"/>
      <c r="Q131" s="115"/>
      <c r="R131" s="105"/>
      <c r="S131" s="115"/>
      <c r="T131" s="107">
        <f>'4 priedas_ nepanaudotos lėšos'!I92</f>
        <v>0</v>
      </c>
      <c r="U131" s="209">
        <f t="shared" si="112"/>
        <v>189.74099999999999</v>
      </c>
      <c r="V131" s="209">
        <f t="shared" ref="V131" si="239">D131+M131</f>
        <v>178.85900000000001</v>
      </c>
      <c r="W131" s="209">
        <f t="shared" ref="W131" si="240">E131+N131</f>
        <v>9.6820000000000004</v>
      </c>
      <c r="X131" s="209">
        <f t="shared" ref="X131" si="241">F131+O131</f>
        <v>0</v>
      </c>
      <c r="Y131" s="209">
        <f t="shared" ref="Y131:Z131" si="242">G131+P131</f>
        <v>0</v>
      </c>
      <c r="Z131" s="209">
        <f t="shared" si="242"/>
        <v>0</v>
      </c>
      <c r="AA131" s="209">
        <f t="shared" ref="AA131" si="243">I131+R131</f>
        <v>1.2</v>
      </c>
      <c r="AB131" s="209">
        <f t="shared" ref="AB131" si="244">J131+S131</f>
        <v>0</v>
      </c>
      <c r="AC131" s="209">
        <f t="shared" ref="AC131" si="245">K131+T131</f>
        <v>0</v>
      </c>
      <c r="AN131" s="44"/>
      <c r="AO131" s="44"/>
      <c r="AP131" s="44"/>
      <c r="AQ131" s="44"/>
      <c r="AR131" s="44"/>
      <c r="AS131" s="44"/>
      <c r="AT131" s="44"/>
      <c r="AU131" s="44"/>
      <c r="AV131" s="44"/>
    </row>
    <row r="132" spans="1:48" ht="15" customHeight="1" x14ac:dyDescent="0.25">
      <c r="A132" s="154"/>
      <c r="B132" s="210" t="s">
        <v>176</v>
      </c>
      <c r="C132" s="211">
        <f t="shared" si="106"/>
        <v>9.6820000000000004</v>
      </c>
      <c r="D132" s="171"/>
      <c r="E132" s="212">
        <v>9.6820000000000004</v>
      </c>
      <c r="F132" s="171"/>
      <c r="G132" s="171"/>
      <c r="H132" s="171"/>
      <c r="I132" s="171"/>
      <c r="J132" s="171"/>
      <c r="K132" s="61"/>
      <c r="L132" s="213">
        <f t="shared" si="109"/>
        <v>0</v>
      </c>
      <c r="M132" s="214"/>
      <c r="N132" s="215"/>
      <c r="O132" s="214"/>
      <c r="P132" s="214"/>
      <c r="Q132" s="214"/>
      <c r="R132" s="214"/>
      <c r="S132" s="214"/>
      <c r="T132" s="108"/>
      <c r="U132" s="216">
        <f t="shared" si="112"/>
        <v>9.6820000000000004</v>
      </c>
      <c r="V132" s="216">
        <f t="shared" si="114"/>
        <v>0</v>
      </c>
      <c r="W132" s="216">
        <f t="shared" si="115"/>
        <v>9.6820000000000004</v>
      </c>
      <c r="X132" s="216">
        <f t="shared" si="116"/>
        <v>0</v>
      </c>
      <c r="Y132" s="216">
        <f t="shared" si="117"/>
        <v>0</v>
      </c>
      <c r="Z132" s="216">
        <f t="shared" si="117"/>
        <v>0</v>
      </c>
      <c r="AA132" s="216">
        <f t="shared" si="118"/>
        <v>0</v>
      </c>
      <c r="AB132" s="216">
        <f t="shared" si="119"/>
        <v>0</v>
      </c>
      <c r="AC132" s="216">
        <f t="shared" si="120"/>
        <v>0</v>
      </c>
      <c r="AN132" s="44"/>
      <c r="AO132" s="44"/>
      <c r="AP132" s="44"/>
      <c r="AQ132" s="44"/>
      <c r="AR132" s="44"/>
      <c r="AS132" s="44"/>
      <c r="AT132" s="44"/>
      <c r="AU132" s="44"/>
      <c r="AV132" s="44"/>
    </row>
    <row r="133" spans="1:48" ht="15" customHeight="1" x14ac:dyDescent="0.25">
      <c r="A133" s="154"/>
      <c r="B133" s="237" t="s">
        <v>371</v>
      </c>
      <c r="C133" s="114">
        <f t="shared" si="106"/>
        <v>122.63873</v>
      </c>
      <c r="D133" s="152">
        <v>122</v>
      </c>
      <c r="E133" s="114"/>
      <c r="F133" s="114"/>
      <c r="G133" s="114"/>
      <c r="H133" s="114"/>
      <c r="I133" s="152"/>
      <c r="J133" s="114"/>
      <c r="K133" s="60">
        <f>'4 priedas_ nepanaudotos lėšos'!C47</f>
        <v>0.63873000000000002</v>
      </c>
      <c r="L133" s="115">
        <f t="shared" si="109"/>
        <v>0.46650000000000003</v>
      </c>
      <c r="M133" s="105">
        <v>0.46650000000000003</v>
      </c>
      <c r="N133" s="115"/>
      <c r="O133" s="115"/>
      <c r="P133" s="115"/>
      <c r="Q133" s="115"/>
      <c r="R133" s="105"/>
      <c r="S133" s="115"/>
      <c r="T133" s="107">
        <f>'4 priedas_ nepanaudotos lėšos'!I47</f>
        <v>0</v>
      </c>
      <c r="U133" s="153">
        <f t="shared" si="112"/>
        <v>123.10522999999999</v>
      </c>
      <c r="V133" s="153">
        <f t="shared" si="114"/>
        <v>122.4665</v>
      </c>
      <c r="W133" s="153">
        <f t="shared" si="115"/>
        <v>0</v>
      </c>
      <c r="X133" s="153">
        <f t="shared" si="116"/>
        <v>0</v>
      </c>
      <c r="Y133" s="153">
        <f t="shared" si="117"/>
        <v>0</v>
      </c>
      <c r="Z133" s="153">
        <f t="shared" si="117"/>
        <v>0</v>
      </c>
      <c r="AA133" s="153">
        <f t="shared" si="118"/>
        <v>0</v>
      </c>
      <c r="AB133" s="153">
        <f t="shared" si="119"/>
        <v>0</v>
      </c>
      <c r="AC133" s="153">
        <f t="shared" si="120"/>
        <v>0.63873000000000002</v>
      </c>
      <c r="AN133" s="44"/>
      <c r="AO133" s="44"/>
      <c r="AP133" s="44"/>
      <c r="AQ133" s="44"/>
      <c r="AR133" s="44"/>
      <c r="AS133" s="44"/>
      <c r="AT133" s="44"/>
      <c r="AU133" s="44"/>
      <c r="AV133" s="44"/>
    </row>
    <row r="134" spans="1:48" ht="15" customHeight="1" x14ac:dyDescent="0.25">
      <c r="A134" s="200" t="s">
        <v>15</v>
      </c>
      <c r="B134" s="201" t="s">
        <v>223</v>
      </c>
      <c r="C134" s="202">
        <f t="shared" si="106"/>
        <v>271.83438000000001</v>
      </c>
      <c r="D134" s="203">
        <f>D135+D137</f>
        <v>261.459</v>
      </c>
      <c r="E134" s="203">
        <f t="shared" ref="E134" si="246">E135+E137</f>
        <v>8.266</v>
      </c>
      <c r="F134" s="203">
        <f t="shared" ref="F134" si="247">F135+F137</f>
        <v>0</v>
      </c>
      <c r="G134" s="203">
        <f t="shared" ref="G134:H134" si="248">G135+G137</f>
        <v>0</v>
      </c>
      <c r="H134" s="203">
        <f t="shared" si="248"/>
        <v>0</v>
      </c>
      <c r="I134" s="203">
        <f t="shared" ref="I134" si="249">I135+I137</f>
        <v>1.2000000000000002</v>
      </c>
      <c r="J134" s="203">
        <f t="shared" ref="J134" si="250">J135+J137</f>
        <v>0</v>
      </c>
      <c r="K134" s="151">
        <f t="shared" ref="K134" si="251">K135+K137</f>
        <v>0.90938000000000008</v>
      </c>
      <c r="L134" s="106">
        <f t="shared" si="109"/>
        <v>0.32800000000000001</v>
      </c>
      <c r="M134" s="205">
        <f>M135+M137</f>
        <v>0.32800000000000001</v>
      </c>
      <c r="N134" s="205">
        <f t="shared" ref="N134:O134" si="252">N135+N137</f>
        <v>0</v>
      </c>
      <c r="O134" s="205">
        <f t="shared" si="252"/>
        <v>0</v>
      </c>
      <c r="P134" s="205">
        <f t="shared" ref="P134:Q134" si="253">P135+P137</f>
        <v>0</v>
      </c>
      <c r="Q134" s="205">
        <f t="shared" si="253"/>
        <v>0</v>
      </c>
      <c r="R134" s="205">
        <f t="shared" ref="R134" si="254">R135+R137</f>
        <v>0</v>
      </c>
      <c r="S134" s="205">
        <f t="shared" ref="S134" si="255">S135+S137</f>
        <v>0</v>
      </c>
      <c r="T134" s="205">
        <f t="shared" ref="T134" si="256">T135+T137</f>
        <v>0</v>
      </c>
      <c r="U134" s="206">
        <f t="shared" si="112"/>
        <v>272.16237999999998</v>
      </c>
      <c r="V134" s="206">
        <f>V135+V137</f>
        <v>261.78699999999998</v>
      </c>
      <c r="W134" s="206">
        <f t="shared" ref="W134" si="257">W135+W137</f>
        <v>8.266</v>
      </c>
      <c r="X134" s="206">
        <f t="shared" ref="X134" si="258">X135+X137</f>
        <v>0</v>
      </c>
      <c r="Y134" s="206">
        <f t="shared" ref="Y134:Z134" si="259">Y135+Y137</f>
        <v>0</v>
      </c>
      <c r="Z134" s="206">
        <f t="shared" si="259"/>
        <v>0</v>
      </c>
      <c r="AA134" s="206">
        <f t="shared" ref="AA134" si="260">AA135+AA137</f>
        <v>1.2000000000000002</v>
      </c>
      <c r="AB134" s="206">
        <f t="shared" ref="AB134" si="261">AB135+AB137</f>
        <v>0</v>
      </c>
      <c r="AC134" s="206">
        <f t="shared" ref="AC134" si="262">AC135+AC137</f>
        <v>0.90938000000000008</v>
      </c>
      <c r="AN134" s="44"/>
      <c r="AO134" s="44"/>
      <c r="AP134" s="44"/>
      <c r="AQ134" s="44"/>
      <c r="AR134" s="44"/>
      <c r="AS134" s="44"/>
      <c r="AT134" s="44"/>
      <c r="AU134" s="44"/>
      <c r="AV134" s="44"/>
    </row>
    <row r="135" spans="1:48" ht="15" customHeight="1" x14ac:dyDescent="0.25">
      <c r="A135" s="154"/>
      <c r="B135" s="207" t="s">
        <v>376</v>
      </c>
      <c r="C135" s="208">
        <f t="shared" si="106"/>
        <v>178.62499999999997</v>
      </c>
      <c r="D135" s="152">
        <v>170.25899999999999</v>
      </c>
      <c r="E135" s="114">
        <f>E136</f>
        <v>8.266</v>
      </c>
      <c r="F135" s="114"/>
      <c r="G135" s="114"/>
      <c r="H135" s="114"/>
      <c r="I135" s="152">
        <v>0.1</v>
      </c>
      <c r="J135" s="114"/>
      <c r="K135" s="60"/>
      <c r="L135" s="204">
        <f t="shared" si="109"/>
        <v>0</v>
      </c>
      <c r="M135" s="105"/>
      <c r="N135" s="115">
        <f>N136</f>
        <v>0</v>
      </c>
      <c r="O135" s="115"/>
      <c r="P135" s="115"/>
      <c r="Q135" s="115"/>
      <c r="R135" s="105"/>
      <c r="S135" s="115"/>
      <c r="T135" s="107">
        <f>'4 priedas_ nepanaudotos lėšos'!I96</f>
        <v>0</v>
      </c>
      <c r="U135" s="209">
        <f t="shared" si="112"/>
        <v>178.62499999999997</v>
      </c>
      <c r="V135" s="209">
        <f t="shared" ref="V135" si="263">D135+M135</f>
        <v>170.25899999999999</v>
      </c>
      <c r="W135" s="209">
        <f t="shared" ref="W135" si="264">E135+N135</f>
        <v>8.266</v>
      </c>
      <c r="X135" s="209">
        <f t="shared" ref="X135" si="265">F135+O135</f>
        <v>0</v>
      </c>
      <c r="Y135" s="209">
        <f t="shared" ref="Y135:Z135" si="266">G135+P135</f>
        <v>0</v>
      </c>
      <c r="Z135" s="209">
        <f t="shared" si="266"/>
        <v>0</v>
      </c>
      <c r="AA135" s="209">
        <f t="shared" ref="AA135" si="267">I135+R135</f>
        <v>0.1</v>
      </c>
      <c r="AB135" s="209">
        <f t="shared" ref="AB135" si="268">J135+S135</f>
        <v>0</v>
      </c>
      <c r="AC135" s="209">
        <f t="shared" ref="AC135" si="269">K135+T135</f>
        <v>0</v>
      </c>
      <c r="AN135" s="44"/>
      <c r="AO135" s="44"/>
      <c r="AP135" s="44"/>
      <c r="AQ135" s="44"/>
      <c r="AR135" s="44"/>
      <c r="AS135" s="44"/>
      <c r="AT135" s="44"/>
      <c r="AU135" s="44"/>
      <c r="AV135" s="44"/>
    </row>
    <row r="136" spans="1:48" ht="15" customHeight="1" x14ac:dyDescent="0.25">
      <c r="A136" s="154"/>
      <c r="B136" s="210" t="s">
        <v>176</v>
      </c>
      <c r="C136" s="211">
        <f t="shared" si="106"/>
        <v>8.266</v>
      </c>
      <c r="D136" s="171"/>
      <c r="E136" s="212">
        <v>8.266</v>
      </c>
      <c r="F136" s="171"/>
      <c r="G136" s="171"/>
      <c r="H136" s="171"/>
      <c r="I136" s="171"/>
      <c r="J136" s="171"/>
      <c r="K136" s="61"/>
      <c r="L136" s="213">
        <f t="shared" si="109"/>
        <v>0</v>
      </c>
      <c r="M136" s="214"/>
      <c r="N136" s="215"/>
      <c r="O136" s="214"/>
      <c r="P136" s="214"/>
      <c r="Q136" s="214"/>
      <c r="R136" s="214"/>
      <c r="S136" s="214"/>
      <c r="T136" s="108"/>
      <c r="U136" s="216">
        <f t="shared" si="112"/>
        <v>8.266</v>
      </c>
      <c r="V136" s="216">
        <f t="shared" si="114"/>
        <v>0</v>
      </c>
      <c r="W136" s="216">
        <f t="shared" si="115"/>
        <v>8.266</v>
      </c>
      <c r="X136" s="216">
        <f t="shared" si="116"/>
        <v>0</v>
      </c>
      <c r="Y136" s="216">
        <f t="shared" si="117"/>
        <v>0</v>
      </c>
      <c r="Z136" s="216">
        <f t="shared" si="117"/>
        <v>0</v>
      </c>
      <c r="AA136" s="216">
        <f t="shared" si="118"/>
        <v>0</v>
      </c>
      <c r="AB136" s="216">
        <f t="shared" si="119"/>
        <v>0</v>
      </c>
      <c r="AC136" s="216">
        <f t="shared" si="120"/>
        <v>0</v>
      </c>
      <c r="AN136" s="44"/>
      <c r="AO136" s="44"/>
      <c r="AP136" s="44"/>
      <c r="AQ136" s="44"/>
      <c r="AR136" s="44"/>
      <c r="AS136" s="44"/>
      <c r="AT136" s="44"/>
      <c r="AU136" s="44"/>
      <c r="AV136" s="44"/>
    </row>
    <row r="137" spans="1:48" ht="15" customHeight="1" x14ac:dyDescent="0.25">
      <c r="A137" s="154"/>
      <c r="B137" s="237" t="s">
        <v>371</v>
      </c>
      <c r="C137" s="114">
        <f t="shared" si="106"/>
        <v>93.209379999999996</v>
      </c>
      <c r="D137" s="152">
        <v>91.2</v>
      </c>
      <c r="E137" s="114"/>
      <c r="F137" s="114"/>
      <c r="G137" s="114"/>
      <c r="H137" s="114"/>
      <c r="I137" s="152">
        <v>1.1000000000000001</v>
      </c>
      <c r="J137" s="114"/>
      <c r="K137" s="60">
        <f>'4 priedas_ nepanaudotos lėšos'!C49</f>
        <v>0.90938000000000008</v>
      </c>
      <c r="L137" s="115">
        <f t="shared" si="109"/>
        <v>0.32800000000000001</v>
      </c>
      <c r="M137" s="105">
        <v>0.32800000000000001</v>
      </c>
      <c r="N137" s="115"/>
      <c r="O137" s="115"/>
      <c r="P137" s="115"/>
      <c r="Q137" s="115"/>
      <c r="R137" s="105"/>
      <c r="S137" s="115"/>
      <c r="T137" s="107">
        <f>'4 priedas_ nepanaudotos lėšos'!I119</f>
        <v>0</v>
      </c>
      <c r="U137" s="153">
        <f t="shared" si="112"/>
        <v>93.537379999999999</v>
      </c>
      <c r="V137" s="153">
        <f t="shared" si="114"/>
        <v>91.528000000000006</v>
      </c>
      <c r="W137" s="153">
        <f t="shared" si="115"/>
        <v>0</v>
      </c>
      <c r="X137" s="153">
        <f t="shared" si="116"/>
        <v>0</v>
      </c>
      <c r="Y137" s="153">
        <f t="shared" si="117"/>
        <v>0</v>
      </c>
      <c r="Z137" s="153">
        <f t="shared" si="117"/>
        <v>0</v>
      </c>
      <c r="AA137" s="153">
        <f t="shared" si="118"/>
        <v>1.1000000000000001</v>
      </c>
      <c r="AB137" s="153">
        <f t="shared" si="119"/>
        <v>0</v>
      </c>
      <c r="AC137" s="153">
        <f t="shared" si="120"/>
        <v>0.90938000000000008</v>
      </c>
      <c r="AN137" s="44"/>
      <c r="AO137" s="44"/>
      <c r="AP137" s="44"/>
      <c r="AQ137" s="44"/>
      <c r="AR137" s="44"/>
      <c r="AS137" s="44"/>
      <c r="AT137" s="44"/>
      <c r="AU137" s="44"/>
      <c r="AV137" s="44"/>
    </row>
    <row r="138" spans="1:48" ht="15" customHeight="1" x14ac:dyDescent="0.25">
      <c r="A138" s="200" t="s">
        <v>16</v>
      </c>
      <c r="B138" s="201" t="s">
        <v>413</v>
      </c>
      <c r="C138" s="202">
        <f t="shared" ref="C138:C149" si="270">D138+E138+F138+H138+I138+J138+K138+G138</f>
        <v>2066.4615000000003</v>
      </c>
      <c r="D138" s="203">
        <f>D139+D141</f>
        <v>2052.1590000000001</v>
      </c>
      <c r="E138" s="203">
        <f t="shared" ref="E138" si="271">E139+E141</f>
        <v>4</v>
      </c>
      <c r="F138" s="203">
        <f t="shared" ref="F138" si="272">F139+F141</f>
        <v>0</v>
      </c>
      <c r="G138" s="203">
        <f t="shared" ref="G138:H138" si="273">G139+G141</f>
        <v>0</v>
      </c>
      <c r="H138" s="203">
        <f t="shared" si="273"/>
        <v>0</v>
      </c>
      <c r="I138" s="203">
        <f t="shared" ref="I138" si="274">I139+I141</f>
        <v>0.9</v>
      </c>
      <c r="J138" s="203">
        <f t="shared" ref="J138" si="275">J139+J141</f>
        <v>0</v>
      </c>
      <c r="K138" s="151">
        <f t="shared" ref="K138" si="276">K139+K141</f>
        <v>9.4024999999999999</v>
      </c>
      <c r="L138" s="106">
        <f t="shared" ref="L138:L149" si="277">M138+N138+O138+Q138+R138+S138+T138+P138</f>
        <v>0</v>
      </c>
      <c r="M138" s="205">
        <f>M139+M141</f>
        <v>0</v>
      </c>
      <c r="N138" s="205">
        <f t="shared" ref="N138:O138" si="278">N139+N141</f>
        <v>0</v>
      </c>
      <c r="O138" s="205">
        <f t="shared" si="278"/>
        <v>0</v>
      </c>
      <c r="P138" s="205">
        <f t="shared" ref="P138:Q138" si="279">P139+P141</f>
        <v>0</v>
      </c>
      <c r="Q138" s="205">
        <f t="shared" si="279"/>
        <v>0</v>
      </c>
      <c r="R138" s="205">
        <f t="shared" ref="R138" si="280">R139+R141</f>
        <v>0</v>
      </c>
      <c r="S138" s="205">
        <f t="shared" ref="S138" si="281">S139+S141</f>
        <v>0</v>
      </c>
      <c r="T138" s="205">
        <f t="shared" ref="T138" si="282">T139+T141</f>
        <v>0</v>
      </c>
      <c r="U138" s="206">
        <f t="shared" ref="U138:U149" si="283">V138+W138+X138+Z138+AA138+AB138+AC138+Y138</f>
        <v>2066.4615000000003</v>
      </c>
      <c r="V138" s="206">
        <f>V139+V141</f>
        <v>2052.1590000000001</v>
      </c>
      <c r="W138" s="206">
        <f t="shared" ref="W138" si="284">W139+W141</f>
        <v>4</v>
      </c>
      <c r="X138" s="206">
        <f t="shared" ref="X138" si="285">X139+X141</f>
        <v>0</v>
      </c>
      <c r="Y138" s="206">
        <f t="shared" ref="Y138:Z138" si="286">Y139+Y141</f>
        <v>0</v>
      </c>
      <c r="Z138" s="206">
        <f t="shared" si="286"/>
        <v>0</v>
      </c>
      <c r="AA138" s="206">
        <f t="shared" ref="AA138" si="287">AA139+AA141</f>
        <v>0.9</v>
      </c>
      <c r="AB138" s="206">
        <f t="shared" ref="AB138" si="288">AB139+AB141</f>
        <v>0</v>
      </c>
      <c r="AC138" s="206">
        <f t="shared" ref="AC138" si="289">AC139+AC141</f>
        <v>9.4024999999999999</v>
      </c>
      <c r="AN138" s="44"/>
      <c r="AO138" s="44"/>
      <c r="AP138" s="44"/>
      <c r="AQ138" s="44"/>
      <c r="AR138" s="44"/>
      <c r="AS138" s="44"/>
      <c r="AT138" s="44"/>
      <c r="AU138" s="44"/>
      <c r="AV138" s="44"/>
    </row>
    <row r="139" spans="1:48" ht="15" customHeight="1" x14ac:dyDescent="0.25">
      <c r="A139" s="154"/>
      <c r="B139" s="207" t="s">
        <v>376</v>
      </c>
      <c r="C139" s="208">
        <f t="shared" si="270"/>
        <v>469.85899999999998</v>
      </c>
      <c r="D139" s="152">
        <v>465.85899999999998</v>
      </c>
      <c r="E139" s="114">
        <f>E140</f>
        <v>4</v>
      </c>
      <c r="F139" s="114"/>
      <c r="G139" s="114"/>
      <c r="H139" s="114"/>
      <c r="I139" s="152"/>
      <c r="J139" s="114"/>
      <c r="K139" s="60">
        <f>'4 priedas_ nepanaudotos lėšos'!C63</f>
        <v>0</v>
      </c>
      <c r="L139" s="204">
        <f t="shared" si="277"/>
        <v>0</v>
      </c>
      <c r="M139" s="105"/>
      <c r="N139" s="115">
        <f>N140</f>
        <v>0</v>
      </c>
      <c r="O139" s="115"/>
      <c r="P139" s="115"/>
      <c r="Q139" s="115"/>
      <c r="R139" s="105"/>
      <c r="S139" s="115"/>
      <c r="T139" s="107">
        <f>'4 priedas_ nepanaudotos lėšos'!I100</f>
        <v>0</v>
      </c>
      <c r="U139" s="209">
        <f t="shared" si="283"/>
        <v>469.85899999999998</v>
      </c>
      <c r="V139" s="209">
        <f t="shared" ref="V139" si="290">D139+M139</f>
        <v>465.85899999999998</v>
      </c>
      <c r="W139" s="209">
        <f t="shared" ref="W139" si="291">E139+N139</f>
        <v>4</v>
      </c>
      <c r="X139" s="209">
        <f t="shared" ref="X139" si="292">F139+O139</f>
        <v>0</v>
      </c>
      <c r="Y139" s="209">
        <f t="shared" ref="Y139:Z139" si="293">G139+P139</f>
        <v>0</v>
      </c>
      <c r="Z139" s="209">
        <f t="shared" si="293"/>
        <v>0</v>
      </c>
      <c r="AA139" s="209">
        <f t="shared" ref="AA139" si="294">I139+R139</f>
        <v>0</v>
      </c>
      <c r="AB139" s="209">
        <f t="shared" ref="AB139" si="295">J139+S139</f>
        <v>0</v>
      </c>
      <c r="AC139" s="209">
        <f t="shared" ref="AC139" si="296">K139+T139</f>
        <v>0</v>
      </c>
      <c r="AN139" s="44"/>
      <c r="AO139" s="44"/>
      <c r="AP139" s="44"/>
      <c r="AQ139" s="44"/>
      <c r="AR139" s="44"/>
      <c r="AS139" s="44"/>
      <c r="AT139" s="44"/>
      <c r="AU139" s="44"/>
      <c r="AV139" s="44"/>
    </row>
    <row r="140" spans="1:48" ht="26.25" x14ac:dyDescent="0.25">
      <c r="A140" s="154"/>
      <c r="B140" s="210" t="s">
        <v>183</v>
      </c>
      <c r="C140" s="211">
        <f t="shared" si="270"/>
        <v>4</v>
      </c>
      <c r="D140" s="171"/>
      <c r="E140" s="212">
        <v>4</v>
      </c>
      <c r="F140" s="171"/>
      <c r="G140" s="171"/>
      <c r="H140" s="171"/>
      <c r="I140" s="171"/>
      <c r="J140" s="171"/>
      <c r="K140" s="61"/>
      <c r="L140" s="213">
        <f t="shared" si="277"/>
        <v>0</v>
      </c>
      <c r="M140" s="214"/>
      <c r="N140" s="215"/>
      <c r="O140" s="214"/>
      <c r="P140" s="214"/>
      <c r="Q140" s="214"/>
      <c r="R140" s="214"/>
      <c r="S140" s="214"/>
      <c r="T140" s="108"/>
      <c r="U140" s="216">
        <f t="shared" si="283"/>
        <v>4</v>
      </c>
      <c r="V140" s="216">
        <f t="shared" si="114"/>
        <v>0</v>
      </c>
      <c r="W140" s="216">
        <f t="shared" si="115"/>
        <v>4</v>
      </c>
      <c r="X140" s="216">
        <f t="shared" si="116"/>
        <v>0</v>
      </c>
      <c r="Y140" s="216">
        <f t="shared" si="117"/>
        <v>0</v>
      </c>
      <c r="Z140" s="216">
        <f t="shared" si="117"/>
        <v>0</v>
      </c>
      <c r="AA140" s="216">
        <f t="shared" si="118"/>
        <v>0</v>
      </c>
      <c r="AB140" s="216">
        <f t="shared" si="119"/>
        <v>0</v>
      </c>
      <c r="AC140" s="216">
        <f t="shared" si="120"/>
        <v>0</v>
      </c>
      <c r="AN140" s="44"/>
      <c r="AO140" s="44"/>
      <c r="AP140" s="44"/>
      <c r="AQ140" s="44"/>
      <c r="AR140" s="44"/>
      <c r="AS140" s="44"/>
      <c r="AT140" s="44"/>
      <c r="AU140" s="44"/>
      <c r="AV140" s="44"/>
    </row>
    <row r="141" spans="1:48" ht="15" customHeight="1" x14ac:dyDescent="0.25">
      <c r="A141" s="154"/>
      <c r="B141" s="237" t="s">
        <v>371</v>
      </c>
      <c r="C141" s="114">
        <f t="shared" si="270"/>
        <v>1596.6025</v>
      </c>
      <c r="D141" s="152">
        <v>1586.3</v>
      </c>
      <c r="E141" s="114"/>
      <c r="F141" s="114"/>
      <c r="G141" s="114"/>
      <c r="H141" s="114"/>
      <c r="I141" s="152">
        <v>0.9</v>
      </c>
      <c r="J141" s="114"/>
      <c r="K141" s="60">
        <f>'4 priedas_ nepanaudotos lėšos'!C51</f>
        <v>9.4024999999999999</v>
      </c>
      <c r="L141" s="115">
        <f t="shared" si="277"/>
        <v>0</v>
      </c>
      <c r="M141" s="105"/>
      <c r="N141" s="115"/>
      <c r="O141" s="115"/>
      <c r="P141" s="115"/>
      <c r="Q141" s="115"/>
      <c r="R141" s="105"/>
      <c r="S141" s="115"/>
      <c r="T141" s="107">
        <f>'4 priedas_ nepanaudotos lėšos'!I51</f>
        <v>0</v>
      </c>
      <c r="U141" s="153">
        <f t="shared" si="283"/>
        <v>1596.6025</v>
      </c>
      <c r="V141" s="153">
        <f t="shared" si="114"/>
        <v>1586.3</v>
      </c>
      <c r="W141" s="153">
        <f t="shared" si="115"/>
        <v>0</v>
      </c>
      <c r="X141" s="153">
        <f t="shared" si="116"/>
        <v>0</v>
      </c>
      <c r="Y141" s="153">
        <f t="shared" si="117"/>
        <v>0</v>
      </c>
      <c r="Z141" s="153">
        <f t="shared" si="117"/>
        <v>0</v>
      </c>
      <c r="AA141" s="153">
        <f t="shared" si="118"/>
        <v>0.9</v>
      </c>
      <c r="AB141" s="153">
        <f t="shared" si="119"/>
        <v>0</v>
      </c>
      <c r="AC141" s="153">
        <f t="shared" si="120"/>
        <v>9.4024999999999999</v>
      </c>
      <c r="AN141" s="44"/>
      <c r="AO141" s="44"/>
      <c r="AP141" s="44"/>
      <c r="AQ141" s="44"/>
      <c r="AR141" s="44"/>
      <c r="AS141" s="44"/>
      <c r="AT141" s="44"/>
      <c r="AU141" s="44"/>
      <c r="AV141" s="44"/>
    </row>
    <row r="142" spans="1:48" s="194" customFormat="1" ht="15" customHeight="1" x14ac:dyDescent="0.25">
      <c r="A142" s="235" t="s">
        <v>17</v>
      </c>
      <c r="B142" s="201" t="s">
        <v>224</v>
      </c>
      <c r="C142" s="202">
        <f t="shared" si="270"/>
        <v>2200.5694800000001</v>
      </c>
      <c r="D142" s="203">
        <f t="shared" ref="D142:T142" si="297">D143</f>
        <v>2109.9</v>
      </c>
      <c r="E142" s="203">
        <f t="shared" si="297"/>
        <v>0</v>
      </c>
      <c r="F142" s="203">
        <f t="shared" si="297"/>
        <v>0</v>
      </c>
      <c r="G142" s="203">
        <f t="shared" si="297"/>
        <v>0</v>
      </c>
      <c r="H142" s="203">
        <f t="shared" si="297"/>
        <v>0</v>
      </c>
      <c r="I142" s="203">
        <f t="shared" si="297"/>
        <v>0</v>
      </c>
      <c r="J142" s="203">
        <f t="shared" si="297"/>
        <v>0</v>
      </c>
      <c r="K142" s="151">
        <f t="shared" si="297"/>
        <v>90.669479999999993</v>
      </c>
      <c r="L142" s="106">
        <f t="shared" si="277"/>
        <v>0</v>
      </c>
      <c r="M142" s="205">
        <f t="shared" si="297"/>
        <v>0</v>
      </c>
      <c r="N142" s="205">
        <f t="shared" si="297"/>
        <v>0</v>
      </c>
      <c r="O142" s="205">
        <f t="shared" si="297"/>
        <v>0</v>
      </c>
      <c r="P142" s="205">
        <f t="shared" si="297"/>
        <v>0</v>
      </c>
      <c r="Q142" s="205">
        <f t="shared" si="297"/>
        <v>0</v>
      </c>
      <c r="R142" s="205">
        <f t="shared" si="297"/>
        <v>0</v>
      </c>
      <c r="S142" s="205">
        <f t="shared" si="297"/>
        <v>0</v>
      </c>
      <c r="T142" s="127">
        <f t="shared" si="297"/>
        <v>0</v>
      </c>
      <c r="U142" s="206">
        <f t="shared" si="283"/>
        <v>2200.5694800000001</v>
      </c>
      <c r="V142" s="206">
        <f t="shared" ref="V142:AC142" si="298">V143</f>
        <v>2109.9</v>
      </c>
      <c r="W142" s="206">
        <f t="shared" si="298"/>
        <v>0</v>
      </c>
      <c r="X142" s="206">
        <f t="shared" si="298"/>
        <v>0</v>
      </c>
      <c r="Y142" s="206">
        <f t="shared" si="298"/>
        <v>0</v>
      </c>
      <c r="Z142" s="206">
        <f t="shared" si="298"/>
        <v>0</v>
      </c>
      <c r="AA142" s="206">
        <f t="shared" si="298"/>
        <v>0</v>
      </c>
      <c r="AB142" s="206">
        <f t="shared" si="298"/>
        <v>0</v>
      </c>
      <c r="AC142" s="206">
        <f t="shared" si="298"/>
        <v>90.669479999999993</v>
      </c>
      <c r="AE142" s="192"/>
      <c r="AF142" s="192"/>
      <c r="AG142" s="192"/>
      <c r="AH142" s="192"/>
      <c r="AI142" s="192"/>
      <c r="AJ142" s="192"/>
      <c r="AK142" s="192"/>
      <c r="AL142" s="192"/>
      <c r="AM142" s="192"/>
      <c r="AN142" s="44"/>
      <c r="AO142" s="44"/>
      <c r="AP142" s="44"/>
      <c r="AQ142" s="44"/>
      <c r="AR142" s="44"/>
      <c r="AS142" s="44"/>
      <c r="AT142" s="44"/>
      <c r="AU142" s="44"/>
      <c r="AV142" s="44"/>
    </row>
    <row r="143" spans="1:48" ht="15" customHeight="1" x14ac:dyDescent="0.25">
      <c r="A143" s="113"/>
      <c r="B143" s="238" t="s">
        <v>370</v>
      </c>
      <c r="C143" s="208">
        <f t="shared" si="270"/>
        <v>2200.5694800000001</v>
      </c>
      <c r="D143" s="152">
        <v>2109.9</v>
      </c>
      <c r="E143" s="114"/>
      <c r="F143" s="114"/>
      <c r="G143" s="114"/>
      <c r="H143" s="114"/>
      <c r="I143" s="114"/>
      <c r="J143" s="114"/>
      <c r="K143" s="60">
        <f>'4 priedas_ nepanaudotos lėšos'!C53</f>
        <v>90.669479999999993</v>
      </c>
      <c r="L143" s="204">
        <f t="shared" si="277"/>
        <v>0</v>
      </c>
      <c r="M143" s="105"/>
      <c r="N143" s="115"/>
      <c r="O143" s="115"/>
      <c r="P143" s="115"/>
      <c r="Q143" s="115"/>
      <c r="R143" s="105"/>
      <c r="S143" s="115"/>
      <c r="T143" s="107"/>
      <c r="U143" s="209">
        <f t="shared" si="283"/>
        <v>2200.5694800000001</v>
      </c>
      <c r="V143" s="209">
        <f t="shared" ref="V143:V206" si="299">D143+M143</f>
        <v>2109.9</v>
      </c>
      <c r="W143" s="209">
        <f t="shared" ref="W143:W206" si="300">E143+N143</f>
        <v>0</v>
      </c>
      <c r="X143" s="209">
        <f t="shared" ref="X143:X206" si="301">F143+O143</f>
        <v>0</v>
      </c>
      <c r="Y143" s="209">
        <f t="shared" ref="Y143:Z206" si="302">G143+P143</f>
        <v>0</v>
      </c>
      <c r="Z143" s="209">
        <f t="shared" si="302"/>
        <v>0</v>
      </c>
      <c r="AA143" s="209">
        <f t="shared" ref="AA143:AA206" si="303">I143+R143</f>
        <v>0</v>
      </c>
      <c r="AB143" s="209">
        <f t="shared" ref="AB143:AB206" si="304">J143+S143</f>
        <v>0</v>
      </c>
      <c r="AC143" s="209">
        <f t="shared" ref="AC143:AC206" si="305">K143+T143</f>
        <v>90.669479999999993</v>
      </c>
      <c r="AN143" s="44"/>
      <c r="AO143" s="44"/>
      <c r="AP143" s="44"/>
      <c r="AQ143" s="44"/>
      <c r="AR143" s="44"/>
      <c r="AS143" s="44"/>
      <c r="AT143" s="44"/>
      <c r="AU143" s="44"/>
      <c r="AV143" s="44"/>
    </row>
    <row r="144" spans="1:48" s="194" customFormat="1" ht="15" customHeight="1" x14ac:dyDescent="0.25">
      <c r="A144" s="200" t="s">
        <v>18</v>
      </c>
      <c r="B144" s="239" t="s">
        <v>225</v>
      </c>
      <c r="C144" s="202">
        <f t="shared" si="270"/>
        <v>1039.9089999999999</v>
      </c>
      <c r="D144" s="203">
        <f t="shared" ref="D144:S145" si="306">D145</f>
        <v>137</v>
      </c>
      <c r="E144" s="203">
        <f t="shared" si="306"/>
        <v>900.1</v>
      </c>
      <c r="F144" s="203">
        <f t="shared" si="306"/>
        <v>0</v>
      </c>
      <c r="G144" s="203">
        <f t="shared" si="306"/>
        <v>0</v>
      </c>
      <c r="H144" s="203">
        <f t="shared" si="306"/>
        <v>0</v>
      </c>
      <c r="I144" s="203">
        <f t="shared" si="306"/>
        <v>2.2000000000000002</v>
      </c>
      <c r="J144" s="203">
        <f t="shared" si="306"/>
        <v>0</v>
      </c>
      <c r="K144" s="151">
        <f>K145</f>
        <v>0.60899999999999999</v>
      </c>
      <c r="L144" s="106">
        <f t="shared" si="277"/>
        <v>15</v>
      </c>
      <c r="M144" s="204">
        <f t="shared" si="306"/>
        <v>0</v>
      </c>
      <c r="N144" s="204">
        <f t="shared" si="306"/>
        <v>15</v>
      </c>
      <c r="O144" s="205">
        <f t="shared" si="306"/>
        <v>0</v>
      </c>
      <c r="P144" s="204">
        <f t="shared" si="306"/>
        <v>0</v>
      </c>
      <c r="Q144" s="204">
        <f t="shared" si="306"/>
        <v>0</v>
      </c>
      <c r="R144" s="204">
        <f t="shared" si="306"/>
        <v>0</v>
      </c>
      <c r="S144" s="204">
        <f t="shared" si="306"/>
        <v>0</v>
      </c>
      <c r="T144" s="204">
        <f t="shared" ref="T144" si="307">T145</f>
        <v>0</v>
      </c>
      <c r="U144" s="206">
        <f t="shared" si="283"/>
        <v>1054.9089999999999</v>
      </c>
      <c r="V144" s="206">
        <f t="shared" ref="V144:AC144" si="308">V145</f>
        <v>137</v>
      </c>
      <c r="W144" s="206">
        <f t="shared" si="308"/>
        <v>915.1</v>
      </c>
      <c r="X144" s="206">
        <f t="shared" si="308"/>
        <v>0</v>
      </c>
      <c r="Y144" s="206">
        <f t="shared" si="308"/>
        <v>0</v>
      </c>
      <c r="Z144" s="206">
        <f t="shared" si="308"/>
        <v>0</v>
      </c>
      <c r="AA144" s="206">
        <f t="shared" si="308"/>
        <v>2.2000000000000002</v>
      </c>
      <c r="AB144" s="206">
        <f t="shared" si="308"/>
        <v>0</v>
      </c>
      <c r="AC144" s="206">
        <f t="shared" si="308"/>
        <v>0.60899999999999999</v>
      </c>
      <c r="AE144" s="192"/>
      <c r="AF144" s="192"/>
      <c r="AG144" s="192"/>
      <c r="AH144" s="192"/>
      <c r="AI144" s="192"/>
      <c r="AJ144" s="192"/>
      <c r="AK144" s="192"/>
      <c r="AL144" s="192"/>
      <c r="AM144" s="192"/>
      <c r="AN144" s="44"/>
      <c r="AO144" s="44"/>
      <c r="AP144" s="44"/>
      <c r="AQ144" s="44"/>
      <c r="AR144" s="44"/>
      <c r="AS144" s="44"/>
      <c r="AT144" s="44"/>
      <c r="AU144" s="44"/>
      <c r="AV144" s="44"/>
    </row>
    <row r="145" spans="1:48" ht="15" customHeight="1" x14ac:dyDescent="0.25">
      <c r="A145" s="154"/>
      <c r="B145" s="240" t="s">
        <v>377</v>
      </c>
      <c r="C145" s="114">
        <f t="shared" si="270"/>
        <v>1039.9089999999999</v>
      </c>
      <c r="D145" s="152">
        <v>137</v>
      </c>
      <c r="E145" s="114">
        <f t="shared" si="306"/>
        <v>900.1</v>
      </c>
      <c r="F145" s="114"/>
      <c r="G145" s="114"/>
      <c r="H145" s="114"/>
      <c r="I145" s="152">
        <v>2.2000000000000002</v>
      </c>
      <c r="J145" s="114"/>
      <c r="K145" s="60">
        <f>'4 priedas_ nepanaudotos lėšos'!C55</f>
        <v>0.60899999999999999</v>
      </c>
      <c r="L145" s="115">
        <f t="shared" si="277"/>
        <v>15</v>
      </c>
      <c r="M145" s="105"/>
      <c r="N145" s="115">
        <f t="shared" si="306"/>
        <v>15</v>
      </c>
      <c r="O145" s="115"/>
      <c r="P145" s="115"/>
      <c r="Q145" s="115"/>
      <c r="R145" s="105"/>
      <c r="S145" s="115"/>
      <c r="T145" s="107"/>
      <c r="U145" s="153">
        <f t="shared" si="283"/>
        <v>1054.9089999999999</v>
      </c>
      <c r="V145" s="153">
        <f t="shared" si="299"/>
        <v>137</v>
      </c>
      <c r="W145" s="153">
        <f t="shared" si="300"/>
        <v>915.1</v>
      </c>
      <c r="X145" s="153">
        <f t="shared" si="301"/>
        <v>0</v>
      </c>
      <c r="Y145" s="153">
        <f t="shared" si="302"/>
        <v>0</v>
      </c>
      <c r="Z145" s="153">
        <f t="shared" si="302"/>
        <v>0</v>
      </c>
      <c r="AA145" s="153">
        <f t="shared" si="303"/>
        <v>2.2000000000000002</v>
      </c>
      <c r="AB145" s="153">
        <f t="shared" si="304"/>
        <v>0</v>
      </c>
      <c r="AC145" s="153">
        <f t="shared" si="305"/>
        <v>0.60899999999999999</v>
      </c>
      <c r="AN145" s="44"/>
      <c r="AO145" s="44"/>
      <c r="AP145" s="44"/>
      <c r="AQ145" s="44"/>
      <c r="AR145" s="44"/>
      <c r="AS145" s="44"/>
      <c r="AT145" s="44"/>
      <c r="AU145" s="44"/>
      <c r="AV145" s="44"/>
    </row>
    <row r="146" spans="1:48" ht="15" customHeight="1" x14ac:dyDescent="0.25">
      <c r="A146" s="155"/>
      <c r="B146" s="234" t="s">
        <v>71</v>
      </c>
      <c r="C146" s="171">
        <f t="shared" si="270"/>
        <v>900.1</v>
      </c>
      <c r="D146" s="171"/>
      <c r="E146" s="212">
        <v>900.1</v>
      </c>
      <c r="F146" s="171"/>
      <c r="G146" s="171"/>
      <c r="H146" s="171"/>
      <c r="I146" s="171"/>
      <c r="J146" s="171"/>
      <c r="K146" s="61"/>
      <c r="L146" s="214">
        <f t="shared" si="277"/>
        <v>15</v>
      </c>
      <c r="M146" s="214"/>
      <c r="N146" s="215">
        <v>15</v>
      </c>
      <c r="O146" s="214"/>
      <c r="P146" s="214"/>
      <c r="Q146" s="214"/>
      <c r="R146" s="214"/>
      <c r="S146" s="214"/>
      <c r="T146" s="108"/>
      <c r="U146" s="241">
        <f t="shared" si="283"/>
        <v>915.1</v>
      </c>
      <c r="V146" s="241">
        <f t="shared" si="299"/>
        <v>0</v>
      </c>
      <c r="W146" s="241">
        <f t="shared" si="300"/>
        <v>915.1</v>
      </c>
      <c r="X146" s="241">
        <f t="shared" si="301"/>
        <v>0</v>
      </c>
      <c r="Y146" s="241">
        <f t="shared" si="302"/>
        <v>0</v>
      </c>
      <c r="Z146" s="241">
        <f t="shared" si="302"/>
        <v>0</v>
      </c>
      <c r="AA146" s="241">
        <f t="shared" si="303"/>
        <v>0</v>
      </c>
      <c r="AB146" s="241">
        <f t="shared" si="304"/>
        <v>0</v>
      </c>
      <c r="AC146" s="241">
        <f t="shared" si="305"/>
        <v>0</v>
      </c>
      <c r="AN146" s="44"/>
      <c r="AO146" s="44"/>
      <c r="AP146" s="44"/>
      <c r="AQ146" s="44"/>
      <c r="AR146" s="44"/>
      <c r="AS146" s="44"/>
      <c r="AT146" s="44"/>
      <c r="AU146" s="44"/>
      <c r="AV146" s="44"/>
    </row>
    <row r="147" spans="1:48" s="194" customFormat="1" ht="15" customHeight="1" x14ac:dyDescent="0.25">
      <c r="A147" s="113" t="s">
        <v>19</v>
      </c>
      <c r="B147" s="201" t="s">
        <v>226</v>
      </c>
      <c r="C147" s="202">
        <f t="shared" si="270"/>
        <v>652.08735000000001</v>
      </c>
      <c r="D147" s="203">
        <f t="shared" ref="D147:S147" si="309">D148</f>
        <v>147.4</v>
      </c>
      <c r="E147" s="203">
        <f t="shared" si="309"/>
        <v>499.83</v>
      </c>
      <c r="F147" s="203">
        <f t="shared" si="309"/>
        <v>0</v>
      </c>
      <c r="G147" s="203">
        <f t="shared" si="309"/>
        <v>0</v>
      </c>
      <c r="H147" s="203">
        <f t="shared" si="309"/>
        <v>0</v>
      </c>
      <c r="I147" s="203">
        <f t="shared" si="309"/>
        <v>4.5</v>
      </c>
      <c r="J147" s="203">
        <f t="shared" si="309"/>
        <v>0</v>
      </c>
      <c r="K147" s="151">
        <f t="shared" si="309"/>
        <v>0.35735</v>
      </c>
      <c r="L147" s="106">
        <f t="shared" si="277"/>
        <v>0</v>
      </c>
      <c r="M147" s="204">
        <f t="shared" si="309"/>
        <v>0</v>
      </c>
      <c r="N147" s="204">
        <f t="shared" si="309"/>
        <v>0</v>
      </c>
      <c r="O147" s="205">
        <f t="shared" si="309"/>
        <v>0</v>
      </c>
      <c r="P147" s="204">
        <f t="shared" si="309"/>
        <v>0</v>
      </c>
      <c r="Q147" s="204">
        <f t="shared" si="309"/>
        <v>0</v>
      </c>
      <c r="R147" s="204">
        <f t="shared" si="309"/>
        <v>0</v>
      </c>
      <c r="S147" s="204">
        <f t="shared" si="309"/>
        <v>0</v>
      </c>
      <c r="T147" s="204">
        <f t="shared" ref="T147" si="310">T148</f>
        <v>0</v>
      </c>
      <c r="U147" s="206">
        <f t="shared" si="283"/>
        <v>652.08735000000001</v>
      </c>
      <c r="V147" s="206">
        <f t="shared" ref="V147:AC147" si="311">V148</f>
        <v>147.4</v>
      </c>
      <c r="W147" s="206">
        <f t="shared" si="311"/>
        <v>499.83</v>
      </c>
      <c r="X147" s="206">
        <f t="shared" si="311"/>
        <v>0</v>
      </c>
      <c r="Y147" s="206">
        <f t="shared" si="311"/>
        <v>0</v>
      </c>
      <c r="Z147" s="206">
        <f t="shared" si="311"/>
        <v>0</v>
      </c>
      <c r="AA147" s="206">
        <f t="shared" si="311"/>
        <v>4.5</v>
      </c>
      <c r="AB147" s="206">
        <f t="shared" si="311"/>
        <v>0</v>
      </c>
      <c r="AC147" s="206">
        <f t="shared" si="311"/>
        <v>0.35735</v>
      </c>
      <c r="AE147" s="192"/>
      <c r="AF147" s="192"/>
      <c r="AG147" s="192"/>
      <c r="AH147" s="192"/>
      <c r="AI147" s="192"/>
      <c r="AJ147" s="192"/>
      <c r="AK147" s="192"/>
      <c r="AL147" s="192"/>
      <c r="AM147" s="192"/>
      <c r="AN147" s="44"/>
      <c r="AO147" s="44"/>
      <c r="AP147" s="44"/>
      <c r="AQ147" s="44"/>
      <c r="AR147" s="44"/>
      <c r="AS147" s="44"/>
      <c r="AT147" s="44"/>
      <c r="AU147" s="44"/>
      <c r="AV147" s="44"/>
    </row>
    <row r="148" spans="1:48" s="194" customFormat="1" ht="15" customHeight="1" x14ac:dyDescent="0.25">
      <c r="A148" s="113"/>
      <c r="B148" s="207" t="s">
        <v>382</v>
      </c>
      <c r="C148" s="208">
        <f t="shared" si="270"/>
        <v>652.08735000000001</v>
      </c>
      <c r="D148" s="152">
        <v>147.4</v>
      </c>
      <c r="E148" s="114">
        <f>E149+E151</f>
        <v>499.83</v>
      </c>
      <c r="F148" s="114">
        <f>SUM(F149:F151)</f>
        <v>0</v>
      </c>
      <c r="G148" s="203"/>
      <c r="H148" s="203"/>
      <c r="I148" s="152">
        <v>4.5</v>
      </c>
      <c r="J148" s="114"/>
      <c r="K148" s="60">
        <f>'4 priedas_ nepanaudotos lėšos'!C57</f>
        <v>0.35735</v>
      </c>
      <c r="L148" s="204">
        <f t="shared" si="277"/>
        <v>0</v>
      </c>
      <c r="M148" s="105"/>
      <c r="N148" s="115">
        <f>N149+N151</f>
        <v>0</v>
      </c>
      <c r="O148" s="205"/>
      <c r="P148" s="115"/>
      <c r="Q148" s="115"/>
      <c r="R148" s="105"/>
      <c r="S148" s="115"/>
      <c r="T148" s="107"/>
      <c r="U148" s="209">
        <f t="shared" si="283"/>
        <v>652.08735000000001</v>
      </c>
      <c r="V148" s="209">
        <f t="shared" si="299"/>
        <v>147.4</v>
      </c>
      <c r="W148" s="209">
        <f t="shared" si="300"/>
        <v>499.83</v>
      </c>
      <c r="X148" s="209">
        <f t="shared" si="301"/>
        <v>0</v>
      </c>
      <c r="Y148" s="209">
        <f t="shared" si="302"/>
        <v>0</v>
      </c>
      <c r="Z148" s="209">
        <f t="shared" si="302"/>
        <v>0</v>
      </c>
      <c r="AA148" s="209">
        <f t="shared" si="303"/>
        <v>4.5</v>
      </c>
      <c r="AB148" s="209">
        <f t="shared" si="304"/>
        <v>0</v>
      </c>
      <c r="AC148" s="209">
        <f t="shared" si="305"/>
        <v>0.35735</v>
      </c>
      <c r="AE148" s="192"/>
      <c r="AF148" s="192"/>
      <c r="AG148" s="192"/>
      <c r="AH148" s="192"/>
      <c r="AI148" s="192"/>
      <c r="AJ148" s="192"/>
      <c r="AK148" s="192"/>
      <c r="AL148" s="192"/>
      <c r="AM148" s="192"/>
      <c r="AN148" s="44"/>
      <c r="AO148" s="44"/>
      <c r="AP148" s="44"/>
      <c r="AQ148" s="44"/>
      <c r="AR148" s="44"/>
      <c r="AS148" s="44"/>
      <c r="AT148" s="44"/>
      <c r="AU148" s="44"/>
      <c r="AV148" s="44"/>
    </row>
    <row r="149" spans="1:48" s="246" customFormat="1" ht="26.25" x14ac:dyDescent="0.25">
      <c r="A149" s="236"/>
      <c r="B149" s="210" t="s">
        <v>197</v>
      </c>
      <c r="C149" s="211">
        <f t="shared" si="270"/>
        <v>392.58</v>
      </c>
      <c r="D149" s="242"/>
      <c r="E149" s="212">
        <v>392.58</v>
      </c>
      <c r="F149" s="242"/>
      <c r="G149" s="242"/>
      <c r="H149" s="242"/>
      <c r="I149" s="242"/>
      <c r="J149" s="242"/>
      <c r="K149" s="243"/>
      <c r="L149" s="213">
        <f t="shared" si="277"/>
        <v>0</v>
      </c>
      <c r="M149" s="244"/>
      <c r="N149" s="215"/>
      <c r="O149" s="244"/>
      <c r="P149" s="244"/>
      <c r="Q149" s="244"/>
      <c r="R149" s="244"/>
      <c r="S149" s="244"/>
      <c r="T149" s="245"/>
      <c r="U149" s="216">
        <f t="shared" si="283"/>
        <v>392.58</v>
      </c>
      <c r="V149" s="216">
        <f t="shared" si="299"/>
        <v>0</v>
      </c>
      <c r="W149" s="216">
        <f t="shared" si="300"/>
        <v>392.58</v>
      </c>
      <c r="X149" s="216">
        <f t="shared" si="301"/>
        <v>0</v>
      </c>
      <c r="Y149" s="216">
        <f t="shared" si="302"/>
        <v>0</v>
      </c>
      <c r="Z149" s="216">
        <f t="shared" si="302"/>
        <v>0</v>
      </c>
      <c r="AA149" s="216">
        <f t="shared" si="303"/>
        <v>0</v>
      </c>
      <c r="AB149" s="216">
        <f t="shared" si="304"/>
        <v>0</v>
      </c>
      <c r="AC149" s="216">
        <f t="shared" si="305"/>
        <v>0</v>
      </c>
      <c r="AE149" s="281"/>
      <c r="AF149" s="281"/>
      <c r="AG149" s="281"/>
      <c r="AH149" s="281"/>
      <c r="AI149" s="281"/>
      <c r="AJ149" s="281"/>
      <c r="AK149" s="281"/>
      <c r="AL149" s="281"/>
      <c r="AM149" s="281"/>
      <c r="AN149" s="44"/>
      <c r="AO149" s="44"/>
      <c r="AP149" s="44"/>
      <c r="AQ149" s="44"/>
      <c r="AR149" s="44"/>
      <c r="AS149" s="44"/>
      <c r="AT149" s="44"/>
      <c r="AU149" s="44"/>
      <c r="AV149" s="44"/>
    </row>
    <row r="150" spans="1:48" s="182" customFormat="1" ht="26.25" hidden="1" x14ac:dyDescent="0.25">
      <c r="A150" s="236"/>
      <c r="B150" s="210" t="s">
        <v>301</v>
      </c>
      <c r="C150" s="211">
        <f t="shared" ref="C150:C174" si="312">D150+E150+F150+H150+I150+J150+K150</f>
        <v>0</v>
      </c>
      <c r="D150" s="171"/>
      <c r="E150" s="212"/>
      <c r="F150" s="171"/>
      <c r="G150" s="171"/>
      <c r="H150" s="171"/>
      <c r="I150" s="171"/>
      <c r="J150" s="171"/>
      <c r="K150" s="61"/>
      <c r="L150" s="213">
        <f t="shared" ref="L150:L174" si="313">M150+N150+O150+Q150+R150+S150+T150</f>
        <v>0</v>
      </c>
      <c r="M150" s="214"/>
      <c r="N150" s="215"/>
      <c r="O150" s="214"/>
      <c r="P150" s="214"/>
      <c r="Q150" s="214"/>
      <c r="R150" s="214"/>
      <c r="S150" s="214"/>
      <c r="T150" s="108"/>
      <c r="U150" s="216">
        <f t="shared" ref="U150:U174" si="314">V150+W150+X150+Z150+AA150+AB150+AC150</f>
        <v>0</v>
      </c>
      <c r="V150" s="216">
        <f t="shared" si="299"/>
        <v>0</v>
      </c>
      <c r="W150" s="216">
        <f t="shared" si="300"/>
        <v>0</v>
      </c>
      <c r="X150" s="216">
        <f t="shared" si="301"/>
        <v>0</v>
      </c>
      <c r="Y150" s="216">
        <f t="shared" si="302"/>
        <v>0</v>
      </c>
      <c r="Z150" s="216">
        <f t="shared" si="302"/>
        <v>0</v>
      </c>
      <c r="AA150" s="216">
        <f t="shared" si="303"/>
        <v>0</v>
      </c>
      <c r="AB150" s="216">
        <f t="shared" si="304"/>
        <v>0</v>
      </c>
      <c r="AC150" s="216">
        <f t="shared" si="305"/>
        <v>0</v>
      </c>
      <c r="AE150" s="280"/>
      <c r="AF150" s="280"/>
      <c r="AG150" s="280"/>
      <c r="AH150" s="280"/>
      <c r="AI150" s="280"/>
      <c r="AJ150" s="280"/>
      <c r="AK150" s="280"/>
      <c r="AL150" s="280"/>
      <c r="AM150" s="280"/>
      <c r="AN150" s="44"/>
      <c r="AO150" s="44"/>
      <c r="AP150" s="44"/>
      <c r="AQ150" s="44"/>
      <c r="AR150" s="44"/>
      <c r="AS150" s="44"/>
      <c r="AT150" s="44"/>
      <c r="AU150" s="44"/>
      <c r="AV150" s="44"/>
    </row>
    <row r="151" spans="1:48" s="182" customFormat="1" ht="27.75" customHeight="1" x14ac:dyDescent="0.25">
      <c r="A151" s="236"/>
      <c r="B151" s="227" t="s">
        <v>313</v>
      </c>
      <c r="C151" s="211">
        <f>D151+E151+F151+H151+I151+J151+K151+G151</f>
        <v>107.25</v>
      </c>
      <c r="D151" s="171"/>
      <c r="E151" s="212">
        <v>107.25</v>
      </c>
      <c r="F151" s="171"/>
      <c r="G151" s="171"/>
      <c r="H151" s="171"/>
      <c r="I151" s="171"/>
      <c r="J151" s="171"/>
      <c r="K151" s="61"/>
      <c r="L151" s="213">
        <f>M151+N151+O151+Q151+R151+S151+T151+P151</f>
        <v>0</v>
      </c>
      <c r="M151" s="214"/>
      <c r="N151" s="215"/>
      <c r="O151" s="214"/>
      <c r="P151" s="214"/>
      <c r="Q151" s="214"/>
      <c r="R151" s="214"/>
      <c r="S151" s="214"/>
      <c r="T151" s="108"/>
      <c r="U151" s="216">
        <f>V151+W151+X151+Z151+AA151+AB151+AC151+Y151</f>
        <v>107.25</v>
      </c>
      <c r="V151" s="216">
        <f t="shared" si="299"/>
        <v>0</v>
      </c>
      <c r="W151" s="216">
        <f t="shared" si="300"/>
        <v>107.25</v>
      </c>
      <c r="X151" s="216">
        <f t="shared" si="301"/>
        <v>0</v>
      </c>
      <c r="Y151" s="216">
        <f t="shared" si="302"/>
        <v>0</v>
      </c>
      <c r="Z151" s="216">
        <f t="shared" si="302"/>
        <v>0</v>
      </c>
      <c r="AA151" s="216">
        <f t="shared" si="303"/>
        <v>0</v>
      </c>
      <c r="AB151" s="216">
        <f t="shared" si="304"/>
        <v>0</v>
      </c>
      <c r="AC151" s="216">
        <f t="shared" si="305"/>
        <v>0</v>
      </c>
      <c r="AE151" s="280"/>
      <c r="AF151" s="280"/>
      <c r="AG151" s="280"/>
      <c r="AH151" s="280"/>
      <c r="AI151" s="280"/>
      <c r="AJ151" s="280"/>
      <c r="AK151" s="280"/>
      <c r="AL151" s="280"/>
      <c r="AM151" s="280"/>
      <c r="AN151" s="44"/>
      <c r="AO151" s="44"/>
      <c r="AP151" s="44"/>
      <c r="AQ151" s="44"/>
      <c r="AR151" s="44"/>
      <c r="AS151" s="44"/>
      <c r="AT151" s="44"/>
      <c r="AU151" s="44"/>
      <c r="AV151" s="44"/>
    </row>
    <row r="152" spans="1:48" ht="15" customHeight="1" x14ac:dyDescent="0.25">
      <c r="A152" s="235" t="s">
        <v>20</v>
      </c>
      <c r="B152" s="247" t="s">
        <v>229</v>
      </c>
      <c r="C152" s="202">
        <f>D152+E152+F152+H152+I152+J152+K152+G152</f>
        <v>1566.5029999999999</v>
      </c>
      <c r="D152" s="203">
        <f t="shared" ref="D152:S156" si="315">D153</f>
        <v>218.25899999999999</v>
      </c>
      <c r="E152" s="203">
        <f t="shared" si="315"/>
        <v>0</v>
      </c>
      <c r="F152" s="203">
        <f t="shared" si="315"/>
        <v>0</v>
      </c>
      <c r="G152" s="203">
        <f t="shared" si="315"/>
        <v>0</v>
      </c>
      <c r="H152" s="203">
        <f t="shared" si="315"/>
        <v>1348.144</v>
      </c>
      <c r="I152" s="203">
        <f t="shared" si="315"/>
        <v>0.1</v>
      </c>
      <c r="J152" s="203">
        <f t="shared" si="315"/>
        <v>0</v>
      </c>
      <c r="K152" s="151">
        <f t="shared" si="315"/>
        <v>0</v>
      </c>
      <c r="L152" s="106">
        <f>M152+N152+O152+Q152+R152+S152+T152+P152</f>
        <v>1.6800000000000002</v>
      </c>
      <c r="M152" s="205">
        <f t="shared" si="315"/>
        <v>0</v>
      </c>
      <c r="N152" s="205">
        <f t="shared" si="315"/>
        <v>0</v>
      </c>
      <c r="O152" s="205">
        <f t="shared" si="315"/>
        <v>1.08</v>
      </c>
      <c r="P152" s="205">
        <f t="shared" si="315"/>
        <v>0</v>
      </c>
      <c r="Q152" s="205">
        <f t="shared" si="315"/>
        <v>0</v>
      </c>
      <c r="R152" s="205">
        <f t="shared" si="315"/>
        <v>0.6</v>
      </c>
      <c r="S152" s="205">
        <f t="shared" si="315"/>
        <v>0</v>
      </c>
      <c r="T152" s="127">
        <f t="shared" ref="T152:T156" si="316">T153</f>
        <v>0</v>
      </c>
      <c r="U152" s="206">
        <f>V152+W152+X152+Z152+AA152+AB152+AC152+Y152</f>
        <v>1568.183</v>
      </c>
      <c r="V152" s="206">
        <f t="shared" ref="V152:AC152" si="317">V153</f>
        <v>218.25899999999999</v>
      </c>
      <c r="W152" s="206">
        <f t="shared" si="317"/>
        <v>0</v>
      </c>
      <c r="X152" s="206">
        <f t="shared" si="317"/>
        <v>1.08</v>
      </c>
      <c r="Y152" s="206">
        <f t="shared" si="317"/>
        <v>0</v>
      </c>
      <c r="Z152" s="206">
        <f t="shared" si="317"/>
        <v>1348.144</v>
      </c>
      <c r="AA152" s="206">
        <f t="shared" si="317"/>
        <v>0.7</v>
      </c>
      <c r="AB152" s="206">
        <f t="shared" si="317"/>
        <v>0</v>
      </c>
      <c r="AC152" s="206">
        <f t="shared" si="317"/>
        <v>0</v>
      </c>
      <c r="AN152" s="44"/>
      <c r="AO152" s="44"/>
      <c r="AP152" s="44"/>
      <c r="AQ152" s="44"/>
      <c r="AR152" s="44"/>
      <c r="AS152" s="44"/>
      <c r="AT152" s="44"/>
      <c r="AU152" s="44"/>
      <c r="AV152" s="44"/>
    </row>
    <row r="153" spans="1:48" x14ac:dyDescent="0.25">
      <c r="A153" s="113"/>
      <c r="B153" s="207" t="s">
        <v>373</v>
      </c>
      <c r="C153" s="114">
        <f>D153+E153+F153+H153+I153+J153+K153+G153</f>
        <v>1566.5029999999999</v>
      </c>
      <c r="D153" s="152">
        <v>218.25899999999999</v>
      </c>
      <c r="E153" s="114"/>
      <c r="F153" s="114">
        <f>SUM(F154:F155)</f>
        <v>0</v>
      </c>
      <c r="G153" s="114"/>
      <c r="H153" s="152">
        <v>1348.144</v>
      </c>
      <c r="I153" s="152">
        <v>0.1</v>
      </c>
      <c r="J153" s="203"/>
      <c r="K153" s="60">
        <f>'4 priedas_ nepanaudotos lėšos'!C59</f>
        <v>0</v>
      </c>
      <c r="L153" s="115">
        <f>M153+N153+O153+Q153+R153+S153+T153+P153</f>
        <v>1.6800000000000002</v>
      </c>
      <c r="M153" s="105"/>
      <c r="N153" s="115"/>
      <c r="O153" s="115">
        <f>O155</f>
        <v>1.08</v>
      </c>
      <c r="P153" s="105"/>
      <c r="Q153" s="105"/>
      <c r="R153" s="105">
        <v>0.6</v>
      </c>
      <c r="S153" s="115"/>
      <c r="T153" s="107"/>
      <c r="U153" s="153">
        <f>V153+W153+X153+Z153+AA153+AB153+AC153+Y153</f>
        <v>1568.183</v>
      </c>
      <c r="V153" s="153">
        <f t="shared" si="299"/>
        <v>218.25899999999999</v>
      </c>
      <c r="W153" s="153">
        <f t="shared" si="300"/>
        <v>0</v>
      </c>
      <c r="X153" s="153">
        <f t="shared" si="301"/>
        <v>1.08</v>
      </c>
      <c r="Y153" s="153">
        <f t="shared" si="302"/>
        <v>0</v>
      </c>
      <c r="Z153" s="153">
        <f t="shared" si="302"/>
        <v>1348.144</v>
      </c>
      <c r="AA153" s="153">
        <f t="shared" si="303"/>
        <v>0.7</v>
      </c>
      <c r="AB153" s="153">
        <f t="shared" si="304"/>
        <v>0</v>
      </c>
      <c r="AC153" s="153">
        <f t="shared" si="305"/>
        <v>0</v>
      </c>
      <c r="AN153" s="44"/>
      <c r="AO153" s="44"/>
      <c r="AP153" s="44"/>
      <c r="AQ153" s="44"/>
      <c r="AR153" s="44"/>
      <c r="AS153" s="44"/>
      <c r="AT153" s="44"/>
      <c r="AU153" s="44"/>
      <c r="AV153" s="44"/>
    </row>
    <row r="154" spans="1:48" s="44" customFormat="1" ht="26.25" hidden="1" x14ac:dyDescent="0.25">
      <c r="A154" s="112"/>
      <c r="B154" s="217" t="s">
        <v>305</v>
      </c>
      <c r="C154" s="220">
        <f t="shared" si="312"/>
        <v>0</v>
      </c>
      <c r="D154" s="60"/>
      <c r="E154" s="60"/>
      <c r="F154" s="107"/>
      <c r="G154" s="60"/>
      <c r="H154" s="60"/>
      <c r="I154" s="60"/>
      <c r="J154" s="151"/>
      <c r="K154" s="60"/>
      <c r="L154" s="221">
        <f t="shared" si="313"/>
        <v>0</v>
      </c>
      <c r="M154" s="151"/>
      <c r="N154" s="107"/>
      <c r="O154" s="107"/>
      <c r="P154" s="151"/>
      <c r="Q154" s="151"/>
      <c r="R154" s="151"/>
      <c r="S154" s="127"/>
      <c r="T154" s="107"/>
      <c r="U154" s="222">
        <f t="shared" si="314"/>
        <v>0</v>
      </c>
      <c r="V154" s="222">
        <f t="shared" si="299"/>
        <v>0</v>
      </c>
      <c r="W154" s="222">
        <f t="shared" si="300"/>
        <v>0</v>
      </c>
      <c r="X154" s="222">
        <f t="shared" si="301"/>
        <v>0</v>
      </c>
      <c r="Y154" s="222">
        <f t="shared" si="302"/>
        <v>0</v>
      </c>
      <c r="Z154" s="222">
        <f t="shared" si="302"/>
        <v>0</v>
      </c>
      <c r="AA154" s="222">
        <f t="shared" si="303"/>
        <v>0</v>
      </c>
      <c r="AB154" s="222">
        <f t="shared" si="304"/>
        <v>0</v>
      </c>
      <c r="AC154" s="222">
        <f t="shared" si="305"/>
        <v>0</v>
      </c>
      <c r="AE154" s="59"/>
      <c r="AF154" s="59"/>
      <c r="AG154" s="59"/>
      <c r="AH154" s="59"/>
      <c r="AI154" s="59"/>
      <c r="AJ154" s="59"/>
      <c r="AK154" s="59"/>
      <c r="AL154" s="59"/>
      <c r="AM154" s="59"/>
    </row>
    <row r="155" spans="1:48" ht="39" x14ac:dyDescent="0.25">
      <c r="A155" s="113"/>
      <c r="B155" s="210" t="s">
        <v>300</v>
      </c>
      <c r="C155" s="211">
        <f t="shared" si="312"/>
        <v>0</v>
      </c>
      <c r="D155" s="114"/>
      <c r="E155" s="114"/>
      <c r="F155" s="152"/>
      <c r="G155" s="114"/>
      <c r="H155" s="114"/>
      <c r="I155" s="114"/>
      <c r="J155" s="114"/>
      <c r="K155" s="114"/>
      <c r="L155" s="213">
        <f t="shared" si="313"/>
        <v>1.08</v>
      </c>
      <c r="M155" s="205"/>
      <c r="N155" s="115"/>
      <c r="O155" s="105">
        <v>1.08</v>
      </c>
      <c r="P155" s="115"/>
      <c r="Q155" s="115"/>
      <c r="R155" s="115"/>
      <c r="S155" s="115"/>
      <c r="T155" s="115"/>
      <c r="U155" s="216">
        <f t="shared" si="314"/>
        <v>1.08</v>
      </c>
      <c r="V155" s="216">
        <f t="shared" si="299"/>
        <v>0</v>
      </c>
      <c r="W155" s="216">
        <f t="shared" si="300"/>
        <v>0</v>
      </c>
      <c r="X155" s="216">
        <f t="shared" si="301"/>
        <v>1.08</v>
      </c>
      <c r="Y155" s="216">
        <f t="shared" si="302"/>
        <v>0</v>
      </c>
      <c r="Z155" s="216">
        <f t="shared" si="302"/>
        <v>0</v>
      </c>
      <c r="AA155" s="216">
        <f t="shared" si="303"/>
        <v>0</v>
      </c>
      <c r="AB155" s="216">
        <f t="shared" si="304"/>
        <v>0</v>
      </c>
      <c r="AC155" s="216">
        <f t="shared" si="305"/>
        <v>0</v>
      </c>
    </row>
    <row r="156" spans="1:48" ht="14.25" customHeight="1" x14ac:dyDescent="0.25">
      <c r="A156" s="235" t="s">
        <v>21</v>
      </c>
      <c r="B156" s="248" t="s">
        <v>230</v>
      </c>
      <c r="C156" s="202">
        <f>D156+E156+F156+H156+I156+J156+K156+G156</f>
        <v>2093.8285000000001</v>
      </c>
      <c r="D156" s="203">
        <f t="shared" si="315"/>
        <v>562.971</v>
      </c>
      <c r="E156" s="203">
        <f t="shared" si="315"/>
        <v>0</v>
      </c>
      <c r="F156" s="203">
        <f t="shared" si="315"/>
        <v>23.042999999999999</v>
      </c>
      <c r="G156" s="203">
        <f t="shared" si="315"/>
        <v>0</v>
      </c>
      <c r="H156" s="203">
        <f t="shared" si="315"/>
        <v>1484.434</v>
      </c>
      <c r="I156" s="203">
        <f t="shared" si="315"/>
        <v>20</v>
      </c>
      <c r="J156" s="203">
        <f t="shared" si="315"/>
        <v>0</v>
      </c>
      <c r="K156" s="151">
        <f t="shared" si="315"/>
        <v>3.3805000000000001</v>
      </c>
      <c r="L156" s="106">
        <f>M156+N156+O156+Q156+R156+S156+T156+P156</f>
        <v>0</v>
      </c>
      <c r="M156" s="205">
        <f t="shared" si="315"/>
        <v>0</v>
      </c>
      <c r="N156" s="205">
        <f t="shared" si="315"/>
        <v>0</v>
      </c>
      <c r="O156" s="205">
        <f t="shared" si="315"/>
        <v>0</v>
      </c>
      <c r="P156" s="205">
        <f t="shared" si="315"/>
        <v>0</v>
      </c>
      <c r="Q156" s="205">
        <f t="shared" si="315"/>
        <v>0</v>
      </c>
      <c r="R156" s="205">
        <f t="shared" si="315"/>
        <v>0</v>
      </c>
      <c r="S156" s="205">
        <f t="shared" si="315"/>
        <v>0</v>
      </c>
      <c r="T156" s="127">
        <f t="shared" si="316"/>
        <v>0</v>
      </c>
      <c r="U156" s="206">
        <f>V156+W156+X156+Z156+AA156+AB156+AC156+Y156</f>
        <v>2093.8285000000001</v>
      </c>
      <c r="V156" s="206">
        <f t="shared" ref="V156:AC156" si="318">V157</f>
        <v>562.971</v>
      </c>
      <c r="W156" s="206">
        <f t="shared" si="318"/>
        <v>0</v>
      </c>
      <c r="X156" s="206">
        <f>X157</f>
        <v>23.042999999999999</v>
      </c>
      <c r="Y156" s="206">
        <f t="shared" si="318"/>
        <v>0</v>
      </c>
      <c r="Z156" s="206">
        <f t="shared" si="318"/>
        <v>1484.434</v>
      </c>
      <c r="AA156" s="206">
        <f t="shared" si="318"/>
        <v>20</v>
      </c>
      <c r="AB156" s="206">
        <f t="shared" si="318"/>
        <v>0</v>
      </c>
      <c r="AC156" s="206">
        <f t="shared" si="318"/>
        <v>3.3805000000000001</v>
      </c>
      <c r="AN156" s="44"/>
      <c r="AO156" s="44"/>
      <c r="AP156" s="44"/>
      <c r="AQ156" s="44"/>
      <c r="AR156" s="44"/>
      <c r="AS156" s="44"/>
      <c r="AT156" s="44"/>
      <c r="AU156" s="44"/>
      <c r="AV156" s="44"/>
    </row>
    <row r="157" spans="1:48" x14ac:dyDescent="0.25">
      <c r="A157" s="113"/>
      <c r="B157" s="207" t="s">
        <v>378</v>
      </c>
      <c r="C157" s="114">
        <f>D157+E157+F157+H157+I157+J157+K157+G157</f>
        <v>2093.8285000000001</v>
      </c>
      <c r="D157" s="152">
        <v>562.971</v>
      </c>
      <c r="E157" s="114"/>
      <c r="F157" s="114">
        <f>SUM(F158:F162)</f>
        <v>23.042999999999999</v>
      </c>
      <c r="G157" s="114"/>
      <c r="H157" s="152">
        <v>1484.434</v>
      </c>
      <c r="I157" s="152">
        <v>20</v>
      </c>
      <c r="J157" s="203"/>
      <c r="K157" s="60">
        <f>'4 priedas_ nepanaudotos lėšos'!C61</f>
        <v>3.3805000000000001</v>
      </c>
      <c r="L157" s="115">
        <f>M157+N157+O157+Q157+R157+S157+T157+P157</f>
        <v>0</v>
      </c>
      <c r="M157" s="105"/>
      <c r="N157" s="115"/>
      <c r="O157" s="115">
        <f>O158</f>
        <v>0</v>
      </c>
      <c r="P157" s="105"/>
      <c r="Q157" s="105"/>
      <c r="R157" s="105"/>
      <c r="S157" s="115"/>
      <c r="T157" s="107">
        <f>'4 priedas_ nepanaudotos lėšos'!I61</f>
        <v>0</v>
      </c>
      <c r="U157" s="153">
        <f>V157+W157+X157+Z157+AA157+AB157+AC157+Y157</f>
        <v>2093.8285000000001</v>
      </c>
      <c r="V157" s="153">
        <f t="shared" si="299"/>
        <v>562.971</v>
      </c>
      <c r="W157" s="153">
        <f t="shared" si="300"/>
        <v>0</v>
      </c>
      <c r="X157" s="153">
        <f>F157+O157</f>
        <v>23.042999999999999</v>
      </c>
      <c r="Y157" s="153">
        <f t="shared" si="302"/>
        <v>0</v>
      </c>
      <c r="Z157" s="153">
        <f t="shared" si="302"/>
        <v>1484.434</v>
      </c>
      <c r="AA157" s="153">
        <f t="shared" si="303"/>
        <v>20</v>
      </c>
      <c r="AB157" s="153">
        <f t="shared" si="304"/>
        <v>0</v>
      </c>
      <c r="AC157" s="153">
        <f t="shared" si="305"/>
        <v>3.3805000000000001</v>
      </c>
      <c r="AN157" s="44"/>
      <c r="AO157" s="44"/>
      <c r="AP157" s="44"/>
      <c r="AQ157" s="44"/>
      <c r="AR157" s="44"/>
      <c r="AS157" s="44"/>
      <c r="AT157" s="44"/>
      <c r="AU157" s="44"/>
      <c r="AV157" s="44"/>
    </row>
    <row r="158" spans="1:48" ht="26.25" x14ac:dyDescent="0.25">
      <c r="A158" s="113"/>
      <c r="B158" s="210" t="s">
        <v>391</v>
      </c>
      <c r="C158" s="211">
        <f>D158+E158+F158+H158+I158+J158+K158+G158</f>
        <v>19.062000000000001</v>
      </c>
      <c r="D158" s="114"/>
      <c r="E158" s="114"/>
      <c r="F158" s="152">
        <v>19.062000000000001</v>
      </c>
      <c r="G158" s="114"/>
      <c r="H158" s="114"/>
      <c r="I158" s="114"/>
      <c r="J158" s="114"/>
      <c r="K158" s="60"/>
      <c r="L158" s="213">
        <f>M158+N158+O158+Q158+R158+S158+T158+P158</f>
        <v>0</v>
      </c>
      <c r="M158" s="115"/>
      <c r="N158" s="115"/>
      <c r="O158" s="105"/>
      <c r="P158" s="115"/>
      <c r="Q158" s="115"/>
      <c r="R158" s="115"/>
      <c r="S158" s="115"/>
      <c r="T158" s="107"/>
      <c r="U158" s="216">
        <f>V158+W158+X158+Z158+AA158+AB158+AC158+Y158</f>
        <v>19.062000000000001</v>
      </c>
      <c r="V158" s="216">
        <f t="shared" si="299"/>
        <v>0</v>
      </c>
      <c r="W158" s="216">
        <f t="shared" si="300"/>
        <v>0</v>
      </c>
      <c r="X158" s="216">
        <f t="shared" si="301"/>
        <v>19.062000000000001</v>
      </c>
      <c r="Y158" s="216">
        <f t="shared" si="302"/>
        <v>0</v>
      </c>
      <c r="Z158" s="216">
        <f t="shared" si="302"/>
        <v>0</v>
      </c>
      <c r="AA158" s="216">
        <f t="shared" si="303"/>
        <v>0</v>
      </c>
      <c r="AB158" s="216">
        <f t="shared" si="304"/>
        <v>0</v>
      </c>
      <c r="AC158" s="216">
        <f t="shared" si="305"/>
        <v>0</v>
      </c>
      <c r="AN158" s="44"/>
      <c r="AO158" s="44"/>
      <c r="AP158" s="44"/>
      <c r="AQ158" s="44"/>
      <c r="AR158" s="44"/>
      <c r="AS158" s="44"/>
      <c r="AT158" s="44"/>
      <c r="AU158" s="44"/>
      <c r="AV158" s="44"/>
    </row>
    <row r="159" spans="1:48" ht="37.5" customHeight="1" x14ac:dyDescent="0.25">
      <c r="A159" s="113"/>
      <c r="B159" s="210" t="s">
        <v>438</v>
      </c>
      <c r="C159" s="211">
        <f t="shared" si="312"/>
        <v>3.9809999999999999</v>
      </c>
      <c r="D159" s="114"/>
      <c r="E159" s="114"/>
      <c r="F159" s="152">
        <v>3.9809999999999999</v>
      </c>
      <c r="G159" s="114"/>
      <c r="H159" s="114"/>
      <c r="I159" s="114"/>
      <c r="J159" s="114"/>
      <c r="K159" s="114"/>
      <c r="L159" s="213">
        <f t="shared" si="313"/>
        <v>0</v>
      </c>
      <c r="M159" s="115"/>
      <c r="N159" s="115"/>
      <c r="O159" s="115"/>
      <c r="P159" s="115"/>
      <c r="Q159" s="115"/>
      <c r="R159" s="115"/>
      <c r="S159" s="115"/>
      <c r="T159" s="115"/>
      <c r="U159" s="216">
        <f t="shared" si="314"/>
        <v>3.9809999999999999</v>
      </c>
      <c r="V159" s="216">
        <f t="shared" si="299"/>
        <v>0</v>
      </c>
      <c r="W159" s="216">
        <f t="shared" si="300"/>
        <v>0</v>
      </c>
      <c r="X159" s="216">
        <f t="shared" si="301"/>
        <v>3.9809999999999999</v>
      </c>
      <c r="Y159" s="216">
        <f t="shared" si="302"/>
        <v>0</v>
      </c>
      <c r="Z159" s="216">
        <f t="shared" si="302"/>
        <v>0</v>
      </c>
      <c r="AA159" s="216">
        <f t="shared" si="303"/>
        <v>0</v>
      </c>
      <c r="AB159" s="216">
        <f t="shared" si="304"/>
        <v>0</v>
      </c>
      <c r="AC159" s="216">
        <f t="shared" si="305"/>
        <v>0</v>
      </c>
    </row>
    <row r="160" spans="1:48" s="44" customFormat="1" hidden="1" x14ac:dyDescent="0.25">
      <c r="A160" s="112"/>
      <c r="B160" s="217" t="s">
        <v>287</v>
      </c>
      <c r="C160" s="60">
        <f t="shared" si="312"/>
        <v>0</v>
      </c>
      <c r="D160" s="60"/>
      <c r="E160" s="60"/>
      <c r="F160" s="218"/>
      <c r="G160" s="60"/>
      <c r="H160" s="60"/>
      <c r="I160" s="60"/>
      <c r="J160" s="60"/>
      <c r="K160" s="60"/>
      <c r="L160" s="107">
        <f t="shared" si="313"/>
        <v>0</v>
      </c>
      <c r="M160" s="107"/>
      <c r="N160" s="107"/>
      <c r="O160" s="107"/>
      <c r="P160" s="107"/>
      <c r="Q160" s="107"/>
      <c r="R160" s="107"/>
      <c r="S160" s="107"/>
      <c r="T160" s="107"/>
      <c r="U160" s="118">
        <f t="shared" si="314"/>
        <v>0</v>
      </c>
      <c r="V160" s="118">
        <f t="shared" si="299"/>
        <v>0</v>
      </c>
      <c r="W160" s="118">
        <f t="shared" si="300"/>
        <v>0</v>
      </c>
      <c r="X160" s="118">
        <f t="shared" si="301"/>
        <v>0</v>
      </c>
      <c r="Y160" s="118">
        <f t="shared" si="302"/>
        <v>0</v>
      </c>
      <c r="Z160" s="118">
        <f t="shared" si="302"/>
        <v>0</v>
      </c>
      <c r="AA160" s="118">
        <f t="shared" si="303"/>
        <v>0</v>
      </c>
      <c r="AB160" s="118">
        <f t="shared" si="304"/>
        <v>0</v>
      </c>
      <c r="AC160" s="118">
        <f t="shared" si="305"/>
        <v>0</v>
      </c>
      <c r="AE160" s="59"/>
      <c r="AF160" s="59"/>
      <c r="AG160" s="59"/>
      <c r="AH160" s="59"/>
      <c r="AI160" s="59"/>
      <c r="AJ160" s="59"/>
      <c r="AK160" s="59"/>
      <c r="AL160" s="59"/>
      <c r="AM160" s="59"/>
    </row>
    <row r="161" spans="1:48" s="44" customFormat="1" ht="16.5" hidden="1" customHeight="1" x14ac:dyDescent="0.25">
      <c r="A161" s="112"/>
      <c r="B161" s="217" t="s">
        <v>384</v>
      </c>
      <c r="C161" s="220">
        <f t="shared" si="312"/>
        <v>0</v>
      </c>
      <c r="D161" s="60"/>
      <c r="E161" s="60"/>
      <c r="F161" s="116"/>
      <c r="G161" s="60"/>
      <c r="H161" s="60"/>
      <c r="I161" s="60"/>
      <c r="J161" s="60"/>
      <c r="K161" s="60"/>
      <c r="L161" s="221">
        <f t="shared" si="313"/>
        <v>0</v>
      </c>
      <c r="M161" s="107"/>
      <c r="N161" s="107"/>
      <c r="O161" s="107"/>
      <c r="P161" s="107"/>
      <c r="Q161" s="107"/>
      <c r="R161" s="107"/>
      <c r="S161" s="107"/>
      <c r="T161" s="107"/>
      <c r="U161" s="222">
        <f t="shared" si="314"/>
        <v>0</v>
      </c>
      <c r="V161" s="222">
        <f t="shared" si="299"/>
        <v>0</v>
      </c>
      <c r="W161" s="222">
        <f t="shared" si="300"/>
        <v>0</v>
      </c>
      <c r="X161" s="222">
        <f t="shared" si="301"/>
        <v>0</v>
      </c>
      <c r="Y161" s="222">
        <f t="shared" si="302"/>
        <v>0</v>
      </c>
      <c r="Z161" s="222">
        <f t="shared" si="302"/>
        <v>0</v>
      </c>
      <c r="AA161" s="222">
        <f t="shared" si="303"/>
        <v>0</v>
      </c>
      <c r="AB161" s="222">
        <f t="shared" si="304"/>
        <v>0</v>
      </c>
      <c r="AC161" s="222">
        <f t="shared" si="305"/>
        <v>0</v>
      </c>
      <c r="AE161" s="59"/>
      <c r="AF161" s="59"/>
      <c r="AG161" s="59"/>
      <c r="AH161" s="59"/>
      <c r="AI161" s="59"/>
      <c r="AJ161" s="59"/>
      <c r="AK161" s="59"/>
      <c r="AL161" s="59"/>
      <c r="AM161" s="59"/>
    </row>
    <row r="162" spans="1:48" s="44" customFormat="1" ht="21" hidden="1" customHeight="1" x14ac:dyDescent="0.25">
      <c r="A162" s="112"/>
      <c r="B162" s="217" t="s">
        <v>227</v>
      </c>
      <c r="C162" s="220">
        <f t="shared" si="312"/>
        <v>0</v>
      </c>
      <c r="D162" s="60"/>
      <c r="E162" s="60"/>
      <c r="F162" s="60"/>
      <c r="G162" s="60"/>
      <c r="H162" s="60"/>
      <c r="I162" s="60"/>
      <c r="J162" s="60"/>
      <c r="K162" s="60"/>
      <c r="L162" s="221">
        <f t="shared" si="313"/>
        <v>0</v>
      </c>
      <c r="M162" s="60"/>
      <c r="N162" s="60"/>
      <c r="O162" s="107"/>
      <c r="P162" s="107"/>
      <c r="Q162" s="107"/>
      <c r="R162" s="107"/>
      <c r="S162" s="107"/>
      <c r="T162" s="107"/>
      <c r="U162" s="222">
        <f t="shared" si="314"/>
        <v>0</v>
      </c>
      <c r="V162" s="222">
        <f t="shared" si="299"/>
        <v>0</v>
      </c>
      <c r="W162" s="222">
        <f t="shared" si="300"/>
        <v>0</v>
      </c>
      <c r="X162" s="222">
        <f t="shared" si="301"/>
        <v>0</v>
      </c>
      <c r="Y162" s="222">
        <f t="shared" si="302"/>
        <v>0</v>
      </c>
      <c r="Z162" s="222">
        <f t="shared" si="302"/>
        <v>0</v>
      </c>
      <c r="AA162" s="222">
        <f t="shared" si="303"/>
        <v>0</v>
      </c>
      <c r="AB162" s="222">
        <f t="shared" si="304"/>
        <v>0</v>
      </c>
      <c r="AC162" s="222">
        <f t="shared" si="305"/>
        <v>0</v>
      </c>
      <c r="AE162" s="59"/>
      <c r="AF162" s="59"/>
      <c r="AG162" s="59"/>
      <c r="AH162" s="59"/>
      <c r="AI162" s="59"/>
      <c r="AJ162" s="59"/>
      <c r="AK162" s="59"/>
      <c r="AL162" s="59"/>
      <c r="AM162" s="59"/>
    </row>
    <row r="163" spans="1:48" ht="15" customHeight="1" x14ac:dyDescent="0.25">
      <c r="A163" s="200" t="s">
        <v>22</v>
      </c>
      <c r="B163" s="249" t="s">
        <v>231</v>
      </c>
      <c r="C163" s="202">
        <f>D163+E163+F163+H163+I163+J163+K163+G163</f>
        <v>1781.0220000000002</v>
      </c>
      <c r="D163" s="203">
        <f t="shared" ref="D163:T163" si="319">D164</f>
        <v>364.1</v>
      </c>
      <c r="E163" s="203">
        <f t="shared" si="319"/>
        <v>0</v>
      </c>
      <c r="F163" s="203">
        <f t="shared" si="319"/>
        <v>2.7149999999999999</v>
      </c>
      <c r="G163" s="203">
        <f t="shared" si="319"/>
        <v>0</v>
      </c>
      <c r="H163" s="203">
        <f t="shared" si="319"/>
        <v>1413.807</v>
      </c>
      <c r="I163" s="203">
        <f t="shared" si="319"/>
        <v>0.4</v>
      </c>
      <c r="J163" s="203">
        <f t="shared" si="319"/>
        <v>0</v>
      </c>
      <c r="K163" s="151">
        <f t="shared" si="319"/>
        <v>0</v>
      </c>
      <c r="L163" s="106">
        <f>M163+N163+O163+Q163+R163+S163+T163+P163</f>
        <v>1.9079999999999999</v>
      </c>
      <c r="M163" s="205">
        <f t="shared" si="319"/>
        <v>1.7</v>
      </c>
      <c r="N163" s="205">
        <f t="shared" si="319"/>
        <v>0</v>
      </c>
      <c r="O163" s="205">
        <f>O164</f>
        <v>0.20799999999999999</v>
      </c>
      <c r="P163" s="205">
        <f t="shared" si="319"/>
        <v>0</v>
      </c>
      <c r="Q163" s="205">
        <f t="shared" si="319"/>
        <v>0</v>
      </c>
      <c r="R163" s="205">
        <f t="shared" si="319"/>
        <v>0</v>
      </c>
      <c r="S163" s="205">
        <f t="shared" si="319"/>
        <v>0</v>
      </c>
      <c r="T163" s="127">
        <f t="shared" si="319"/>
        <v>0</v>
      </c>
      <c r="U163" s="206">
        <f>V163+W163+X163+Z163+AA163+AB163+AC163+Y163</f>
        <v>1782.93</v>
      </c>
      <c r="V163" s="206">
        <f t="shared" ref="V163:AC163" si="320">V164</f>
        <v>365.8</v>
      </c>
      <c r="W163" s="206">
        <f t="shared" si="320"/>
        <v>0</v>
      </c>
      <c r="X163" s="206">
        <f t="shared" si="320"/>
        <v>2.923</v>
      </c>
      <c r="Y163" s="206">
        <f t="shared" si="320"/>
        <v>0</v>
      </c>
      <c r="Z163" s="206">
        <f t="shared" si="320"/>
        <v>1413.807</v>
      </c>
      <c r="AA163" s="206">
        <f t="shared" si="320"/>
        <v>0.4</v>
      </c>
      <c r="AB163" s="206">
        <f t="shared" si="320"/>
        <v>0</v>
      </c>
      <c r="AC163" s="206">
        <f t="shared" si="320"/>
        <v>0</v>
      </c>
      <c r="AN163" s="44"/>
      <c r="AO163" s="44"/>
      <c r="AP163" s="44"/>
      <c r="AQ163" s="44"/>
      <c r="AR163" s="44"/>
      <c r="AS163" s="44"/>
      <c r="AT163" s="44"/>
      <c r="AU163" s="44"/>
      <c r="AV163" s="44"/>
    </row>
    <row r="164" spans="1:48" x14ac:dyDescent="0.25">
      <c r="A164" s="154"/>
      <c r="B164" s="240" t="s">
        <v>373</v>
      </c>
      <c r="C164" s="114">
        <f>D164+E164+F164+H164+I164+J164+K164+G164</f>
        <v>1781.0220000000002</v>
      </c>
      <c r="D164" s="152">
        <v>364.1</v>
      </c>
      <c r="E164" s="114"/>
      <c r="F164" s="114">
        <f>SUM(F165:F166)</f>
        <v>2.7149999999999999</v>
      </c>
      <c r="G164" s="114"/>
      <c r="H164" s="152">
        <v>1413.807</v>
      </c>
      <c r="I164" s="152">
        <v>0.4</v>
      </c>
      <c r="J164" s="203"/>
      <c r="K164" s="60">
        <f>'4 priedas_ nepanaudotos lėšos'!C63</f>
        <v>0</v>
      </c>
      <c r="L164" s="115">
        <f>M164+N164+O164+Q164+R164+S164+T164+P164</f>
        <v>1.9079999999999999</v>
      </c>
      <c r="M164" s="105">
        <v>1.7</v>
      </c>
      <c r="N164" s="115"/>
      <c r="O164" s="115">
        <f>O165+O166</f>
        <v>0.20799999999999999</v>
      </c>
      <c r="P164" s="105"/>
      <c r="Q164" s="105"/>
      <c r="R164" s="105"/>
      <c r="S164" s="115"/>
      <c r="T164" s="107">
        <f>'4 priedas_ nepanaudotos lėšos'!I63</f>
        <v>0</v>
      </c>
      <c r="U164" s="153">
        <f>V164+W164+X164+Z164+AA164+AB164+AC164+Y164</f>
        <v>1782.93</v>
      </c>
      <c r="V164" s="153">
        <f t="shared" si="299"/>
        <v>365.8</v>
      </c>
      <c r="W164" s="153">
        <f t="shared" si="300"/>
        <v>0</v>
      </c>
      <c r="X164" s="153">
        <f t="shared" si="301"/>
        <v>2.923</v>
      </c>
      <c r="Y164" s="153">
        <f t="shared" si="302"/>
        <v>0</v>
      </c>
      <c r="Z164" s="153">
        <f t="shared" si="302"/>
        <v>1413.807</v>
      </c>
      <c r="AA164" s="153">
        <f t="shared" si="303"/>
        <v>0.4</v>
      </c>
      <c r="AB164" s="153">
        <f t="shared" si="304"/>
        <v>0</v>
      </c>
      <c r="AC164" s="153">
        <f t="shared" si="305"/>
        <v>0</v>
      </c>
      <c r="AN164" s="44"/>
      <c r="AO164" s="44"/>
      <c r="AP164" s="44"/>
      <c r="AQ164" s="44"/>
      <c r="AR164" s="44"/>
      <c r="AS164" s="44"/>
      <c r="AT164" s="44"/>
      <c r="AU164" s="44"/>
      <c r="AV164" s="44"/>
    </row>
    <row r="165" spans="1:48" ht="39" x14ac:dyDescent="0.25">
      <c r="A165" s="154"/>
      <c r="B165" s="234" t="s">
        <v>300</v>
      </c>
      <c r="C165" s="211">
        <f t="shared" si="312"/>
        <v>0</v>
      </c>
      <c r="D165" s="114"/>
      <c r="E165" s="114"/>
      <c r="F165" s="152"/>
      <c r="G165" s="114"/>
      <c r="H165" s="114"/>
      <c r="I165" s="114"/>
      <c r="J165" s="203"/>
      <c r="K165" s="114"/>
      <c r="L165" s="213">
        <f t="shared" si="313"/>
        <v>0.20799999999999999</v>
      </c>
      <c r="M165" s="115"/>
      <c r="N165" s="115"/>
      <c r="O165" s="105">
        <v>0.20799999999999999</v>
      </c>
      <c r="P165" s="115"/>
      <c r="Q165" s="115"/>
      <c r="R165" s="115"/>
      <c r="S165" s="205"/>
      <c r="T165" s="115"/>
      <c r="U165" s="216">
        <f t="shared" si="314"/>
        <v>0.20799999999999999</v>
      </c>
      <c r="V165" s="216">
        <f t="shared" si="299"/>
        <v>0</v>
      </c>
      <c r="W165" s="216">
        <f t="shared" si="300"/>
        <v>0</v>
      </c>
      <c r="X165" s="216">
        <f t="shared" si="301"/>
        <v>0.20799999999999999</v>
      </c>
      <c r="Y165" s="216">
        <f t="shared" si="302"/>
        <v>0</v>
      </c>
      <c r="Z165" s="216">
        <f t="shared" si="302"/>
        <v>0</v>
      </c>
      <c r="AA165" s="216">
        <f t="shared" si="303"/>
        <v>0</v>
      </c>
      <c r="AB165" s="216">
        <f t="shared" si="304"/>
        <v>0</v>
      </c>
      <c r="AC165" s="216">
        <f t="shared" si="305"/>
        <v>0</v>
      </c>
    </row>
    <row r="166" spans="1:48" ht="39" x14ac:dyDescent="0.25">
      <c r="A166" s="155"/>
      <c r="B166" s="234" t="s">
        <v>438</v>
      </c>
      <c r="C166" s="211">
        <f t="shared" si="312"/>
        <v>2.7149999999999999</v>
      </c>
      <c r="D166" s="114"/>
      <c r="E166" s="114"/>
      <c r="F166" s="152">
        <v>2.7149999999999999</v>
      </c>
      <c r="G166" s="114"/>
      <c r="H166" s="114"/>
      <c r="I166" s="114"/>
      <c r="J166" s="114"/>
      <c r="K166" s="114"/>
      <c r="L166" s="213">
        <f t="shared" si="313"/>
        <v>0</v>
      </c>
      <c r="M166" s="115"/>
      <c r="N166" s="115"/>
      <c r="O166" s="105"/>
      <c r="P166" s="115"/>
      <c r="Q166" s="115"/>
      <c r="R166" s="115"/>
      <c r="S166" s="115"/>
      <c r="T166" s="115"/>
      <c r="U166" s="216">
        <f t="shared" si="314"/>
        <v>2.7149999999999999</v>
      </c>
      <c r="V166" s="216">
        <f t="shared" si="299"/>
        <v>0</v>
      </c>
      <c r="W166" s="216">
        <f t="shared" si="300"/>
        <v>0</v>
      </c>
      <c r="X166" s="216">
        <f t="shared" si="301"/>
        <v>2.7149999999999999</v>
      </c>
      <c r="Y166" s="216">
        <f t="shared" si="302"/>
        <v>0</v>
      </c>
      <c r="Z166" s="216">
        <f t="shared" si="302"/>
        <v>0</v>
      </c>
      <c r="AA166" s="216">
        <f t="shared" si="303"/>
        <v>0</v>
      </c>
      <c r="AB166" s="216">
        <f t="shared" si="304"/>
        <v>0</v>
      </c>
      <c r="AC166" s="216">
        <f t="shared" si="305"/>
        <v>0</v>
      </c>
    </row>
    <row r="167" spans="1:48" ht="15" customHeight="1" x14ac:dyDescent="0.25">
      <c r="A167" s="113" t="s">
        <v>23</v>
      </c>
      <c r="B167" s="248" t="s">
        <v>232</v>
      </c>
      <c r="C167" s="202">
        <f>D167+E167+F167+H167+I167+J167+K167+G167</f>
        <v>4342.2609900000007</v>
      </c>
      <c r="D167" s="203">
        <f t="shared" ref="D167:T167" si="321">D168</f>
        <v>1361.529</v>
      </c>
      <c r="E167" s="203">
        <f t="shared" si="321"/>
        <v>0</v>
      </c>
      <c r="F167" s="203">
        <f t="shared" si="321"/>
        <v>42.260999999999996</v>
      </c>
      <c r="G167" s="203">
        <f t="shared" si="321"/>
        <v>0</v>
      </c>
      <c r="H167" s="203">
        <f t="shared" si="321"/>
        <v>2909.4720000000002</v>
      </c>
      <c r="I167" s="203">
        <f t="shared" si="321"/>
        <v>26.2</v>
      </c>
      <c r="J167" s="203">
        <f t="shared" si="321"/>
        <v>0</v>
      </c>
      <c r="K167" s="151">
        <f t="shared" si="321"/>
        <v>2.7989899999999999</v>
      </c>
      <c r="L167" s="106">
        <f>M167+N167+O167+Q167+R167+S167+T167+P167</f>
        <v>5.92</v>
      </c>
      <c r="M167" s="205">
        <f t="shared" si="321"/>
        <v>4.9000000000000004</v>
      </c>
      <c r="N167" s="205">
        <f t="shared" si="321"/>
        <v>0</v>
      </c>
      <c r="O167" s="205">
        <f t="shared" si="321"/>
        <v>1.02</v>
      </c>
      <c r="P167" s="205">
        <f t="shared" si="321"/>
        <v>0</v>
      </c>
      <c r="Q167" s="205">
        <f t="shared" si="321"/>
        <v>0</v>
      </c>
      <c r="R167" s="205">
        <f t="shared" si="321"/>
        <v>0</v>
      </c>
      <c r="S167" s="205">
        <f t="shared" si="321"/>
        <v>0</v>
      </c>
      <c r="T167" s="127">
        <f t="shared" si="321"/>
        <v>0</v>
      </c>
      <c r="U167" s="206">
        <f>V167+W167+X167+Z167+AA167+AB167+AC167+Y167</f>
        <v>4348.1809900000007</v>
      </c>
      <c r="V167" s="206">
        <f t="shared" ref="V167:AC167" si="322">V168</f>
        <v>1366.4290000000001</v>
      </c>
      <c r="W167" s="206">
        <f t="shared" si="322"/>
        <v>0</v>
      </c>
      <c r="X167" s="206">
        <f t="shared" si="322"/>
        <v>43.280999999999999</v>
      </c>
      <c r="Y167" s="206">
        <f t="shared" si="322"/>
        <v>0</v>
      </c>
      <c r="Z167" s="206">
        <f t="shared" si="322"/>
        <v>2909.4720000000002</v>
      </c>
      <c r="AA167" s="206">
        <f t="shared" si="322"/>
        <v>26.2</v>
      </c>
      <c r="AB167" s="206">
        <f t="shared" si="322"/>
        <v>0</v>
      </c>
      <c r="AC167" s="206">
        <f t="shared" si="322"/>
        <v>2.7989899999999999</v>
      </c>
      <c r="AN167" s="44"/>
      <c r="AO167" s="44"/>
      <c r="AP167" s="44"/>
      <c r="AQ167" s="44"/>
      <c r="AR167" s="44"/>
      <c r="AS167" s="44"/>
      <c r="AT167" s="44"/>
      <c r="AU167" s="44"/>
      <c r="AV167" s="44"/>
    </row>
    <row r="168" spans="1:48" x14ac:dyDescent="0.25">
      <c r="A168" s="113"/>
      <c r="B168" s="207" t="s">
        <v>378</v>
      </c>
      <c r="C168" s="114">
        <f>D168+E168+F168+H168+I168+J168+K168+G168</f>
        <v>4342.2609900000007</v>
      </c>
      <c r="D168" s="152">
        <v>1361.529</v>
      </c>
      <c r="E168" s="114"/>
      <c r="F168" s="114">
        <f>SUM(F169:F174)</f>
        <v>42.260999999999996</v>
      </c>
      <c r="G168" s="114"/>
      <c r="H168" s="152">
        <v>2909.4720000000002</v>
      </c>
      <c r="I168" s="152">
        <v>26.2</v>
      </c>
      <c r="J168" s="203"/>
      <c r="K168" s="60">
        <f>'4 priedas_ nepanaudotos lėšos'!C65</f>
        <v>2.7989899999999999</v>
      </c>
      <c r="L168" s="115">
        <f>M168+N168+O168+Q168+R168+S168+T168+P168</f>
        <v>5.92</v>
      </c>
      <c r="M168" s="105">
        <v>4.9000000000000004</v>
      </c>
      <c r="N168" s="115"/>
      <c r="O168" s="115">
        <f>SUM(O169:O174)</f>
        <v>1.02</v>
      </c>
      <c r="P168" s="105"/>
      <c r="Q168" s="105"/>
      <c r="R168" s="105"/>
      <c r="S168" s="115"/>
      <c r="T168" s="107">
        <f>'4 priedas_ nepanaudotos lėšos'!I65</f>
        <v>0</v>
      </c>
      <c r="U168" s="153">
        <f>V168+W168+X168+Z168+AA168+AB168+AC168+Y168</f>
        <v>4348.1809900000007</v>
      </c>
      <c r="V168" s="153">
        <f t="shared" si="299"/>
        <v>1366.4290000000001</v>
      </c>
      <c r="W168" s="153">
        <f t="shared" si="300"/>
        <v>0</v>
      </c>
      <c r="X168" s="153">
        <f>F168+O168</f>
        <v>43.280999999999999</v>
      </c>
      <c r="Y168" s="153">
        <f t="shared" si="302"/>
        <v>0</v>
      </c>
      <c r="Z168" s="153">
        <f t="shared" si="302"/>
        <v>2909.4720000000002</v>
      </c>
      <c r="AA168" s="153">
        <f t="shared" si="303"/>
        <v>26.2</v>
      </c>
      <c r="AB168" s="153">
        <f t="shared" si="304"/>
        <v>0</v>
      </c>
      <c r="AC168" s="153">
        <f t="shared" si="305"/>
        <v>2.7989899999999999</v>
      </c>
      <c r="AN168" s="44"/>
      <c r="AO168" s="44"/>
      <c r="AP168" s="44"/>
      <c r="AQ168" s="44"/>
      <c r="AR168" s="44"/>
      <c r="AS168" s="44"/>
      <c r="AT168" s="44"/>
      <c r="AU168" s="44"/>
      <c r="AV168" s="44"/>
    </row>
    <row r="169" spans="1:48" ht="26.25" x14ac:dyDescent="0.25">
      <c r="A169" s="113"/>
      <c r="B169" s="210" t="s">
        <v>391</v>
      </c>
      <c r="C169" s="211">
        <f>D169+E169+F169+H169+I169+J169+K169+G169</f>
        <v>14.297000000000001</v>
      </c>
      <c r="D169" s="114"/>
      <c r="E169" s="114"/>
      <c r="F169" s="152">
        <v>14.297000000000001</v>
      </c>
      <c r="G169" s="114"/>
      <c r="H169" s="114"/>
      <c r="I169" s="114"/>
      <c r="J169" s="114"/>
      <c r="K169" s="60"/>
      <c r="L169" s="213">
        <f>M169+N169+O169+Q169+R169+S169+T169+P169</f>
        <v>0</v>
      </c>
      <c r="M169" s="115"/>
      <c r="N169" s="115"/>
      <c r="O169" s="105"/>
      <c r="P169" s="115"/>
      <c r="Q169" s="115"/>
      <c r="R169" s="115"/>
      <c r="S169" s="115"/>
      <c r="T169" s="107"/>
      <c r="U169" s="216">
        <f>V169+W169+X169+Z169+AA169+AB169+AC169+Y169</f>
        <v>14.297000000000001</v>
      </c>
      <c r="V169" s="216">
        <f t="shared" si="299"/>
        <v>0</v>
      </c>
      <c r="W169" s="216">
        <f t="shared" si="300"/>
        <v>0</v>
      </c>
      <c r="X169" s="216">
        <f t="shared" si="301"/>
        <v>14.297000000000001</v>
      </c>
      <c r="Y169" s="216">
        <f t="shared" si="302"/>
        <v>0</v>
      </c>
      <c r="Z169" s="216">
        <f t="shared" si="302"/>
        <v>0</v>
      </c>
      <c r="AA169" s="216">
        <f t="shared" si="303"/>
        <v>0</v>
      </c>
      <c r="AB169" s="216">
        <f t="shared" si="304"/>
        <v>0</v>
      </c>
      <c r="AC169" s="216">
        <f t="shared" si="305"/>
        <v>0</v>
      </c>
      <c r="AN169" s="44"/>
      <c r="AO169" s="44"/>
      <c r="AP169" s="44"/>
      <c r="AQ169" s="44"/>
      <c r="AR169" s="44"/>
      <c r="AS169" s="44"/>
      <c r="AT169" s="44"/>
      <c r="AU169" s="44"/>
      <c r="AV169" s="44"/>
    </row>
    <row r="170" spans="1:48" s="44" customFormat="1" hidden="1" x14ac:dyDescent="0.25">
      <c r="A170" s="112"/>
      <c r="B170" s="217" t="s">
        <v>287</v>
      </c>
      <c r="C170" s="60">
        <f t="shared" si="312"/>
        <v>0</v>
      </c>
      <c r="D170" s="60"/>
      <c r="E170" s="60"/>
      <c r="F170" s="218"/>
      <c r="G170" s="60"/>
      <c r="H170" s="60"/>
      <c r="I170" s="60"/>
      <c r="J170" s="60"/>
      <c r="K170" s="60"/>
      <c r="L170" s="107">
        <f t="shared" si="313"/>
        <v>0</v>
      </c>
      <c r="M170" s="107"/>
      <c r="N170" s="107"/>
      <c r="O170" s="111"/>
      <c r="P170" s="107"/>
      <c r="Q170" s="107"/>
      <c r="R170" s="107"/>
      <c r="S170" s="107"/>
      <c r="T170" s="107"/>
      <c r="U170" s="118">
        <f t="shared" si="314"/>
        <v>0</v>
      </c>
      <c r="V170" s="118">
        <f t="shared" si="299"/>
        <v>0</v>
      </c>
      <c r="W170" s="118">
        <f t="shared" si="300"/>
        <v>0</v>
      </c>
      <c r="X170" s="118">
        <f t="shared" si="301"/>
        <v>0</v>
      </c>
      <c r="Y170" s="118">
        <f t="shared" si="302"/>
        <v>0</v>
      </c>
      <c r="Z170" s="118">
        <f t="shared" si="302"/>
        <v>0</v>
      </c>
      <c r="AA170" s="118">
        <f t="shared" si="303"/>
        <v>0</v>
      </c>
      <c r="AB170" s="118">
        <f t="shared" si="304"/>
        <v>0</v>
      </c>
      <c r="AC170" s="118">
        <f t="shared" si="305"/>
        <v>0</v>
      </c>
      <c r="AE170" s="59"/>
      <c r="AF170" s="59"/>
      <c r="AG170" s="59"/>
      <c r="AH170" s="59"/>
      <c r="AI170" s="59"/>
      <c r="AJ170" s="59"/>
      <c r="AK170" s="59"/>
      <c r="AL170" s="59"/>
      <c r="AM170" s="59"/>
    </row>
    <row r="171" spans="1:48" s="44" customFormat="1" ht="26.25" hidden="1" x14ac:dyDescent="0.25">
      <c r="A171" s="112"/>
      <c r="B171" s="217" t="s">
        <v>228</v>
      </c>
      <c r="C171" s="220">
        <f t="shared" si="312"/>
        <v>0</v>
      </c>
      <c r="D171" s="60"/>
      <c r="E171" s="60"/>
      <c r="F171" s="116"/>
      <c r="G171" s="60"/>
      <c r="H171" s="60"/>
      <c r="I171" s="60"/>
      <c r="J171" s="60"/>
      <c r="K171" s="60"/>
      <c r="L171" s="221">
        <f t="shared" si="313"/>
        <v>0</v>
      </c>
      <c r="M171" s="107"/>
      <c r="N171" s="107"/>
      <c r="O171" s="111"/>
      <c r="P171" s="107"/>
      <c r="Q171" s="107"/>
      <c r="R171" s="107"/>
      <c r="S171" s="107"/>
      <c r="T171" s="107"/>
      <c r="U171" s="222">
        <f t="shared" si="314"/>
        <v>0</v>
      </c>
      <c r="V171" s="222">
        <f t="shared" si="299"/>
        <v>0</v>
      </c>
      <c r="W171" s="222">
        <f t="shared" si="300"/>
        <v>0</v>
      </c>
      <c r="X171" s="222">
        <f t="shared" si="301"/>
        <v>0</v>
      </c>
      <c r="Y171" s="222">
        <f t="shared" si="302"/>
        <v>0</v>
      </c>
      <c r="Z171" s="222">
        <f t="shared" si="302"/>
        <v>0</v>
      </c>
      <c r="AA171" s="222">
        <f t="shared" si="303"/>
        <v>0</v>
      </c>
      <c r="AB171" s="222">
        <f t="shared" si="304"/>
        <v>0</v>
      </c>
      <c r="AC171" s="222">
        <f t="shared" si="305"/>
        <v>0</v>
      </c>
      <c r="AE171" s="59"/>
      <c r="AF171" s="59"/>
      <c r="AG171" s="59"/>
      <c r="AH171" s="59"/>
      <c r="AI171" s="59"/>
      <c r="AJ171" s="59"/>
      <c r="AK171" s="59"/>
      <c r="AL171" s="59"/>
      <c r="AM171" s="59"/>
    </row>
    <row r="172" spans="1:48" s="44" customFormat="1" ht="26.25" hidden="1" x14ac:dyDescent="0.25">
      <c r="A172" s="112"/>
      <c r="B172" s="217" t="s">
        <v>306</v>
      </c>
      <c r="C172" s="220">
        <f t="shared" si="312"/>
        <v>0</v>
      </c>
      <c r="D172" s="60"/>
      <c r="E172" s="60"/>
      <c r="F172" s="116"/>
      <c r="G172" s="60"/>
      <c r="H172" s="60"/>
      <c r="I172" s="60"/>
      <c r="J172" s="60"/>
      <c r="K172" s="60"/>
      <c r="L172" s="221">
        <f t="shared" si="313"/>
        <v>0</v>
      </c>
      <c r="M172" s="107"/>
      <c r="N172" s="107"/>
      <c r="O172" s="111"/>
      <c r="P172" s="107"/>
      <c r="Q172" s="107"/>
      <c r="R172" s="107"/>
      <c r="S172" s="107"/>
      <c r="T172" s="107"/>
      <c r="U172" s="222">
        <f t="shared" si="314"/>
        <v>0</v>
      </c>
      <c r="V172" s="222">
        <f t="shared" si="299"/>
        <v>0</v>
      </c>
      <c r="W172" s="222">
        <f t="shared" si="300"/>
        <v>0</v>
      </c>
      <c r="X172" s="222">
        <f t="shared" si="301"/>
        <v>0</v>
      </c>
      <c r="Y172" s="222">
        <f t="shared" si="302"/>
        <v>0</v>
      </c>
      <c r="Z172" s="222">
        <f t="shared" si="302"/>
        <v>0</v>
      </c>
      <c r="AA172" s="222">
        <f t="shared" si="303"/>
        <v>0</v>
      </c>
      <c r="AB172" s="222">
        <f t="shared" si="304"/>
        <v>0</v>
      </c>
      <c r="AC172" s="222">
        <f t="shared" si="305"/>
        <v>0</v>
      </c>
      <c r="AE172" s="59"/>
      <c r="AF172" s="59"/>
      <c r="AG172" s="59"/>
      <c r="AH172" s="59"/>
      <c r="AI172" s="59"/>
      <c r="AJ172" s="59"/>
      <c r="AK172" s="59"/>
      <c r="AL172" s="59"/>
      <c r="AM172" s="59"/>
    </row>
    <row r="173" spans="1:48" ht="39" x14ac:dyDescent="0.25">
      <c r="A173" s="113"/>
      <c r="B173" s="210" t="s">
        <v>438</v>
      </c>
      <c r="C173" s="211">
        <f>D173+E173+F173+H173+I173+J173+K173+G173</f>
        <v>27.963999999999999</v>
      </c>
      <c r="D173" s="114"/>
      <c r="E173" s="114"/>
      <c r="F173" s="152">
        <v>27.963999999999999</v>
      </c>
      <c r="G173" s="114"/>
      <c r="H173" s="114"/>
      <c r="I173" s="114"/>
      <c r="J173" s="114"/>
      <c r="K173" s="60"/>
      <c r="L173" s="213">
        <f>M173+N173+O173+Q173+R173+S173+T173+P173</f>
        <v>0</v>
      </c>
      <c r="M173" s="115"/>
      <c r="N173" s="115"/>
      <c r="O173" s="105"/>
      <c r="P173" s="115"/>
      <c r="Q173" s="115"/>
      <c r="R173" s="115"/>
      <c r="S173" s="115"/>
      <c r="T173" s="115"/>
      <c r="U173" s="216">
        <f>V173+W173+X173+Z173+AA173+AB173+AC173+Y173</f>
        <v>27.963999999999999</v>
      </c>
      <c r="V173" s="216">
        <f t="shared" si="299"/>
        <v>0</v>
      </c>
      <c r="W173" s="216">
        <f t="shared" si="300"/>
        <v>0</v>
      </c>
      <c r="X173" s="216">
        <f t="shared" si="301"/>
        <v>27.963999999999999</v>
      </c>
      <c r="Y173" s="216">
        <f t="shared" si="302"/>
        <v>0</v>
      </c>
      <c r="Z173" s="216">
        <f t="shared" si="302"/>
        <v>0</v>
      </c>
      <c r="AA173" s="216">
        <f t="shared" si="303"/>
        <v>0</v>
      </c>
      <c r="AB173" s="216">
        <f t="shared" si="304"/>
        <v>0</v>
      </c>
      <c r="AC173" s="216">
        <f t="shared" si="305"/>
        <v>0</v>
      </c>
      <c r="AN173" s="44"/>
      <c r="AO173" s="44"/>
      <c r="AP173" s="44"/>
      <c r="AQ173" s="44"/>
      <c r="AR173" s="44"/>
      <c r="AS173" s="44"/>
      <c r="AT173" s="44"/>
      <c r="AU173" s="44"/>
      <c r="AV173" s="44"/>
    </row>
    <row r="174" spans="1:48" ht="39" x14ac:dyDescent="0.25">
      <c r="A174" s="113"/>
      <c r="B174" s="210" t="s">
        <v>300</v>
      </c>
      <c r="C174" s="211">
        <f t="shared" si="312"/>
        <v>0</v>
      </c>
      <c r="D174" s="114"/>
      <c r="E174" s="114"/>
      <c r="F174" s="152"/>
      <c r="G174" s="114"/>
      <c r="H174" s="114"/>
      <c r="I174" s="114"/>
      <c r="J174" s="114"/>
      <c r="K174" s="114"/>
      <c r="L174" s="213">
        <f t="shared" si="313"/>
        <v>1.02</v>
      </c>
      <c r="M174" s="115"/>
      <c r="N174" s="115"/>
      <c r="O174" s="105">
        <v>1.02</v>
      </c>
      <c r="P174" s="115"/>
      <c r="Q174" s="115"/>
      <c r="R174" s="115"/>
      <c r="S174" s="115"/>
      <c r="T174" s="115"/>
      <c r="U174" s="216">
        <f t="shared" si="314"/>
        <v>1.02</v>
      </c>
      <c r="V174" s="216">
        <f t="shared" si="299"/>
        <v>0</v>
      </c>
      <c r="W174" s="216">
        <f t="shared" si="300"/>
        <v>0</v>
      </c>
      <c r="X174" s="216">
        <f t="shared" si="301"/>
        <v>1.02</v>
      </c>
      <c r="Y174" s="216">
        <f t="shared" si="302"/>
        <v>0</v>
      </c>
      <c r="Z174" s="216">
        <f t="shared" si="302"/>
        <v>0</v>
      </c>
      <c r="AA174" s="216">
        <f t="shared" si="303"/>
        <v>0</v>
      </c>
      <c r="AB174" s="216">
        <f t="shared" si="304"/>
        <v>0</v>
      </c>
      <c r="AC174" s="216">
        <f t="shared" si="305"/>
        <v>0</v>
      </c>
    </row>
    <row r="175" spans="1:48" ht="15" customHeight="1" x14ac:dyDescent="0.25">
      <c r="A175" s="235" t="s">
        <v>24</v>
      </c>
      <c r="B175" s="248" t="s">
        <v>233</v>
      </c>
      <c r="C175" s="202">
        <f>D175+E175+F175+H175+I175+J175+K175+G175</f>
        <v>2144.5480000000002</v>
      </c>
      <c r="D175" s="203">
        <f t="shared" ref="D175:T175" si="323">D176</f>
        <v>297.46899999999999</v>
      </c>
      <c r="E175" s="203">
        <f t="shared" si="323"/>
        <v>0</v>
      </c>
      <c r="F175" s="203">
        <f t="shared" si="323"/>
        <v>0</v>
      </c>
      <c r="G175" s="203">
        <f t="shared" si="323"/>
        <v>0</v>
      </c>
      <c r="H175" s="203">
        <f t="shared" si="323"/>
        <v>1844.509</v>
      </c>
      <c r="I175" s="203">
        <f t="shared" si="323"/>
        <v>2.5</v>
      </c>
      <c r="J175" s="203">
        <f t="shared" si="323"/>
        <v>0</v>
      </c>
      <c r="K175" s="151">
        <f t="shared" si="323"/>
        <v>7.0000000000000007E-2</v>
      </c>
      <c r="L175" s="106">
        <f>M175+N175+O175+Q175+R175+S175+T175+P175</f>
        <v>18.47</v>
      </c>
      <c r="M175" s="205">
        <f t="shared" si="323"/>
        <v>16.7</v>
      </c>
      <c r="N175" s="205">
        <f t="shared" si="323"/>
        <v>0</v>
      </c>
      <c r="O175" s="205">
        <f t="shared" si="323"/>
        <v>1.77</v>
      </c>
      <c r="P175" s="205">
        <f t="shared" si="323"/>
        <v>0</v>
      </c>
      <c r="Q175" s="205">
        <f t="shared" si="323"/>
        <v>0</v>
      </c>
      <c r="R175" s="205">
        <f t="shared" si="323"/>
        <v>0</v>
      </c>
      <c r="S175" s="205">
        <f t="shared" si="323"/>
        <v>0</v>
      </c>
      <c r="T175" s="127">
        <f t="shared" si="323"/>
        <v>0</v>
      </c>
      <c r="U175" s="206">
        <f>V175+W175+X175+Z175+AA175+AB175+AC175+Y175</f>
        <v>2163.018</v>
      </c>
      <c r="V175" s="206">
        <f t="shared" ref="V175:AC175" si="324">V176</f>
        <v>314.16899999999998</v>
      </c>
      <c r="W175" s="206">
        <f t="shared" si="324"/>
        <v>0</v>
      </c>
      <c r="X175" s="206">
        <f t="shared" si="324"/>
        <v>1.77</v>
      </c>
      <c r="Y175" s="206">
        <f t="shared" si="324"/>
        <v>0</v>
      </c>
      <c r="Z175" s="206">
        <f t="shared" si="324"/>
        <v>1844.509</v>
      </c>
      <c r="AA175" s="206">
        <f t="shared" si="324"/>
        <v>2.5</v>
      </c>
      <c r="AB175" s="206">
        <f t="shared" si="324"/>
        <v>0</v>
      </c>
      <c r="AC175" s="206">
        <f t="shared" si="324"/>
        <v>7.0000000000000007E-2</v>
      </c>
      <c r="AN175" s="44"/>
      <c r="AO175" s="44"/>
      <c r="AP175" s="44"/>
      <c r="AQ175" s="44"/>
      <c r="AR175" s="44"/>
      <c r="AS175" s="44"/>
      <c r="AT175" s="44"/>
      <c r="AU175" s="44"/>
      <c r="AV175" s="44"/>
    </row>
    <row r="176" spans="1:48" x14ac:dyDescent="0.25">
      <c r="A176" s="113"/>
      <c r="B176" s="207" t="s">
        <v>373</v>
      </c>
      <c r="C176" s="114">
        <f>D176+E176+F176+H176+I176+J176+K176+G176</f>
        <v>2144.5480000000002</v>
      </c>
      <c r="D176" s="152">
        <v>297.46899999999999</v>
      </c>
      <c r="E176" s="114"/>
      <c r="F176" s="114">
        <f>F177</f>
        <v>0</v>
      </c>
      <c r="G176" s="114"/>
      <c r="H176" s="152">
        <v>1844.509</v>
      </c>
      <c r="I176" s="152">
        <v>2.5</v>
      </c>
      <c r="J176" s="203"/>
      <c r="K176" s="60">
        <f>'4 priedas_ nepanaudotos lėšos'!C67</f>
        <v>7.0000000000000007E-2</v>
      </c>
      <c r="L176" s="115">
        <f>M176+N176+O176+Q176+R176+S176+T176+P176</f>
        <v>18.47</v>
      </c>
      <c r="M176" s="105">
        <v>16.7</v>
      </c>
      <c r="N176" s="115"/>
      <c r="O176" s="115">
        <f>O177</f>
        <v>1.77</v>
      </c>
      <c r="P176" s="105"/>
      <c r="Q176" s="105"/>
      <c r="R176" s="105"/>
      <c r="S176" s="115"/>
      <c r="T176" s="107">
        <f>'4 priedas_ nepanaudotos lėšos'!I67</f>
        <v>0</v>
      </c>
      <c r="U176" s="153">
        <f>V176+W176+X176+Z176+AA176+AB176+AC176+Y176</f>
        <v>2163.018</v>
      </c>
      <c r="V176" s="153">
        <f t="shared" si="299"/>
        <v>314.16899999999998</v>
      </c>
      <c r="W176" s="153">
        <f t="shared" si="300"/>
        <v>0</v>
      </c>
      <c r="X176" s="153">
        <f t="shared" si="301"/>
        <v>1.77</v>
      </c>
      <c r="Y176" s="153">
        <f t="shared" si="302"/>
        <v>0</v>
      </c>
      <c r="Z176" s="153">
        <f t="shared" si="302"/>
        <v>1844.509</v>
      </c>
      <c r="AA176" s="153">
        <f t="shared" si="303"/>
        <v>2.5</v>
      </c>
      <c r="AB176" s="153">
        <f t="shared" si="304"/>
        <v>0</v>
      </c>
      <c r="AC176" s="153">
        <f t="shared" si="305"/>
        <v>7.0000000000000007E-2</v>
      </c>
      <c r="AN176" s="44"/>
      <c r="AO176" s="44"/>
      <c r="AP176" s="44"/>
      <c r="AQ176" s="44"/>
      <c r="AR176" s="44"/>
      <c r="AS176" s="44"/>
      <c r="AT176" s="44"/>
      <c r="AU176" s="44"/>
      <c r="AV176" s="44"/>
    </row>
    <row r="177" spans="1:48" ht="39" x14ac:dyDescent="0.25">
      <c r="A177" s="113"/>
      <c r="B177" s="210" t="s">
        <v>300</v>
      </c>
      <c r="C177" s="211">
        <f t="shared" ref="C177:C239" si="325">D177+E177+F177+H177+I177+J177+K177</f>
        <v>0</v>
      </c>
      <c r="D177" s="114"/>
      <c r="E177" s="114"/>
      <c r="F177" s="114"/>
      <c r="G177" s="114"/>
      <c r="H177" s="114"/>
      <c r="I177" s="114"/>
      <c r="J177" s="114"/>
      <c r="K177" s="60"/>
      <c r="L177" s="213">
        <f t="shared" ref="L177:L239" si="326">M177+N177+O177+Q177+R177+S177+T177</f>
        <v>1.77</v>
      </c>
      <c r="M177" s="115"/>
      <c r="N177" s="115"/>
      <c r="O177" s="105">
        <v>1.77</v>
      </c>
      <c r="P177" s="115"/>
      <c r="Q177" s="115"/>
      <c r="R177" s="115"/>
      <c r="S177" s="115"/>
      <c r="T177" s="115"/>
      <c r="U177" s="216">
        <f t="shared" ref="U177:U239" si="327">V177+W177+X177+Z177+AA177+AB177+AC177</f>
        <v>1.77</v>
      </c>
      <c r="V177" s="216">
        <f t="shared" si="299"/>
        <v>0</v>
      </c>
      <c r="W177" s="216">
        <f t="shared" si="300"/>
        <v>0</v>
      </c>
      <c r="X177" s="216">
        <f t="shared" si="301"/>
        <v>1.77</v>
      </c>
      <c r="Y177" s="216">
        <f t="shared" si="302"/>
        <v>0</v>
      </c>
      <c r="Z177" s="216">
        <f t="shared" si="302"/>
        <v>0</v>
      </c>
      <c r="AA177" s="216">
        <f t="shared" si="303"/>
        <v>0</v>
      </c>
      <c r="AB177" s="216">
        <f t="shared" si="304"/>
        <v>0</v>
      </c>
      <c r="AC177" s="216">
        <f t="shared" si="305"/>
        <v>0</v>
      </c>
      <c r="AN177" s="44"/>
      <c r="AO177" s="44"/>
      <c r="AP177" s="44"/>
      <c r="AQ177" s="44"/>
      <c r="AR177" s="44"/>
      <c r="AS177" s="44"/>
      <c r="AT177" s="44"/>
      <c r="AU177" s="44"/>
      <c r="AV177" s="44"/>
    </row>
    <row r="178" spans="1:48" ht="15" customHeight="1" x14ac:dyDescent="0.25">
      <c r="A178" s="200" t="s">
        <v>25</v>
      </c>
      <c r="B178" s="248" t="s">
        <v>268</v>
      </c>
      <c r="C178" s="202">
        <f>D178+E178+F178+H178+I178+J178+K178+G178</f>
        <v>2566.9503500000001</v>
      </c>
      <c r="D178" s="203">
        <f t="shared" ref="D178:T178" si="328">D179</f>
        <v>601.553</v>
      </c>
      <c r="E178" s="203">
        <f t="shared" si="328"/>
        <v>0</v>
      </c>
      <c r="F178" s="203">
        <f t="shared" si="328"/>
        <v>9.9029999999999987</v>
      </c>
      <c r="G178" s="203">
        <f t="shared" si="328"/>
        <v>0</v>
      </c>
      <c r="H178" s="203">
        <f t="shared" si="328"/>
        <v>1943.866</v>
      </c>
      <c r="I178" s="203">
        <f t="shared" si="328"/>
        <v>10.9</v>
      </c>
      <c r="J178" s="203">
        <f t="shared" si="328"/>
        <v>0</v>
      </c>
      <c r="K178" s="151">
        <f t="shared" si="328"/>
        <v>0.72835000000000005</v>
      </c>
      <c r="L178" s="106">
        <f>M178+N178+O178+Q178+R178+S178+T178+P178</f>
        <v>8.9450000000000003</v>
      </c>
      <c r="M178" s="205">
        <f t="shared" si="328"/>
        <v>8</v>
      </c>
      <c r="N178" s="205">
        <f t="shared" si="328"/>
        <v>0</v>
      </c>
      <c r="O178" s="205">
        <f t="shared" si="328"/>
        <v>0.94499999999999995</v>
      </c>
      <c r="P178" s="205">
        <f t="shared" si="328"/>
        <v>0</v>
      </c>
      <c r="Q178" s="205">
        <f t="shared" si="328"/>
        <v>0</v>
      </c>
      <c r="R178" s="205">
        <f t="shared" si="328"/>
        <v>0</v>
      </c>
      <c r="S178" s="205">
        <f t="shared" si="328"/>
        <v>0</v>
      </c>
      <c r="T178" s="127">
        <f t="shared" si="328"/>
        <v>0</v>
      </c>
      <c r="U178" s="206">
        <f>V178+W178+X178+Z178+AA178+AB178+AC178+Y178</f>
        <v>2575.8953499999998</v>
      </c>
      <c r="V178" s="206">
        <f t="shared" ref="V178:AC178" si="329">V179</f>
        <v>609.553</v>
      </c>
      <c r="W178" s="206">
        <f t="shared" si="329"/>
        <v>0</v>
      </c>
      <c r="X178" s="206">
        <f t="shared" si="329"/>
        <v>10.847999999999999</v>
      </c>
      <c r="Y178" s="206">
        <f t="shared" si="329"/>
        <v>0</v>
      </c>
      <c r="Z178" s="206">
        <f t="shared" si="329"/>
        <v>1943.866</v>
      </c>
      <c r="AA178" s="206">
        <f t="shared" si="329"/>
        <v>10.9</v>
      </c>
      <c r="AB178" s="206">
        <f t="shared" si="329"/>
        <v>0</v>
      </c>
      <c r="AC178" s="206">
        <f t="shared" si="329"/>
        <v>0.72835000000000005</v>
      </c>
      <c r="AN178" s="44"/>
      <c r="AO178" s="44"/>
      <c r="AP178" s="44"/>
      <c r="AQ178" s="44"/>
      <c r="AR178" s="44"/>
      <c r="AS178" s="44"/>
      <c r="AT178" s="44"/>
      <c r="AU178" s="44"/>
      <c r="AV178" s="44"/>
    </row>
    <row r="179" spans="1:48" x14ac:dyDescent="0.25">
      <c r="A179" s="113"/>
      <c r="B179" s="207" t="s">
        <v>378</v>
      </c>
      <c r="C179" s="114">
        <f>D179+E179+F179+H179+I179+J179+K179+G179</f>
        <v>2566.9503500000001</v>
      </c>
      <c r="D179" s="152">
        <v>601.553</v>
      </c>
      <c r="E179" s="114"/>
      <c r="F179" s="114">
        <f>SUM(F180:F184)</f>
        <v>9.9029999999999987</v>
      </c>
      <c r="G179" s="114"/>
      <c r="H179" s="152">
        <v>1943.866</v>
      </c>
      <c r="I179" s="152">
        <v>10.9</v>
      </c>
      <c r="J179" s="203"/>
      <c r="K179" s="60">
        <f>'4 priedas_ nepanaudotos lėšos'!C69</f>
        <v>0.72835000000000005</v>
      </c>
      <c r="L179" s="115">
        <f>M179+N179+O179+Q179+R179+S179+T179+P179</f>
        <v>8.9450000000000003</v>
      </c>
      <c r="M179" s="105">
        <v>8</v>
      </c>
      <c r="N179" s="115"/>
      <c r="O179" s="115">
        <f>SUM(O180:O184)</f>
        <v>0.94499999999999995</v>
      </c>
      <c r="P179" s="105"/>
      <c r="Q179" s="105"/>
      <c r="R179" s="105"/>
      <c r="S179" s="115"/>
      <c r="T179" s="107">
        <f>'4 priedas_ nepanaudotos lėšos'!I69</f>
        <v>0</v>
      </c>
      <c r="U179" s="153">
        <f>V179+W179+X179+Z179+AA179+AB179+AC179+Y179</f>
        <v>2575.8953499999998</v>
      </c>
      <c r="V179" s="153">
        <f t="shared" si="299"/>
        <v>609.553</v>
      </c>
      <c r="W179" s="153">
        <f t="shared" si="300"/>
        <v>0</v>
      </c>
      <c r="X179" s="153">
        <f t="shared" si="301"/>
        <v>10.847999999999999</v>
      </c>
      <c r="Y179" s="153">
        <f t="shared" si="302"/>
        <v>0</v>
      </c>
      <c r="Z179" s="153">
        <f t="shared" si="302"/>
        <v>1943.866</v>
      </c>
      <c r="AA179" s="153">
        <f t="shared" si="303"/>
        <v>10.9</v>
      </c>
      <c r="AB179" s="153">
        <f t="shared" si="304"/>
        <v>0</v>
      </c>
      <c r="AC179" s="153">
        <f t="shared" si="305"/>
        <v>0.72835000000000005</v>
      </c>
      <c r="AN179" s="44"/>
      <c r="AO179" s="44"/>
      <c r="AP179" s="44"/>
      <c r="AQ179" s="44"/>
      <c r="AR179" s="44"/>
      <c r="AS179" s="44"/>
      <c r="AT179" s="44"/>
      <c r="AU179" s="44"/>
      <c r="AV179" s="44"/>
    </row>
    <row r="180" spans="1:48" ht="39" x14ac:dyDescent="0.25">
      <c r="A180" s="113"/>
      <c r="B180" s="210" t="s">
        <v>438</v>
      </c>
      <c r="C180" s="211">
        <f>D180+E180+F180+H180+I180+J180+K180+G180</f>
        <v>5.1369999999999996</v>
      </c>
      <c r="D180" s="242"/>
      <c r="E180" s="242"/>
      <c r="F180" s="212">
        <v>5.1369999999999996</v>
      </c>
      <c r="G180" s="242"/>
      <c r="H180" s="242"/>
      <c r="I180" s="242"/>
      <c r="J180" s="242"/>
      <c r="K180" s="243"/>
      <c r="L180" s="213">
        <f>M180+N180+O180+Q180+R180+S180+T180+P180</f>
        <v>0</v>
      </c>
      <c r="M180" s="115"/>
      <c r="N180" s="115"/>
      <c r="O180" s="263"/>
      <c r="P180" s="115"/>
      <c r="Q180" s="115"/>
      <c r="R180" s="115"/>
      <c r="S180" s="244"/>
      <c r="T180" s="244"/>
      <c r="U180" s="216">
        <f>V180+W180+X180+Z180+AA180+AB180+AC180+Y180</f>
        <v>5.1369999999999996</v>
      </c>
      <c r="V180" s="216">
        <f t="shared" si="299"/>
        <v>0</v>
      </c>
      <c r="W180" s="216">
        <f t="shared" si="300"/>
        <v>0</v>
      </c>
      <c r="X180" s="216">
        <f t="shared" si="301"/>
        <v>5.1369999999999996</v>
      </c>
      <c r="Y180" s="216">
        <f t="shared" si="302"/>
        <v>0</v>
      </c>
      <c r="Z180" s="216">
        <f t="shared" si="302"/>
        <v>0</v>
      </c>
      <c r="AA180" s="216">
        <f t="shared" si="303"/>
        <v>0</v>
      </c>
      <c r="AB180" s="216">
        <f t="shared" si="304"/>
        <v>0</v>
      </c>
      <c r="AC180" s="216">
        <f t="shared" si="305"/>
        <v>0</v>
      </c>
      <c r="AN180" s="44"/>
      <c r="AO180" s="44"/>
      <c r="AP180" s="44"/>
      <c r="AQ180" s="44"/>
      <c r="AR180" s="44"/>
      <c r="AS180" s="44"/>
      <c r="AT180" s="44"/>
      <c r="AU180" s="44"/>
      <c r="AV180" s="44"/>
    </row>
    <row r="181" spans="1:48" s="44" customFormat="1" hidden="1" x14ac:dyDescent="0.25">
      <c r="A181" s="112"/>
      <c r="B181" s="217" t="s">
        <v>287</v>
      </c>
      <c r="C181" s="60">
        <f t="shared" si="325"/>
        <v>0</v>
      </c>
      <c r="D181" s="60"/>
      <c r="E181" s="60"/>
      <c r="F181" s="61"/>
      <c r="G181" s="60"/>
      <c r="H181" s="60"/>
      <c r="I181" s="60"/>
      <c r="J181" s="60"/>
      <c r="K181" s="60"/>
      <c r="L181" s="107">
        <f t="shared" si="326"/>
        <v>0</v>
      </c>
      <c r="M181" s="60"/>
      <c r="N181" s="107"/>
      <c r="O181" s="111"/>
      <c r="P181" s="60"/>
      <c r="Q181" s="60"/>
      <c r="R181" s="60"/>
      <c r="S181" s="107"/>
      <c r="T181" s="107"/>
      <c r="U181" s="118">
        <f t="shared" si="327"/>
        <v>0</v>
      </c>
      <c r="V181" s="118">
        <f t="shared" si="299"/>
        <v>0</v>
      </c>
      <c r="W181" s="118">
        <f t="shared" si="300"/>
        <v>0</v>
      </c>
      <c r="X181" s="118">
        <f t="shared" si="301"/>
        <v>0</v>
      </c>
      <c r="Y181" s="118">
        <f t="shared" si="302"/>
        <v>0</v>
      </c>
      <c r="Z181" s="118">
        <f t="shared" si="302"/>
        <v>0</v>
      </c>
      <c r="AA181" s="118">
        <f t="shared" si="303"/>
        <v>0</v>
      </c>
      <c r="AB181" s="118">
        <f t="shared" si="304"/>
        <v>0</v>
      </c>
      <c r="AC181" s="118">
        <f t="shared" si="305"/>
        <v>0</v>
      </c>
      <c r="AE181" s="59"/>
      <c r="AF181" s="59"/>
      <c r="AG181" s="59"/>
      <c r="AH181" s="59"/>
      <c r="AI181" s="59"/>
      <c r="AJ181" s="59"/>
      <c r="AK181" s="59"/>
      <c r="AL181" s="59"/>
      <c r="AM181" s="59"/>
    </row>
    <row r="182" spans="1:48" s="44" customFormat="1" ht="26.25" hidden="1" x14ac:dyDescent="0.25">
      <c r="A182" s="112"/>
      <c r="B182" s="217" t="s">
        <v>306</v>
      </c>
      <c r="C182" s="220">
        <f t="shared" si="325"/>
        <v>0</v>
      </c>
      <c r="D182" s="243"/>
      <c r="E182" s="243"/>
      <c r="F182" s="218"/>
      <c r="G182" s="243"/>
      <c r="H182" s="243"/>
      <c r="I182" s="243"/>
      <c r="J182" s="243"/>
      <c r="K182" s="243"/>
      <c r="L182" s="221">
        <f t="shared" si="326"/>
        <v>0</v>
      </c>
      <c r="M182" s="243"/>
      <c r="N182" s="245"/>
      <c r="O182" s="264"/>
      <c r="P182" s="243"/>
      <c r="Q182" s="243"/>
      <c r="R182" s="243"/>
      <c r="S182" s="245"/>
      <c r="T182" s="245"/>
      <c r="U182" s="222">
        <f t="shared" si="327"/>
        <v>0</v>
      </c>
      <c r="V182" s="222">
        <f t="shared" si="299"/>
        <v>0</v>
      </c>
      <c r="W182" s="222">
        <f t="shared" si="300"/>
        <v>0</v>
      </c>
      <c r="X182" s="222">
        <f t="shared" si="301"/>
        <v>0</v>
      </c>
      <c r="Y182" s="222">
        <f t="shared" si="302"/>
        <v>0</v>
      </c>
      <c r="Z182" s="222">
        <f t="shared" si="302"/>
        <v>0</v>
      </c>
      <c r="AA182" s="222">
        <f t="shared" si="303"/>
        <v>0</v>
      </c>
      <c r="AB182" s="222">
        <f t="shared" si="304"/>
        <v>0</v>
      </c>
      <c r="AC182" s="222">
        <f t="shared" si="305"/>
        <v>0</v>
      </c>
      <c r="AE182" s="59"/>
      <c r="AF182" s="59"/>
      <c r="AG182" s="59"/>
      <c r="AH182" s="59"/>
      <c r="AI182" s="59"/>
      <c r="AJ182" s="59"/>
      <c r="AK182" s="59"/>
      <c r="AL182" s="59"/>
      <c r="AM182" s="59"/>
    </row>
    <row r="183" spans="1:48" ht="26.25" x14ac:dyDescent="0.25">
      <c r="A183" s="113"/>
      <c r="B183" s="210" t="s">
        <v>391</v>
      </c>
      <c r="C183" s="211">
        <f>D183+E183+F183+H183+I183+J183+K183+G183</f>
        <v>4.766</v>
      </c>
      <c r="D183" s="242"/>
      <c r="E183" s="242"/>
      <c r="F183" s="212">
        <v>4.766</v>
      </c>
      <c r="G183" s="242"/>
      <c r="H183" s="242"/>
      <c r="I183" s="242"/>
      <c r="J183" s="242"/>
      <c r="K183" s="243"/>
      <c r="L183" s="213">
        <f>M183+N183+O183+Q183+R183+S183+T183+P183</f>
        <v>0</v>
      </c>
      <c r="M183" s="115"/>
      <c r="N183" s="115"/>
      <c r="O183" s="271"/>
      <c r="P183" s="115"/>
      <c r="Q183" s="115"/>
      <c r="R183" s="115"/>
      <c r="S183" s="244"/>
      <c r="T183" s="244"/>
      <c r="U183" s="216">
        <f>V183+W183+X183+Z183+AA183+AB183+AC183+Y183</f>
        <v>4.766</v>
      </c>
      <c r="V183" s="216">
        <f t="shared" ref="V183" si="330">D183+M183</f>
        <v>0</v>
      </c>
      <c r="W183" s="216">
        <f t="shared" ref="W183" si="331">E183+N183</f>
        <v>0</v>
      </c>
      <c r="X183" s="216">
        <f t="shared" ref="X183" si="332">F183+O183</f>
        <v>4.766</v>
      </c>
      <c r="Y183" s="216">
        <f t="shared" ref="Y183:Z183" si="333">G183+P183</f>
        <v>0</v>
      </c>
      <c r="Z183" s="216">
        <f t="shared" si="333"/>
        <v>0</v>
      </c>
      <c r="AA183" s="216">
        <f t="shared" ref="AA183" si="334">I183+R183</f>
        <v>0</v>
      </c>
      <c r="AB183" s="216">
        <f t="shared" ref="AB183" si="335">J183+S183</f>
        <v>0</v>
      </c>
      <c r="AC183" s="216">
        <f t="shared" ref="AC183" si="336">K183+T183</f>
        <v>0</v>
      </c>
      <c r="AN183" s="44"/>
      <c r="AO183" s="44"/>
      <c r="AP183" s="44"/>
      <c r="AQ183" s="44"/>
      <c r="AR183" s="44"/>
      <c r="AS183" s="44"/>
      <c r="AT183" s="44"/>
      <c r="AU183" s="44"/>
      <c r="AV183" s="44"/>
    </row>
    <row r="184" spans="1:48" s="47" customFormat="1" ht="39" x14ac:dyDescent="0.25">
      <c r="A184" s="299"/>
      <c r="B184" s="300" t="s">
        <v>300</v>
      </c>
      <c r="C184" s="211">
        <f t="shared" si="325"/>
        <v>0</v>
      </c>
      <c r="D184" s="171"/>
      <c r="E184" s="171"/>
      <c r="F184" s="152"/>
      <c r="G184" s="171"/>
      <c r="H184" s="171"/>
      <c r="I184" s="171"/>
      <c r="J184" s="171"/>
      <c r="K184" s="171"/>
      <c r="L184" s="213">
        <f t="shared" si="326"/>
        <v>0.94499999999999995</v>
      </c>
      <c r="M184" s="205"/>
      <c r="N184" s="214"/>
      <c r="O184" s="215">
        <v>0.94499999999999995</v>
      </c>
      <c r="P184" s="204"/>
      <c r="Q184" s="204"/>
      <c r="R184" s="204"/>
      <c r="S184" s="214"/>
      <c r="T184" s="214"/>
      <c r="U184" s="216">
        <f t="shared" si="327"/>
        <v>0.94499999999999995</v>
      </c>
      <c r="V184" s="216">
        <f t="shared" si="299"/>
        <v>0</v>
      </c>
      <c r="W184" s="216">
        <f t="shared" si="300"/>
        <v>0</v>
      </c>
      <c r="X184" s="216">
        <f t="shared" si="301"/>
        <v>0.94499999999999995</v>
      </c>
      <c r="Y184" s="216">
        <f t="shared" si="302"/>
        <v>0</v>
      </c>
      <c r="Z184" s="216">
        <f t="shared" si="302"/>
        <v>0</v>
      </c>
      <c r="AA184" s="216">
        <f t="shared" si="303"/>
        <v>0</v>
      </c>
      <c r="AB184" s="216">
        <f t="shared" si="304"/>
        <v>0</v>
      </c>
      <c r="AC184" s="216">
        <f t="shared" si="305"/>
        <v>0</v>
      </c>
      <c r="AN184" s="13"/>
      <c r="AO184" s="13"/>
      <c r="AP184" s="13"/>
      <c r="AQ184" s="13"/>
      <c r="AR184" s="13"/>
      <c r="AS184" s="13"/>
      <c r="AT184" s="13"/>
      <c r="AU184" s="13"/>
      <c r="AV184" s="13"/>
    </row>
    <row r="185" spans="1:48" ht="15" customHeight="1" x14ac:dyDescent="0.25">
      <c r="A185" s="235" t="s">
        <v>234</v>
      </c>
      <c r="B185" s="248" t="s">
        <v>235</v>
      </c>
      <c r="C185" s="202">
        <f>D185+E185+F185+H185+I185+J185+K185+G185</f>
        <v>3571.8101700000002</v>
      </c>
      <c r="D185" s="203">
        <f t="shared" ref="D185:T185" si="337">D186</f>
        <v>1067.711</v>
      </c>
      <c r="E185" s="203">
        <f t="shared" si="337"/>
        <v>0</v>
      </c>
      <c r="F185" s="203">
        <f t="shared" si="337"/>
        <v>42.891999999999996</v>
      </c>
      <c r="G185" s="203">
        <f t="shared" si="337"/>
        <v>0</v>
      </c>
      <c r="H185" s="203">
        <f t="shared" si="337"/>
        <v>2280.1579999999999</v>
      </c>
      <c r="I185" s="203">
        <f t="shared" si="337"/>
        <v>156.30000000000001</v>
      </c>
      <c r="J185" s="203">
        <f t="shared" si="337"/>
        <v>0</v>
      </c>
      <c r="K185" s="151">
        <f t="shared" si="337"/>
        <v>24.749169999999999</v>
      </c>
      <c r="L185" s="106">
        <f>M185+N185+O185+Q185+R185+S185+T185+P185</f>
        <v>14.7</v>
      </c>
      <c r="M185" s="205">
        <f t="shared" si="337"/>
        <v>14.7</v>
      </c>
      <c r="N185" s="205">
        <f t="shared" si="337"/>
        <v>0</v>
      </c>
      <c r="O185" s="205">
        <f t="shared" si="337"/>
        <v>0</v>
      </c>
      <c r="P185" s="205">
        <f t="shared" si="337"/>
        <v>0</v>
      </c>
      <c r="Q185" s="205">
        <f t="shared" si="337"/>
        <v>0</v>
      </c>
      <c r="R185" s="205">
        <f t="shared" si="337"/>
        <v>0</v>
      </c>
      <c r="S185" s="205">
        <f t="shared" si="337"/>
        <v>0</v>
      </c>
      <c r="T185" s="127">
        <f t="shared" si="337"/>
        <v>0</v>
      </c>
      <c r="U185" s="206">
        <f>V185+W185+X185+Z185+AA185+AB185+AC185+Y185</f>
        <v>3586.5101700000005</v>
      </c>
      <c r="V185" s="206">
        <f t="shared" ref="V185:AC185" si="338">V186</f>
        <v>1082.4110000000001</v>
      </c>
      <c r="W185" s="206">
        <f t="shared" si="338"/>
        <v>0</v>
      </c>
      <c r="X185" s="206">
        <f t="shared" si="338"/>
        <v>42.891999999999996</v>
      </c>
      <c r="Y185" s="206">
        <f t="shared" si="338"/>
        <v>0</v>
      </c>
      <c r="Z185" s="206">
        <f t="shared" si="338"/>
        <v>2280.1579999999999</v>
      </c>
      <c r="AA185" s="206">
        <f t="shared" si="338"/>
        <v>156.30000000000001</v>
      </c>
      <c r="AB185" s="206">
        <f t="shared" si="338"/>
        <v>0</v>
      </c>
      <c r="AC185" s="206">
        <f t="shared" si="338"/>
        <v>24.749169999999999</v>
      </c>
      <c r="AN185" s="44"/>
      <c r="AO185" s="44"/>
      <c r="AP185" s="44"/>
      <c r="AQ185" s="44"/>
      <c r="AR185" s="44"/>
      <c r="AS185" s="44"/>
      <c r="AT185" s="44"/>
      <c r="AU185" s="44"/>
      <c r="AV185" s="44"/>
    </row>
    <row r="186" spans="1:48" x14ac:dyDescent="0.25">
      <c r="A186" s="113"/>
      <c r="B186" s="207" t="s">
        <v>378</v>
      </c>
      <c r="C186" s="208">
        <f>D186+E186+F186+H186+I186+J186+K186+G186</f>
        <v>3571.8101700000002</v>
      </c>
      <c r="D186" s="152">
        <v>1067.711</v>
      </c>
      <c r="E186" s="114"/>
      <c r="F186" s="114">
        <f>SUM(F187:F191)</f>
        <v>42.891999999999996</v>
      </c>
      <c r="G186" s="114"/>
      <c r="H186" s="152">
        <v>2280.1579999999999</v>
      </c>
      <c r="I186" s="152">
        <v>156.30000000000001</v>
      </c>
      <c r="J186" s="203"/>
      <c r="K186" s="60">
        <f>'4 priedas_ nepanaudotos lėšos'!C71</f>
        <v>24.749169999999999</v>
      </c>
      <c r="L186" s="204">
        <f>M186+N186+O186+Q186+R186+S186+T186+P186</f>
        <v>14.7</v>
      </c>
      <c r="M186" s="105">
        <v>14.7</v>
      </c>
      <c r="N186" s="115"/>
      <c r="O186" s="115">
        <f>SUM(O187:O190)</f>
        <v>0</v>
      </c>
      <c r="P186" s="105"/>
      <c r="Q186" s="105"/>
      <c r="R186" s="105"/>
      <c r="S186" s="115"/>
      <c r="T186" s="107">
        <f>'4 priedas_ nepanaudotos lėšos'!I71</f>
        <v>0</v>
      </c>
      <c r="U186" s="209">
        <f>V186+W186+X186+Z186+AA186+AB186+AC186+Y186</f>
        <v>3586.5101700000005</v>
      </c>
      <c r="V186" s="209">
        <f t="shared" si="299"/>
        <v>1082.4110000000001</v>
      </c>
      <c r="W186" s="209">
        <f t="shared" si="300"/>
        <v>0</v>
      </c>
      <c r="X186" s="209">
        <f t="shared" si="301"/>
        <v>42.891999999999996</v>
      </c>
      <c r="Y186" s="209">
        <f t="shared" si="302"/>
        <v>0</v>
      </c>
      <c r="Z186" s="209">
        <f t="shared" si="302"/>
        <v>2280.1579999999999</v>
      </c>
      <c r="AA186" s="209">
        <f t="shared" si="303"/>
        <v>156.30000000000001</v>
      </c>
      <c r="AB186" s="209">
        <f t="shared" si="304"/>
        <v>0</v>
      </c>
      <c r="AC186" s="209">
        <f t="shared" si="305"/>
        <v>24.749169999999999</v>
      </c>
      <c r="AN186" s="44"/>
      <c r="AO186" s="44"/>
      <c r="AP186" s="44"/>
      <c r="AQ186" s="44"/>
      <c r="AR186" s="44"/>
      <c r="AS186" s="44"/>
      <c r="AT186" s="44"/>
      <c r="AU186" s="44"/>
      <c r="AV186" s="44"/>
    </row>
    <row r="187" spans="1:48" s="44" customFormat="1" ht="26.25" x14ac:dyDescent="0.25">
      <c r="A187" s="112"/>
      <c r="B187" s="210" t="s">
        <v>391</v>
      </c>
      <c r="C187" s="211">
        <f>D187+E187+F187+H187+I187+J187+K187+G187</f>
        <v>23.827999999999999</v>
      </c>
      <c r="D187" s="114"/>
      <c r="E187" s="114"/>
      <c r="F187" s="152">
        <v>23.827999999999999</v>
      </c>
      <c r="G187" s="60"/>
      <c r="H187" s="60"/>
      <c r="I187" s="60"/>
      <c r="J187" s="60"/>
      <c r="K187" s="60"/>
      <c r="L187" s="213">
        <f>M187+N187+O187+Q187+R187+S187+T187+P187</f>
        <v>0</v>
      </c>
      <c r="M187" s="115"/>
      <c r="N187" s="115"/>
      <c r="O187" s="271"/>
      <c r="P187" s="115"/>
      <c r="Q187" s="115"/>
      <c r="R187" s="115"/>
      <c r="S187" s="244"/>
      <c r="T187" s="244"/>
      <c r="U187" s="216">
        <f>V187+W187+X187+Z187+AA187+AB187+AC187+Y187</f>
        <v>23.827999999999999</v>
      </c>
      <c r="V187" s="216">
        <f t="shared" si="299"/>
        <v>0</v>
      </c>
      <c r="W187" s="216">
        <f t="shared" si="300"/>
        <v>0</v>
      </c>
      <c r="X187" s="216">
        <f t="shared" si="301"/>
        <v>23.827999999999999</v>
      </c>
      <c r="Y187" s="216">
        <f t="shared" si="302"/>
        <v>0</v>
      </c>
      <c r="Z187" s="216">
        <f t="shared" si="302"/>
        <v>0</v>
      </c>
      <c r="AA187" s="216">
        <f t="shared" si="303"/>
        <v>0</v>
      </c>
      <c r="AB187" s="216">
        <f t="shared" si="304"/>
        <v>0</v>
      </c>
      <c r="AC187" s="216">
        <f t="shared" si="305"/>
        <v>0</v>
      </c>
      <c r="AE187" s="47"/>
      <c r="AF187" s="59"/>
      <c r="AG187" s="59"/>
      <c r="AH187" s="59"/>
      <c r="AI187" s="59"/>
      <c r="AJ187" s="59"/>
      <c r="AK187" s="59"/>
      <c r="AL187" s="59"/>
      <c r="AM187" s="59"/>
    </row>
    <row r="188" spans="1:48" ht="39" x14ac:dyDescent="0.25">
      <c r="A188" s="113"/>
      <c r="B188" s="210" t="s">
        <v>438</v>
      </c>
      <c r="C188" s="211">
        <f>D188+E188+F188+H188+I188+J188+K188+G188</f>
        <v>19.064</v>
      </c>
      <c r="D188" s="114"/>
      <c r="E188" s="114"/>
      <c r="F188" s="152">
        <v>19.064</v>
      </c>
      <c r="G188" s="114"/>
      <c r="H188" s="114"/>
      <c r="I188" s="114"/>
      <c r="J188" s="114"/>
      <c r="K188" s="60"/>
      <c r="L188" s="213">
        <f>M188+N188+O188+Q188+R188+S188+T188+P188</f>
        <v>0</v>
      </c>
      <c r="M188" s="115"/>
      <c r="N188" s="115"/>
      <c r="O188" s="115"/>
      <c r="P188" s="115"/>
      <c r="Q188" s="115"/>
      <c r="R188" s="115"/>
      <c r="S188" s="115"/>
      <c r="T188" s="115"/>
      <c r="U188" s="216">
        <f>V188+W188+X188+Z188+AA188+AB188+AC188+Y188</f>
        <v>19.064</v>
      </c>
      <c r="V188" s="216">
        <f t="shared" si="299"/>
        <v>0</v>
      </c>
      <c r="W188" s="216">
        <f t="shared" si="300"/>
        <v>0</v>
      </c>
      <c r="X188" s="216">
        <f t="shared" si="301"/>
        <v>19.064</v>
      </c>
      <c r="Y188" s="216">
        <f t="shared" si="302"/>
        <v>0</v>
      </c>
      <c r="Z188" s="216">
        <f t="shared" si="302"/>
        <v>0</v>
      </c>
      <c r="AA188" s="216">
        <f t="shared" si="303"/>
        <v>0</v>
      </c>
      <c r="AB188" s="216">
        <f t="shared" si="304"/>
        <v>0</v>
      </c>
      <c r="AC188" s="216">
        <f t="shared" si="305"/>
        <v>0</v>
      </c>
      <c r="AN188" s="44"/>
      <c r="AO188" s="44"/>
      <c r="AP188" s="44"/>
      <c r="AQ188" s="44"/>
      <c r="AR188" s="44"/>
      <c r="AS188" s="44"/>
      <c r="AT188" s="44"/>
      <c r="AU188" s="44"/>
      <c r="AV188" s="44"/>
    </row>
    <row r="189" spans="1:48" s="44" customFormat="1" hidden="1" x14ac:dyDescent="0.25">
      <c r="A189" s="112"/>
      <c r="B189" s="217" t="s">
        <v>287</v>
      </c>
      <c r="C189" s="225">
        <f t="shared" si="325"/>
        <v>0</v>
      </c>
      <c r="D189" s="60"/>
      <c r="E189" s="60"/>
      <c r="F189" s="61"/>
      <c r="G189" s="60"/>
      <c r="H189" s="60"/>
      <c r="I189" s="60"/>
      <c r="J189" s="60"/>
      <c r="K189" s="60"/>
      <c r="L189" s="110">
        <f t="shared" si="326"/>
        <v>0</v>
      </c>
      <c r="M189" s="60"/>
      <c r="N189" s="107"/>
      <c r="O189" s="107"/>
      <c r="P189" s="60"/>
      <c r="Q189" s="60"/>
      <c r="R189" s="60"/>
      <c r="S189" s="107"/>
      <c r="T189" s="107"/>
      <c r="U189" s="226">
        <f t="shared" si="327"/>
        <v>0</v>
      </c>
      <c r="V189" s="226">
        <f t="shared" si="299"/>
        <v>0</v>
      </c>
      <c r="W189" s="226">
        <f t="shared" si="300"/>
        <v>0</v>
      </c>
      <c r="X189" s="226">
        <f t="shared" si="301"/>
        <v>0</v>
      </c>
      <c r="Y189" s="226">
        <f t="shared" si="302"/>
        <v>0</v>
      </c>
      <c r="Z189" s="226">
        <f t="shared" si="302"/>
        <v>0</v>
      </c>
      <c r="AA189" s="226">
        <f t="shared" si="303"/>
        <v>0</v>
      </c>
      <c r="AB189" s="226">
        <f t="shared" si="304"/>
        <v>0</v>
      </c>
      <c r="AC189" s="226">
        <f t="shared" si="305"/>
        <v>0</v>
      </c>
      <c r="AE189" s="59"/>
      <c r="AF189" s="59"/>
      <c r="AG189" s="59"/>
      <c r="AH189" s="59"/>
      <c r="AI189" s="59"/>
      <c r="AJ189" s="59"/>
      <c r="AK189" s="59"/>
      <c r="AL189" s="59"/>
      <c r="AM189" s="59"/>
    </row>
    <row r="190" spans="1:48" s="44" customFormat="1" ht="39" hidden="1" x14ac:dyDescent="0.25">
      <c r="A190" s="112"/>
      <c r="B190" s="250" t="s">
        <v>384</v>
      </c>
      <c r="C190" s="220">
        <f t="shared" si="325"/>
        <v>0</v>
      </c>
      <c r="D190" s="60"/>
      <c r="E190" s="60"/>
      <c r="F190" s="116"/>
      <c r="G190" s="60"/>
      <c r="H190" s="60"/>
      <c r="I190" s="60"/>
      <c r="J190" s="60"/>
      <c r="K190" s="60"/>
      <c r="L190" s="221">
        <f t="shared" si="326"/>
        <v>0</v>
      </c>
      <c r="M190" s="107"/>
      <c r="N190" s="107"/>
      <c r="O190" s="107"/>
      <c r="P190" s="107"/>
      <c r="Q190" s="107"/>
      <c r="R190" s="107"/>
      <c r="S190" s="107"/>
      <c r="T190" s="107"/>
      <c r="U190" s="222">
        <f t="shared" si="327"/>
        <v>0</v>
      </c>
      <c r="V190" s="222">
        <f t="shared" si="299"/>
        <v>0</v>
      </c>
      <c r="W190" s="222">
        <f t="shared" si="300"/>
        <v>0</v>
      </c>
      <c r="X190" s="222">
        <f t="shared" si="301"/>
        <v>0</v>
      </c>
      <c r="Y190" s="222">
        <f t="shared" si="302"/>
        <v>0</v>
      </c>
      <c r="Z190" s="222">
        <f t="shared" si="302"/>
        <v>0</v>
      </c>
      <c r="AA190" s="222">
        <f t="shared" si="303"/>
        <v>0</v>
      </c>
      <c r="AB190" s="222">
        <f t="shared" si="304"/>
        <v>0</v>
      </c>
      <c r="AC190" s="222">
        <f t="shared" si="305"/>
        <v>0</v>
      </c>
      <c r="AE190" s="59"/>
      <c r="AF190" s="59"/>
      <c r="AG190" s="59"/>
      <c r="AH190" s="59"/>
      <c r="AI190" s="59"/>
      <c r="AJ190" s="59"/>
      <c r="AK190" s="59"/>
      <c r="AL190" s="59"/>
      <c r="AM190" s="59"/>
    </row>
    <row r="191" spans="1:48" s="44" customFormat="1" ht="26.25" hidden="1" x14ac:dyDescent="0.25">
      <c r="A191" s="117"/>
      <c r="B191" s="217" t="s">
        <v>227</v>
      </c>
      <c r="C191" s="220">
        <f t="shared" si="325"/>
        <v>0</v>
      </c>
      <c r="D191" s="60"/>
      <c r="E191" s="60"/>
      <c r="F191" s="60"/>
      <c r="G191" s="60"/>
      <c r="H191" s="60"/>
      <c r="I191" s="60"/>
      <c r="J191" s="60"/>
      <c r="K191" s="60"/>
      <c r="L191" s="221">
        <f t="shared" si="326"/>
        <v>0</v>
      </c>
      <c r="M191" s="107"/>
      <c r="N191" s="107"/>
      <c r="O191" s="107"/>
      <c r="P191" s="107"/>
      <c r="Q191" s="107"/>
      <c r="R191" s="107"/>
      <c r="S191" s="107"/>
      <c r="T191" s="107"/>
      <c r="U191" s="222">
        <f t="shared" si="327"/>
        <v>0</v>
      </c>
      <c r="V191" s="222">
        <f t="shared" si="299"/>
        <v>0</v>
      </c>
      <c r="W191" s="222">
        <f t="shared" si="300"/>
        <v>0</v>
      </c>
      <c r="X191" s="222">
        <f t="shared" si="301"/>
        <v>0</v>
      </c>
      <c r="Y191" s="222">
        <f t="shared" si="302"/>
        <v>0</v>
      </c>
      <c r="Z191" s="222">
        <f t="shared" si="302"/>
        <v>0</v>
      </c>
      <c r="AA191" s="222">
        <f t="shared" si="303"/>
        <v>0</v>
      </c>
      <c r="AB191" s="222">
        <f t="shared" si="304"/>
        <v>0</v>
      </c>
      <c r="AC191" s="222">
        <f t="shared" si="305"/>
        <v>0</v>
      </c>
      <c r="AE191" s="59"/>
      <c r="AF191" s="59"/>
      <c r="AG191" s="59"/>
      <c r="AH191" s="59"/>
      <c r="AI191" s="59"/>
      <c r="AJ191" s="59"/>
      <c r="AK191" s="59"/>
      <c r="AL191" s="59"/>
      <c r="AM191" s="59"/>
    </row>
    <row r="192" spans="1:48" ht="15" customHeight="1" x14ac:dyDescent="0.25">
      <c r="A192" s="235" t="s">
        <v>236</v>
      </c>
      <c r="B192" s="248" t="s">
        <v>237</v>
      </c>
      <c r="C192" s="202">
        <f>D192+E192+F192+H192+I192+J192+K192+G192</f>
        <v>1852.7555500000001</v>
      </c>
      <c r="D192" s="203">
        <f t="shared" ref="D192:T192" si="339">D193</f>
        <v>633.11800000000005</v>
      </c>
      <c r="E192" s="203">
        <f t="shared" si="339"/>
        <v>0</v>
      </c>
      <c r="F192" s="203">
        <f t="shared" si="339"/>
        <v>40.585000000000001</v>
      </c>
      <c r="G192" s="203">
        <f t="shared" si="339"/>
        <v>0</v>
      </c>
      <c r="H192" s="203">
        <f t="shared" si="339"/>
        <v>1158.694</v>
      </c>
      <c r="I192" s="203">
        <f t="shared" si="339"/>
        <v>16.2</v>
      </c>
      <c r="J192" s="203">
        <f t="shared" si="339"/>
        <v>0</v>
      </c>
      <c r="K192" s="151">
        <f t="shared" si="339"/>
        <v>4.15855</v>
      </c>
      <c r="L192" s="106">
        <f>M192+N192+O192+Q192+R192+S192+T192+P192</f>
        <v>0.57099999999999995</v>
      </c>
      <c r="M192" s="205">
        <f t="shared" si="339"/>
        <v>0</v>
      </c>
      <c r="N192" s="205">
        <f t="shared" si="339"/>
        <v>0</v>
      </c>
      <c r="O192" s="205">
        <f t="shared" si="339"/>
        <v>0.57099999999999995</v>
      </c>
      <c r="P192" s="205">
        <f t="shared" si="339"/>
        <v>0</v>
      </c>
      <c r="Q192" s="205">
        <f t="shared" si="339"/>
        <v>0</v>
      </c>
      <c r="R192" s="205">
        <f t="shared" si="339"/>
        <v>0</v>
      </c>
      <c r="S192" s="205">
        <f t="shared" si="339"/>
        <v>0</v>
      </c>
      <c r="T192" s="127">
        <f t="shared" si="339"/>
        <v>0</v>
      </c>
      <c r="U192" s="206">
        <f>V192+W192+X192+Z192+AA192+AB192+AC192+Y192</f>
        <v>1853.32655</v>
      </c>
      <c r="V192" s="206">
        <f t="shared" ref="V192:AC192" si="340">V193</f>
        <v>633.11800000000005</v>
      </c>
      <c r="W192" s="206">
        <f t="shared" si="340"/>
        <v>0</v>
      </c>
      <c r="X192" s="206">
        <f t="shared" si="340"/>
        <v>41.155999999999999</v>
      </c>
      <c r="Y192" s="206">
        <f t="shared" si="340"/>
        <v>0</v>
      </c>
      <c r="Z192" s="206">
        <f t="shared" si="340"/>
        <v>1158.694</v>
      </c>
      <c r="AA192" s="206">
        <f t="shared" si="340"/>
        <v>16.2</v>
      </c>
      <c r="AB192" s="206">
        <f t="shared" si="340"/>
        <v>0</v>
      </c>
      <c r="AC192" s="206">
        <f t="shared" si="340"/>
        <v>4.15855</v>
      </c>
      <c r="AN192" s="44"/>
      <c r="AO192" s="44"/>
      <c r="AP192" s="44"/>
      <c r="AQ192" s="44"/>
      <c r="AR192" s="44"/>
      <c r="AS192" s="44"/>
      <c r="AT192" s="44"/>
      <c r="AU192" s="44"/>
      <c r="AV192" s="44"/>
    </row>
    <row r="193" spans="1:48" x14ac:dyDescent="0.25">
      <c r="A193" s="113"/>
      <c r="B193" s="207" t="s">
        <v>378</v>
      </c>
      <c r="C193" s="114">
        <f>D193+E193+F193+H193+I193+J193+K193+G193</f>
        <v>1852.7555500000001</v>
      </c>
      <c r="D193" s="152">
        <v>633.11800000000005</v>
      </c>
      <c r="E193" s="114"/>
      <c r="F193" s="114">
        <f>SUM(F194:F197)</f>
        <v>40.585000000000001</v>
      </c>
      <c r="G193" s="114"/>
      <c r="H193" s="152">
        <v>1158.694</v>
      </c>
      <c r="I193" s="152">
        <v>16.2</v>
      </c>
      <c r="J193" s="203"/>
      <c r="K193" s="60">
        <f>'4 priedas_ nepanaudotos lėšos'!C73</f>
        <v>4.15855</v>
      </c>
      <c r="L193" s="115">
        <f>M193+N193+O193+Q193+R193+S193+T193+P193</f>
        <v>0.57099999999999995</v>
      </c>
      <c r="M193" s="105"/>
      <c r="N193" s="115"/>
      <c r="O193" s="115">
        <f>SUM(O194:O197)</f>
        <v>0.57099999999999995</v>
      </c>
      <c r="P193" s="105"/>
      <c r="Q193" s="105"/>
      <c r="R193" s="105"/>
      <c r="S193" s="115"/>
      <c r="T193" s="107">
        <f>'4 priedas_ nepanaudotos lėšos'!I73</f>
        <v>0</v>
      </c>
      <c r="U193" s="153">
        <f>V193+W193+X193+Z193+AA193+AB193+AC193+Y193</f>
        <v>1853.32655</v>
      </c>
      <c r="V193" s="153">
        <f t="shared" si="299"/>
        <v>633.11800000000005</v>
      </c>
      <c r="W193" s="153">
        <f t="shared" si="300"/>
        <v>0</v>
      </c>
      <c r="X193" s="153">
        <f t="shared" si="301"/>
        <v>41.155999999999999</v>
      </c>
      <c r="Y193" s="153">
        <f t="shared" si="302"/>
        <v>0</v>
      </c>
      <c r="Z193" s="153">
        <f t="shared" si="302"/>
        <v>1158.694</v>
      </c>
      <c r="AA193" s="153">
        <f t="shared" si="303"/>
        <v>16.2</v>
      </c>
      <c r="AB193" s="153">
        <f t="shared" si="304"/>
        <v>0</v>
      </c>
      <c r="AC193" s="153">
        <f t="shared" si="305"/>
        <v>4.15855</v>
      </c>
      <c r="AN193" s="44"/>
      <c r="AO193" s="44"/>
      <c r="AP193" s="44"/>
      <c r="AQ193" s="44"/>
      <c r="AR193" s="44"/>
      <c r="AS193" s="44"/>
      <c r="AT193" s="44"/>
      <c r="AU193" s="44"/>
      <c r="AV193" s="44"/>
    </row>
    <row r="194" spans="1:48" ht="26.25" x14ac:dyDescent="0.25">
      <c r="A194" s="113"/>
      <c r="B194" s="210" t="s">
        <v>391</v>
      </c>
      <c r="C194" s="211">
        <f>D194+E194+F194+H194+I194+J194+K194+G194</f>
        <v>28.594000000000001</v>
      </c>
      <c r="D194" s="242"/>
      <c r="E194" s="242"/>
      <c r="F194" s="212">
        <v>28.594000000000001</v>
      </c>
      <c r="G194" s="242"/>
      <c r="H194" s="242"/>
      <c r="I194" s="242"/>
      <c r="J194" s="242"/>
      <c r="K194" s="243"/>
      <c r="L194" s="213">
        <f>M194+N194+O194+Q194+R194+S194+T194+P194</f>
        <v>0</v>
      </c>
      <c r="M194" s="244"/>
      <c r="N194" s="244"/>
      <c r="O194" s="271"/>
      <c r="P194" s="244"/>
      <c r="Q194" s="244"/>
      <c r="R194" s="244"/>
      <c r="S194" s="244"/>
      <c r="T194" s="245"/>
      <c r="U194" s="216">
        <f>V194+W194+X194+Z194+AA194+AB194+AC194+Y194</f>
        <v>28.594000000000001</v>
      </c>
      <c r="V194" s="216">
        <f t="shared" si="299"/>
        <v>0</v>
      </c>
      <c r="W194" s="216">
        <f t="shared" si="300"/>
        <v>0</v>
      </c>
      <c r="X194" s="216">
        <f t="shared" si="301"/>
        <v>28.594000000000001</v>
      </c>
      <c r="Y194" s="216">
        <f t="shared" si="302"/>
        <v>0</v>
      </c>
      <c r="Z194" s="216">
        <f t="shared" si="302"/>
        <v>0</v>
      </c>
      <c r="AA194" s="216">
        <f t="shared" si="303"/>
        <v>0</v>
      </c>
      <c r="AB194" s="216">
        <f t="shared" si="304"/>
        <v>0</v>
      </c>
      <c r="AC194" s="216">
        <f t="shared" si="305"/>
        <v>0</v>
      </c>
      <c r="AN194" s="44"/>
      <c r="AO194" s="44"/>
      <c r="AP194" s="44"/>
      <c r="AQ194" s="44"/>
      <c r="AR194" s="44"/>
      <c r="AS194" s="44"/>
      <c r="AT194" s="44"/>
      <c r="AU194" s="44"/>
      <c r="AV194" s="44"/>
    </row>
    <row r="195" spans="1:48" ht="39" x14ac:dyDescent="0.25">
      <c r="A195" s="113"/>
      <c r="B195" s="300" t="s">
        <v>300</v>
      </c>
      <c r="C195" s="114">
        <f t="shared" si="325"/>
        <v>0</v>
      </c>
      <c r="D195" s="114"/>
      <c r="E195" s="114"/>
      <c r="F195" s="212"/>
      <c r="G195" s="114"/>
      <c r="H195" s="114"/>
      <c r="I195" s="114"/>
      <c r="J195" s="114"/>
      <c r="K195" s="114"/>
      <c r="L195" s="115">
        <f t="shared" si="326"/>
        <v>0.57099999999999995</v>
      </c>
      <c r="M195" s="115"/>
      <c r="N195" s="115"/>
      <c r="O195" s="105">
        <v>0.57099999999999995</v>
      </c>
      <c r="P195" s="115"/>
      <c r="Q195" s="115"/>
      <c r="R195" s="115"/>
      <c r="S195" s="115"/>
      <c r="T195" s="115"/>
      <c r="U195" s="153">
        <f t="shared" si="327"/>
        <v>0.57099999999999995</v>
      </c>
      <c r="V195" s="153">
        <f t="shared" si="299"/>
        <v>0</v>
      </c>
      <c r="W195" s="153">
        <f t="shared" si="300"/>
        <v>0</v>
      </c>
      <c r="X195" s="153">
        <f t="shared" si="301"/>
        <v>0.57099999999999995</v>
      </c>
      <c r="Y195" s="153">
        <f t="shared" si="302"/>
        <v>0</v>
      </c>
      <c r="Z195" s="153">
        <f t="shared" si="302"/>
        <v>0</v>
      </c>
      <c r="AA195" s="153">
        <f t="shared" si="303"/>
        <v>0</v>
      </c>
      <c r="AB195" s="153">
        <f t="shared" si="304"/>
        <v>0</v>
      </c>
      <c r="AC195" s="153">
        <f t="shared" si="305"/>
        <v>0</v>
      </c>
    </row>
    <row r="196" spans="1:48" s="44" customFormat="1" ht="26.25" hidden="1" x14ac:dyDescent="0.25">
      <c r="A196" s="112"/>
      <c r="B196" s="217" t="s">
        <v>306</v>
      </c>
      <c r="C196" s="220">
        <f t="shared" si="325"/>
        <v>0</v>
      </c>
      <c r="D196" s="243"/>
      <c r="E196" s="243"/>
      <c r="F196" s="212"/>
      <c r="G196" s="243"/>
      <c r="H196" s="243"/>
      <c r="I196" s="243"/>
      <c r="J196" s="243"/>
      <c r="K196" s="243"/>
      <c r="L196" s="221">
        <f t="shared" si="326"/>
        <v>0</v>
      </c>
      <c r="M196" s="245"/>
      <c r="N196" s="245"/>
      <c r="O196" s="264"/>
      <c r="P196" s="245"/>
      <c r="Q196" s="245"/>
      <c r="R196" s="245"/>
      <c r="S196" s="245"/>
      <c r="T196" s="245"/>
      <c r="U196" s="222">
        <f t="shared" si="327"/>
        <v>0</v>
      </c>
      <c r="V196" s="222">
        <f t="shared" si="299"/>
        <v>0</v>
      </c>
      <c r="W196" s="222">
        <f t="shared" si="300"/>
        <v>0</v>
      </c>
      <c r="X196" s="222">
        <f t="shared" si="301"/>
        <v>0</v>
      </c>
      <c r="Y196" s="222">
        <f t="shared" si="302"/>
        <v>0</v>
      </c>
      <c r="Z196" s="222">
        <f t="shared" si="302"/>
        <v>0</v>
      </c>
      <c r="AA196" s="222">
        <f t="shared" si="303"/>
        <v>0</v>
      </c>
      <c r="AB196" s="222">
        <f t="shared" si="304"/>
        <v>0</v>
      </c>
      <c r="AC196" s="222">
        <f t="shared" si="305"/>
        <v>0</v>
      </c>
      <c r="AE196" s="59"/>
      <c r="AF196" s="59"/>
      <c r="AG196" s="59"/>
      <c r="AH196" s="59"/>
      <c r="AI196" s="59"/>
      <c r="AJ196" s="59"/>
      <c r="AK196" s="59"/>
      <c r="AL196" s="59"/>
      <c r="AM196" s="59"/>
    </row>
    <row r="197" spans="1:48" ht="39" x14ac:dyDescent="0.25">
      <c r="A197" s="113"/>
      <c r="B197" s="210" t="s">
        <v>438</v>
      </c>
      <c r="C197" s="211">
        <f>D197+E197+F197+H197+I197+J197+K197+G197</f>
        <v>11.991</v>
      </c>
      <c r="D197" s="171"/>
      <c r="E197" s="171"/>
      <c r="F197" s="212">
        <v>11.991</v>
      </c>
      <c r="G197" s="171"/>
      <c r="H197" s="171"/>
      <c r="I197" s="171"/>
      <c r="J197" s="171"/>
      <c r="K197" s="61"/>
      <c r="L197" s="213">
        <f>M197+N197+O197+Q197+R197+S197+T197+P197</f>
        <v>0</v>
      </c>
      <c r="M197" s="214"/>
      <c r="N197" s="214"/>
      <c r="O197" s="215"/>
      <c r="P197" s="214"/>
      <c r="Q197" s="214"/>
      <c r="R197" s="214"/>
      <c r="S197" s="214"/>
      <c r="T197" s="214"/>
      <c r="U197" s="216">
        <f>V197+W197+X197+Z197+AA197+AB197+AC197+Y197</f>
        <v>11.991</v>
      </c>
      <c r="V197" s="216">
        <f t="shared" si="299"/>
        <v>0</v>
      </c>
      <c r="W197" s="216">
        <f t="shared" si="300"/>
        <v>0</v>
      </c>
      <c r="X197" s="216">
        <f t="shared" si="301"/>
        <v>11.991</v>
      </c>
      <c r="Y197" s="216">
        <f t="shared" si="302"/>
        <v>0</v>
      </c>
      <c r="Z197" s="216">
        <f t="shared" si="302"/>
        <v>0</v>
      </c>
      <c r="AA197" s="216">
        <f t="shared" si="303"/>
        <v>0</v>
      </c>
      <c r="AB197" s="216">
        <f t="shared" si="304"/>
        <v>0</v>
      </c>
      <c r="AC197" s="216">
        <f t="shared" si="305"/>
        <v>0</v>
      </c>
      <c r="AN197" s="44"/>
      <c r="AO197" s="44"/>
      <c r="AP197" s="44"/>
      <c r="AQ197" s="44"/>
      <c r="AR197" s="44"/>
      <c r="AS197" s="44"/>
      <c r="AT197" s="44"/>
      <c r="AU197" s="44"/>
      <c r="AV197" s="44"/>
    </row>
    <row r="198" spans="1:48" ht="15" customHeight="1" x14ac:dyDescent="0.25">
      <c r="A198" s="235" t="s">
        <v>27</v>
      </c>
      <c r="B198" s="248" t="s">
        <v>238</v>
      </c>
      <c r="C198" s="202">
        <f>D198+E198+F198+H198+I198+J198+K198+G198</f>
        <v>1147.58167</v>
      </c>
      <c r="D198" s="203">
        <f t="shared" ref="D198:T198" si="341">D199</f>
        <v>353.81400000000002</v>
      </c>
      <c r="E198" s="203">
        <f t="shared" si="341"/>
        <v>0</v>
      </c>
      <c r="F198" s="203">
        <f t="shared" si="341"/>
        <v>3.5179999999999998</v>
      </c>
      <c r="G198" s="203">
        <f t="shared" si="341"/>
        <v>0</v>
      </c>
      <c r="H198" s="203">
        <f t="shared" si="341"/>
        <v>783.91700000000003</v>
      </c>
      <c r="I198" s="203">
        <f t="shared" si="341"/>
        <v>6.1</v>
      </c>
      <c r="J198" s="203">
        <f t="shared" si="341"/>
        <v>0</v>
      </c>
      <c r="K198" s="151">
        <f t="shared" si="341"/>
        <v>0.23266999999999999</v>
      </c>
      <c r="L198" s="106">
        <f>M198+N198+O198+Q198+R198+S198+T198+P198</f>
        <v>0</v>
      </c>
      <c r="M198" s="205">
        <f t="shared" si="341"/>
        <v>0</v>
      </c>
      <c r="N198" s="205">
        <f t="shared" si="341"/>
        <v>0</v>
      </c>
      <c r="O198" s="205">
        <f t="shared" si="341"/>
        <v>0</v>
      </c>
      <c r="P198" s="205">
        <f t="shared" si="341"/>
        <v>0</v>
      </c>
      <c r="Q198" s="205">
        <f t="shared" si="341"/>
        <v>0</v>
      </c>
      <c r="R198" s="205">
        <f t="shared" si="341"/>
        <v>0</v>
      </c>
      <c r="S198" s="205">
        <f t="shared" si="341"/>
        <v>0</v>
      </c>
      <c r="T198" s="127">
        <f t="shared" si="341"/>
        <v>0</v>
      </c>
      <c r="U198" s="206">
        <f>V198+W198+X198+Z198+AA198+AB198+AC198+Y198</f>
        <v>1147.58167</v>
      </c>
      <c r="V198" s="206">
        <f t="shared" ref="V198:AC198" si="342">V199</f>
        <v>353.81400000000002</v>
      </c>
      <c r="W198" s="206">
        <f t="shared" si="342"/>
        <v>0</v>
      </c>
      <c r="X198" s="206">
        <f t="shared" si="342"/>
        <v>3.5179999999999998</v>
      </c>
      <c r="Y198" s="206">
        <f t="shared" si="342"/>
        <v>0</v>
      </c>
      <c r="Z198" s="206">
        <f t="shared" si="342"/>
        <v>783.91700000000003</v>
      </c>
      <c r="AA198" s="206">
        <f t="shared" si="342"/>
        <v>6.1</v>
      </c>
      <c r="AB198" s="206">
        <f t="shared" si="342"/>
        <v>0</v>
      </c>
      <c r="AC198" s="206">
        <f t="shared" si="342"/>
        <v>0.23266999999999999</v>
      </c>
      <c r="AN198" s="44"/>
      <c r="AO198" s="44"/>
      <c r="AP198" s="44"/>
      <c r="AQ198" s="44"/>
      <c r="AR198" s="44"/>
      <c r="AS198" s="44"/>
      <c r="AT198" s="44"/>
      <c r="AU198" s="44"/>
      <c r="AV198" s="44"/>
    </row>
    <row r="199" spans="1:48" x14ac:dyDescent="0.25">
      <c r="A199" s="113"/>
      <c r="B199" s="207" t="s">
        <v>378</v>
      </c>
      <c r="C199" s="114">
        <f>D199+E199+F199+H199+I199+J199+K199+G199</f>
        <v>1147.58167</v>
      </c>
      <c r="D199" s="152">
        <v>353.81400000000002</v>
      </c>
      <c r="E199" s="114"/>
      <c r="F199" s="114">
        <f>F200+F202+F203+F201</f>
        <v>3.5179999999999998</v>
      </c>
      <c r="G199" s="114"/>
      <c r="H199" s="152">
        <v>783.91700000000003</v>
      </c>
      <c r="I199" s="152">
        <v>6.1</v>
      </c>
      <c r="J199" s="203"/>
      <c r="K199" s="60">
        <f>'4 priedas_ nepanaudotos lėšos'!C75</f>
        <v>0.23266999999999999</v>
      </c>
      <c r="L199" s="115">
        <f>M199+N199+O199+Q199+R199+S199+T199+P199</f>
        <v>0</v>
      </c>
      <c r="M199" s="105"/>
      <c r="N199" s="115"/>
      <c r="O199" s="115"/>
      <c r="P199" s="105"/>
      <c r="Q199" s="105"/>
      <c r="R199" s="105"/>
      <c r="S199" s="115"/>
      <c r="T199" s="107">
        <f>'4 priedas_ nepanaudotos lėšos'!I75</f>
        <v>0</v>
      </c>
      <c r="U199" s="153">
        <f>V199+W199+X199+Z199+AA199+AB199+AC199+Y199</f>
        <v>1147.58167</v>
      </c>
      <c r="V199" s="153">
        <f t="shared" si="299"/>
        <v>353.81400000000002</v>
      </c>
      <c r="W199" s="153">
        <f t="shared" si="300"/>
        <v>0</v>
      </c>
      <c r="X199" s="153">
        <f t="shared" si="301"/>
        <v>3.5179999999999998</v>
      </c>
      <c r="Y199" s="153">
        <f t="shared" si="302"/>
        <v>0</v>
      </c>
      <c r="Z199" s="153">
        <f t="shared" si="302"/>
        <v>783.91700000000003</v>
      </c>
      <c r="AA199" s="153">
        <f t="shared" si="303"/>
        <v>6.1</v>
      </c>
      <c r="AB199" s="153">
        <f t="shared" si="304"/>
        <v>0</v>
      </c>
      <c r="AC199" s="153">
        <f t="shared" si="305"/>
        <v>0.23266999999999999</v>
      </c>
      <c r="AN199" s="44"/>
      <c r="AO199" s="44"/>
      <c r="AP199" s="44"/>
      <c r="AQ199" s="44"/>
      <c r="AR199" s="44"/>
      <c r="AS199" s="44"/>
      <c r="AT199" s="44"/>
      <c r="AU199" s="44"/>
      <c r="AV199" s="44"/>
    </row>
    <row r="200" spans="1:48" s="44" customFormat="1" ht="26.25" hidden="1" x14ac:dyDescent="0.25">
      <c r="A200" s="112"/>
      <c r="B200" s="217" t="s">
        <v>194</v>
      </c>
      <c r="C200" s="220">
        <f t="shared" si="325"/>
        <v>0</v>
      </c>
      <c r="D200" s="60"/>
      <c r="E200" s="60"/>
      <c r="F200" s="60"/>
      <c r="G200" s="60"/>
      <c r="H200" s="60"/>
      <c r="I200" s="60"/>
      <c r="J200" s="60"/>
      <c r="K200" s="60"/>
      <c r="L200" s="221">
        <f t="shared" si="326"/>
        <v>0</v>
      </c>
      <c r="M200" s="60"/>
      <c r="N200" s="107"/>
      <c r="O200" s="107"/>
      <c r="P200" s="60"/>
      <c r="Q200" s="60"/>
      <c r="R200" s="60"/>
      <c r="S200" s="107"/>
      <c r="T200" s="107"/>
      <c r="U200" s="222">
        <f t="shared" si="327"/>
        <v>0</v>
      </c>
      <c r="V200" s="222">
        <f t="shared" si="299"/>
        <v>0</v>
      </c>
      <c r="W200" s="222">
        <f t="shared" si="300"/>
        <v>0</v>
      </c>
      <c r="X200" s="222">
        <f t="shared" si="301"/>
        <v>0</v>
      </c>
      <c r="Y200" s="222">
        <f t="shared" si="302"/>
        <v>0</v>
      </c>
      <c r="Z200" s="222">
        <f t="shared" si="302"/>
        <v>0</v>
      </c>
      <c r="AA200" s="222">
        <f t="shared" si="303"/>
        <v>0</v>
      </c>
      <c r="AB200" s="222">
        <f t="shared" si="304"/>
        <v>0</v>
      </c>
      <c r="AC200" s="222">
        <f t="shared" si="305"/>
        <v>0</v>
      </c>
      <c r="AE200" s="59"/>
      <c r="AF200" s="59"/>
      <c r="AG200" s="59"/>
      <c r="AH200" s="59"/>
      <c r="AI200" s="59"/>
      <c r="AJ200" s="59"/>
      <c r="AK200" s="59"/>
      <c r="AL200" s="59"/>
      <c r="AM200" s="59"/>
    </row>
    <row r="201" spans="1:48" s="44" customFormat="1" hidden="1" x14ac:dyDescent="0.25">
      <c r="A201" s="112"/>
      <c r="B201" s="217" t="s">
        <v>287</v>
      </c>
      <c r="C201" s="60">
        <f t="shared" si="325"/>
        <v>0</v>
      </c>
      <c r="D201" s="60"/>
      <c r="E201" s="60"/>
      <c r="F201" s="61"/>
      <c r="G201" s="60"/>
      <c r="H201" s="60"/>
      <c r="I201" s="60"/>
      <c r="J201" s="60"/>
      <c r="K201" s="60"/>
      <c r="L201" s="107">
        <f t="shared" si="326"/>
        <v>0</v>
      </c>
      <c r="M201" s="60"/>
      <c r="N201" s="107"/>
      <c r="O201" s="107"/>
      <c r="P201" s="60"/>
      <c r="Q201" s="60"/>
      <c r="R201" s="60"/>
      <c r="S201" s="107"/>
      <c r="T201" s="107"/>
      <c r="U201" s="118">
        <f t="shared" si="327"/>
        <v>0</v>
      </c>
      <c r="V201" s="118">
        <f t="shared" si="299"/>
        <v>0</v>
      </c>
      <c r="W201" s="118">
        <f t="shared" si="300"/>
        <v>0</v>
      </c>
      <c r="X201" s="118">
        <f t="shared" si="301"/>
        <v>0</v>
      </c>
      <c r="Y201" s="118">
        <f t="shared" si="302"/>
        <v>0</v>
      </c>
      <c r="Z201" s="118">
        <f t="shared" si="302"/>
        <v>0</v>
      </c>
      <c r="AA201" s="118">
        <f t="shared" si="303"/>
        <v>0</v>
      </c>
      <c r="AB201" s="118">
        <f t="shared" si="304"/>
        <v>0</v>
      </c>
      <c r="AC201" s="118">
        <f t="shared" si="305"/>
        <v>0</v>
      </c>
      <c r="AE201" s="59"/>
      <c r="AF201" s="59"/>
      <c r="AG201" s="59"/>
      <c r="AH201" s="59"/>
      <c r="AI201" s="59"/>
      <c r="AJ201" s="59"/>
      <c r="AK201" s="59"/>
      <c r="AL201" s="59"/>
      <c r="AM201" s="59"/>
    </row>
    <row r="202" spans="1:48" s="44" customFormat="1" ht="26.25" hidden="1" x14ac:dyDescent="0.25">
      <c r="A202" s="112"/>
      <c r="B202" s="217" t="s">
        <v>228</v>
      </c>
      <c r="C202" s="220">
        <f t="shared" si="325"/>
        <v>0</v>
      </c>
      <c r="D202" s="60"/>
      <c r="E202" s="60"/>
      <c r="F202" s="60"/>
      <c r="G202" s="60"/>
      <c r="H202" s="60"/>
      <c r="I202" s="60"/>
      <c r="J202" s="60"/>
      <c r="K202" s="60"/>
      <c r="L202" s="221">
        <f t="shared" si="326"/>
        <v>0</v>
      </c>
      <c r="M202" s="60"/>
      <c r="N202" s="107"/>
      <c r="O202" s="107"/>
      <c r="P202" s="60"/>
      <c r="Q202" s="60"/>
      <c r="R202" s="60"/>
      <c r="S202" s="107"/>
      <c r="T202" s="107"/>
      <c r="U202" s="222">
        <f t="shared" si="327"/>
        <v>0</v>
      </c>
      <c r="V202" s="222">
        <f t="shared" si="299"/>
        <v>0</v>
      </c>
      <c r="W202" s="222">
        <f t="shared" si="300"/>
        <v>0</v>
      </c>
      <c r="X202" s="222">
        <f t="shared" si="301"/>
        <v>0</v>
      </c>
      <c r="Y202" s="222">
        <f t="shared" si="302"/>
        <v>0</v>
      </c>
      <c r="Z202" s="222">
        <f t="shared" si="302"/>
        <v>0</v>
      </c>
      <c r="AA202" s="222">
        <f t="shared" si="303"/>
        <v>0</v>
      </c>
      <c r="AB202" s="222">
        <f t="shared" si="304"/>
        <v>0</v>
      </c>
      <c r="AC202" s="222">
        <f t="shared" si="305"/>
        <v>0</v>
      </c>
      <c r="AE202" s="59"/>
      <c r="AF202" s="59"/>
      <c r="AG202" s="59"/>
      <c r="AH202" s="59"/>
      <c r="AI202" s="59"/>
      <c r="AJ202" s="59"/>
      <c r="AK202" s="59"/>
      <c r="AL202" s="59"/>
      <c r="AM202" s="59"/>
    </row>
    <row r="203" spans="1:48" ht="39" x14ac:dyDescent="0.25">
      <c r="A203" s="156"/>
      <c r="B203" s="210" t="s">
        <v>438</v>
      </c>
      <c r="C203" s="211">
        <f>D203+E203+F203+H203+I203+J203+K203+G203</f>
        <v>3.5179999999999998</v>
      </c>
      <c r="D203" s="114"/>
      <c r="E203" s="114"/>
      <c r="F203" s="152">
        <v>3.5179999999999998</v>
      </c>
      <c r="G203" s="114"/>
      <c r="H203" s="114"/>
      <c r="I203" s="114"/>
      <c r="J203" s="114"/>
      <c r="K203" s="60"/>
      <c r="L203" s="213">
        <f>M203+N203+O203+Q203+R203+S203+T203+P203</f>
        <v>0</v>
      </c>
      <c r="M203" s="115"/>
      <c r="N203" s="115"/>
      <c r="O203" s="115"/>
      <c r="P203" s="115"/>
      <c r="Q203" s="115"/>
      <c r="R203" s="115"/>
      <c r="S203" s="115"/>
      <c r="T203" s="107"/>
      <c r="U203" s="216">
        <f>V203+W203+X203+Z203+AA203+AB203+AC203+Y203</f>
        <v>3.5179999999999998</v>
      </c>
      <c r="V203" s="216">
        <f t="shared" si="299"/>
        <v>0</v>
      </c>
      <c r="W203" s="216">
        <f t="shared" si="300"/>
        <v>0</v>
      </c>
      <c r="X203" s="216">
        <f t="shared" si="301"/>
        <v>3.5179999999999998</v>
      </c>
      <c r="Y203" s="216">
        <f t="shared" si="302"/>
        <v>0</v>
      </c>
      <c r="Z203" s="216">
        <f t="shared" si="302"/>
        <v>0</v>
      </c>
      <c r="AA203" s="216">
        <f t="shared" si="303"/>
        <v>0</v>
      </c>
      <c r="AB203" s="216">
        <f t="shared" si="304"/>
        <v>0</v>
      </c>
      <c r="AC203" s="216">
        <f t="shared" si="305"/>
        <v>0</v>
      </c>
      <c r="AN203" s="44"/>
      <c r="AO203" s="44"/>
      <c r="AP203" s="44"/>
      <c r="AQ203" s="44"/>
      <c r="AR203" s="44"/>
      <c r="AS203" s="44"/>
      <c r="AT203" s="44"/>
      <c r="AU203" s="44"/>
      <c r="AV203" s="44"/>
    </row>
    <row r="204" spans="1:48" ht="15" customHeight="1" x14ac:dyDescent="0.25">
      <c r="A204" s="235" t="s">
        <v>239</v>
      </c>
      <c r="B204" s="248" t="s">
        <v>240</v>
      </c>
      <c r="C204" s="202">
        <f>D204+E204+F204+H204+I204+J204+K204+G204</f>
        <v>1884.0992699999999</v>
      </c>
      <c r="D204" s="203">
        <f t="shared" ref="D204:T204" si="343">D205</f>
        <v>667.21900000000005</v>
      </c>
      <c r="E204" s="203">
        <f t="shared" si="343"/>
        <v>0</v>
      </c>
      <c r="F204" s="203">
        <f t="shared" si="343"/>
        <v>16.228000000000002</v>
      </c>
      <c r="G204" s="203">
        <f t="shared" si="343"/>
        <v>0</v>
      </c>
      <c r="H204" s="203">
        <f t="shared" si="343"/>
        <v>1185.316</v>
      </c>
      <c r="I204" s="203">
        <f t="shared" si="343"/>
        <v>14.8</v>
      </c>
      <c r="J204" s="203">
        <f t="shared" si="343"/>
        <v>0</v>
      </c>
      <c r="K204" s="151">
        <f t="shared" si="343"/>
        <v>0.53627000000000002</v>
      </c>
      <c r="L204" s="106">
        <f>M204+N204+O204+Q204+R204+S204+T204+P204</f>
        <v>2.1989999999999998</v>
      </c>
      <c r="M204" s="205">
        <f t="shared" si="343"/>
        <v>0</v>
      </c>
      <c r="N204" s="205">
        <f t="shared" si="343"/>
        <v>0</v>
      </c>
      <c r="O204" s="205">
        <f t="shared" si="343"/>
        <v>2.1989999999999998</v>
      </c>
      <c r="P204" s="205">
        <f t="shared" si="343"/>
        <v>0</v>
      </c>
      <c r="Q204" s="205">
        <f t="shared" si="343"/>
        <v>0</v>
      </c>
      <c r="R204" s="205">
        <f t="shared" si="343"/>
        <v>0</v>
      </c>
      <c r="S204" s="205">
        <f t="shared" si="343"/>
        <v>0</v>
      </c>
      <c r="T204" s="127">
        <f t="shared" si="343"/>
        <v>0</v>
      </c>
      <c r="U204" s="206">
        <f>V204+W204+X204+Z204+AA204+AB204+AC204+Y204</f>
        <v>1886.29827</v>
      </c>
      <c r="V204" s="206">
        <f t="shared" ref="V204:AC204" si="344">V205</f>
        <v>667.21900000000005</v>
      </c>
      <c r="W204" s="206">
        <f t="shared" si="344"/>
        <v>0</v>
      </c>
      <c r="X204" s="206">
        <f t="shared" si="344"/>
        <v>18.427</v>
      </c>
      <c r="Y204" s="206">
        <f t="shared" si="344"/>
        <v>0</v>
      </c>
      <c r="Z204" s="206">
        <f t="shared" si="344"/>
        <v>1185.316</v>
      </c>
      <c r="AA204" s="206">
        <f t="shared" si="344"/>
        <v>14.8</v>
      </c>
      <c r="AB204" s="206">
        <f t="shared" si="344"/>
        <v>0</v>
      </c>
      <c r="AC204" s="206">
        <f t="shared" si="344"/>
        <v>0.53627000000000002</v>
      </c>
      <c r="AN204" s="44"/>
      <c r="AO204" s="44"/>
      <c r="AP204" s="44"/>
      <c r="AQ204" s="44"/>
      <c r="AR204" s="44"/>
      <c r="AS204" s="44"/>
      <c r="AT204" s="44"/>
      <c r="AU204" s="44"/>
      <c r="AV204" s="44"/>
    </row>
    <row r="205" spans="1:48" x14ac:dyDescent="0.25">
      <c r="A205" s="113"/>
      <c r="B205" s="207" t="s">
        <v>378</v>
      </c>
      <c r="C205" s="114">
        <f>D205+E205+F205+H205+I205+J205+K205+G205</f>
        <v>1884.0992699999999</v>
      </c>
      <c r="D205" s="152">
        <v>667.21900000000005</v>
      </c>
      <c r="E205" s="114"/>
      <c r="F205" s="114">
        <f>SUM(F206:F211)</f>
        <v>16.228000000000002</v>
      </c>
      <c r="G205" s="114"/>
      <c r="H205" s="152">
        <v>1185.316</v>
      </c>
      <c r="I205" s="152">
        <v>14.8</v>
      </c>
      <c r="J205" s="203"/>
      <c r="K205" s="60">
        <f>'4 priedas_ nepanaudotos lėšos'!C77</f>
        <v>0.53627000000000002</v>
      </c>
      <c r="L205" s="115">
        <f>M205+N205+O205+Q205+R205+S205+T205+P205</f>
        <v>2.1989999999999998</v>
      </c>
      <c r="M205" s="105"/>
      <c r="N205" s="115"/>
      <c r="O205" s="115">
        <f>O210+O211</f>
        <v>2.1989999999999998</v>
      </c>
      <c r="P205" s="105"/>
      <c r="Q205" s="105"/>
      <c r="R205" s="105"/>
      <c r="S205" s="115"/>
      <c r="T205" s="107">
        <f>'4 priedas_ nepanaudotos lėšos'!I77</f>
        <v>0</v>
      </c>
      <c r="U205" s="153">
        <f>V205+W205+X205+Z205+AA205+AB205+AC205+Y205</f>
        <v>1886.29827</v>
      </c>
      <c r="V205" s="153">
        <f t="shared" si="299"/>
        <v>667.21900000000005</v>
      </c>
      <c r="W205" s="153">
        <f t="shared" si="300"/>
        <v>0</v>
      </c>
      <c r="X205" s="153">
        <f t="shared" si="301"/>
        <v>18.427</v>
      </c>
      <c r="Y205" s="153">
        <f t="shared" si="302"/>
        <v>0</v>
      </c>
      <c r="Z205" s="153">
        <f t="shared" si="302"/>
        <v>1185.316</v>
      </c>
      <c r="AA205" s="153">
        <f t="shared" si="303"/>
        <v>14.8</v>
      </c>
      <c r="AB205" s="153">
        <f t="shared" si="304"/>
        <v>0</v>
      </c>
      <c r="AC205" s="153">
        <f t="shared" si="305"/>
        <v>0.53627000000000002</v>
      </c>
      <c r="AN205" s="44"/>
      <c r="AO205" s="44"/>
      <c r="AP205" s="44"/>
      <c r="AQ205" s="44"/>
      <c r="AR205" s="44"/>
      <c r="AS205" s="44"/>
      <c r="AT205" s="44"/>
      <c r="AU205" s="44"/>
      <c r="AV205" s="44"/>
    </row>
    <row r="206" spans="1:48" s="44" customFormat="1" ht="26.25" hidden="1" x14ac:dyDescent="0.25">
      <c r="A206" s="112"/>
      <c r="B206" s="217" t="s">
        <v>391</v>
      </c>
      <c r="C206" s="220">
        <f t="shared" si="325"/>
        <v>0</v>
      </c>
      <c r="D206" s="60"/>
      <c r="E206" s="60"/>
      <c r="F206" s="116"/>
      <c r="G206" s="60"/>
      <c r="H206" s="60"/>
      <c r="I206" s="60"/>
      <c r="J206" s="60"/>
      <c r="K206" s="60"/>
      <c r="L206" s="221">
        <f t="shared" si="326"/>
        <v>0</v>
      </c>
      <c r="M206" s="107"/>
      <c r="N206" s="107"/>
      <c r="O206" s="107"/>
      <c r="P206" s="107"/>
      <c r="Q206" s="107"/>
      <c r="R206" s="107"/>
      <c r="S206" s="107"/>
      <c r="T206" s="107"/>
      <c r="U206" s="222">
        <f t="shared" si="327"/>
        <v>0</v>
      </c>
      <c r="V206" s="222">
        <f t="shared" si="299"/>
        <v>0</v>
      </c>
      <c r="W206" s="222">
        <f t="shared" si="300"/>
        <v>0</v>
      </c>
      <c r="X206" s="222">
        <f t="shared" si="301"/>
        <v>0</v>
      </c>
      <c r="Y206" s="222">
        <f t="shared" si="302"/>
        <v>0</v>
      </c>
      <c r="Z206" s="222">
        <f t="shared" si="302"/>
        <v>0</v>
      </c>
      <c r="AA206" s="222">
        <f t="shared" si="303"/>
        <v>0</v>
      </c>
      <c r="AB206" s="222">
        <f t="shared" si="304"/>
        <v>0</v>
      </c>
      <c r="AC206" s="222">
        <f t="shared" si="305"/>
        <v>0</v>
      </c>
      <c r="AE206" s="59"/>
      <c r="AF206" s="59"/>
      <c r="AG206" s="59"/>
      <c r="AH206" s="59"/>
      <c r="AI206" s="59"/>
      <c r="AJ206" s="59"/>
      <c r="AK206" s="59"/>
      <c r="AL206" s="59"/>
      <c r="AM206" s="59"/>
    </row>
    <row r="207" spans="1:48" s="44" customFormat="1" ht="26.25" hidden="1" x14ac:dyDescent="0.25">
      <c r="A207" s="112"/>
      <c r="B207" s="217" t="s">
        <v>228</v>
      </c>
      <c r="C207" s="220">
        <f t="shared" si="325"/>
        <v>0</v>
      </c>
      <c r="D207" s="60"/>
      <c r="E207" s="60"/>
      <c r="F207" s="116"/>
      <c r="G207" s="60"/>
      <c r="H207" s="60"/>
      <c r="I207" s="60"/>
      <c r="J207" s="60"/>
      <c r="K207" s="60"/>
      <c r="L207" s="221">
        <f t="shared" si="326"/>
        <v>0</v>
      </c>
      <c r="M207" s="107"/>
      <c r="N207" s="107"/>
      <c r="O207" s="107"/>
      <c r="P207" s="107"/>
      <c r="Q207" s="107"/>
      <c r="R207" s="107"/>
      <c r="S207" s="107"/>
      <c r="T207" s="107"/>
      <c r="U207" s="222">
        <f t="shared" si="327"/>
        <v>0</v>
      </c>
      <c r="V207" s="222">
        <f t="shared" ref="V207:V272" si="345">D207+M207</f>
        <v>0</v>
      </c>
      <c r="W207" s="222">
        <f t="shared" ref="W207:W272" si="346">E207+N207</f>
        <v>0</v>
      </c>
      <c r="X207" s="222">
        <f t="shared" ref="X207:X272" si="347">F207+O207</f>
        <v>0</v>
      </c>
      <c r="Y207" s="222">
        <f t="shared" ref="Y207:Z272" si="348">G207+P207</f>
        <v>0</v>
      </c>
      <c r="Z207" s="222">
        <f t="shared" si="348"/>
        <v>0</v>
      </c>
      <c r="AA207" s="222">
        <f t="shared" ref="AA207:AA272" si="349">I207+R207</f>
        <v>0</v>
      </c>
      <c r="AB207" s="222">
        <f t="shared" ref="AB207:AB272" si="350">J207+S207</f>
        <v>0</v>
      </c>
      <c r="AC207" s="222">
        <f t="shared" ref="AC207:AC272" si="351">K207+T207</f>
        <v>0</v>
      </c>
      <c r="AE207" s="59"/>
      <c r="AF207" s="59"/>
      <c r="AG207" s="59"/>
      <c r="AH207" s="59"/>
      <c r="AI207" s="59"/>
      <c r="AJ207" s="59"/>
      <c r="AK207" s="59"/>
      <c r="AL207" s="59"/>
      <c r="AM207" s="59"/>
    </row>
    <row r="208" spans="1:48" s="44" customFormat="1" hidden="1" x14ac:dyDescent="0.25">
      <c r="A208" s="112"/>
      <c r="B208" s="217" t="s">
        <v>287</v>
      </c>
      <c r="C208" s="60">
        <f t="shared" si="325"/>
        <v>0</v>
      </c>
      <c r="D208" s="60"/>
      <c r="E208" s="60"/>
      <c r="F208" s="218"/>
      <c r="G208" s="60"/>
      <c r="H208" s="60"/>
      <c r="I208" s="60"/>
      <c r="J208" s="60"/>
      <c r="K208" s="60"/>
      <c r="L208" s="107">
        <f t="shared" si="326"/>
        <v>0</v>
      </c>
      <c r="M208" s="107"/>
      <c r="N208" s="107"/>
      <c r="O208" s="107"/>
      <c r="P208" s="107"/>
      <c r="Q208" s="107"/>
      <c r="R208" s="107"/>
      <c r="S208" s="107"/>
      <c r="T208" s="107"/>
      <c r="U208" s="118">
        <f t="shared" si="327"/>
        <v>0</v>
      </c>
      <c r="V208" s="118">
        <f t="shared" si="345"/>
        <v>0</v>
      </c>
      <c r="W208" s="118">
        <f t="shared" si="346"/>
        <v>0</v>
      </c>
      <c r="X208" s="118">
        <f t="shared" si="347"/>
        <v>0</v>
      </c>
      <c r="Y208" s="118">
        <f t="shared" si="348"/>
        <v>0</v>
      </c>
      <c r="Z208" s="118">
        <f t="shared" si="348"/>
        <v>0</v>
      </c>
      <c r="AA208" s="118">
        <f t="shared" si="349"/>
        <v>0</v>
      </c>
      <c r="AB208" s="118">
        <f t="shared" si="350"/>
        <v>0</v>
      </c>
      <c r="AC208" s="118">
        <f t="shared" si="351"/>
        <v>0</v>
      </c>
      <c r="AE208" s="59"/>
      <c r="AF208" s="59"/>
      <c r="AG208" s="59"/>
      <c r="AH208" s="59"/>
      <c r="AI208" s="59"/>
      <c r="AJ208" s="59"/>
      <c r="AK208" s="59"/>
      <c r="AL208" s="59"/>
      <c r="AM208" s="59"/>
    </row>
    <row r="209" spans="1:48" s="44" customFormat="1" ht="26.25" hidden="1" x14ac:dyDescent="0.25">
      <c r="A209" s="112"/>
      <c r="B209" s="217" t="s">
        <v>306</v>
      </c>
      <c r="C209" s="220">
        <f t="shared" si="325"/>
        <v>0</v>
      </c>
      <c r="D209" s="60"/>
      <c r="E209" s="60"/>
      <c r="F209" s="116"/>
      <c r="G209" s="60"/>
      <c r="H209" s="60"/>
      <c r="I209" s="60"/>
      <c r="J209" s="60"/>
      <c r="K209" s="60"/>
      <c r="L209" s="221">
        <f t="shared" si="326"/>
        <v>0</v>
      </c>
      <c r="M209" s="107"/>
      <c r="N209" s="107"/>
      <c r="O209" s="107"/>
      <c r="P209" s="107"/>
      <c r="Q209" s="107"/>
      <c r="R209" s="107"/>
      <c r="S209" s="107"/>
      <c r="T209" s="107"/>
      <c r="U209" s="222">
        <f t="shared" si="327"/>
        <v>0</v>
      </c>
      <c r="V209" s="222">
        <f t="shared" si="345"/>
        <v>0</v>
      </c>
      <c r="W209" s="222">
        <f t="shared" si="346"/>
        <v>0</v>
      </c>
      <c r="X209" s="222">
        <f t="shared" si="347"/>
        <v>0</v>
      </c>
      <c r="Y209" s="222">
        <f t="shared" si="348"/>
        <v>0</v>
      </c>
      <c r="Z209" s="222">
        <f t="shared" si="348"/>
        <v>0</v>
      </c>
      <c r="AA209" s="222">
        <f t="shared" si="349"/>
        <v>0</v>
      </c>
      <c r="AB209" s="222">
        <f t="shared" si="350"/>
        <v>0</v>
      </c>
      <c r="AC209" s="222">
        <f t="shared" si="351"/>
        <v>0</v>
      </c>
      <c r="AE209" s="59"/>
      <c r="AF209" s="59"/>
      <c r="AG209" s="59"/>
      <c r="AH209" s="59"/>
      <c r="AI209" s="59"/>
      <c r="AJ209" s="59"/>
      <c r="AK209" s="59"/>
      <c r="AL209" s="59"/>
      <c r="AM209" s="59"/>
    </row>
    <row r="210" spans="1:48" ht="39" x14ac:dyDescent="0.25">
      <c r="A210" s="113"/>
      <c r="B210" s="210" t="s">
        <v>300</v>
      </c>
      <c r="C210" s="211">
        <f t="shared" si="325"/>
        <v>0</v>
      </c>
      <c r="D210" s="114"/>
      <c r="E210" s="114"/>
      <c r="F210" s="152"/>
      <c r="G210" s="114"/>
      <c r="H210" s="114"/>
      <c r="I210" s="114"/>
      <c r="J210" s="114"/>
      <c r="K210" s="114"/>
      <c r="L210" s="213">
        <f t="shared" si="326"/>
        <v>2.1989999999999998</v>
      </c>
      <c r="M210" s="115"/>
      <c r="N210" s="115"/>
      <c r="O210" s="215">
        <v>2.1989999999999998</v>
      </c>
      <c r="P210" s="115"/>
      <c r="Q210" s="115"/>
      <c r="R210" s="115"/>
      <c r="S210" s="115"/>
      <c r="T210" s="115"/>
      <c r="U210" s="216">
        <f t="shared" si="327"/>
        <v>2.1989999999999998</v>
      </c>
      <c r="V210" s="216">
        <f t="shared" si="345"/>
        <v>0</v>
      </c>
      <c r="W210" s="216">
        <f t="shared" si="346"/>
        <v>0</v>
      </c>
      <c r="X210" s="216">
        <f t="shared" si="347"/>
        <v>2.1989999999999998</v>
      </c>
      <c r="Y210" s="216">
        <f t="shared" si="348"/>
        <v>0</v>
      </c>
      <c r="Z210" s="216">
        <f t="shared" si="348"/>
        <v>0</v>
      </c>
      <c r="AA210" s="216">
        <f t="shared" si="349"/>
        <v>0</v>
      </c>
      <c r="AB210" s="216">
        <f t="shared" si="350"/>
        <v>0</v>
      </c>
      <c r="AC210" s="216">
        <f t="shared" si="351"/>
        <v>0</v>
      </c>
    </row>
    <row r="211" spans="1:48" ht="39" x14ac:dyDescent="0.25">
      <c r="A211" s="156"/>
      <c r="B211" s="210" t="s">
        <v>438</v>
      </c>
      <c r="C211" s="211">
        <f>D211+E211+F211+H211+I211+J211+K211+G211</f>
        <v>16.228000000000002</v>
      </c>
      <c r="D211" s="114"/>
      <c r="E211" s="114"/>
      <c r="F211" s="152">
        <v>16.228000000000002</v>
      </c>
      <c r="G211" s="114"/>
      <c r="H211" s="114"/>
      <c r="I211" s="114"/>
      <c r="J211" s="114"/>
      <c r="K211" s="60"/>
      <c r="L211" s="213">
        <f>M211+N211+O211+Q211+R211+S211+T211+P211</f>
        <v>0</v>
      </c>
      <c r="M211" s="115"/>
      <c r="N211" s="115"/>
      <c r="O211" s="215"/>
      <c r="P211" s="115"/>
      <c r="Q211" s="115"/>
      <c r="R211" s="115"/>
      <c r="S211" s="115"/>
      <c r="T211" s="107"/>
      <c r="U211" s="216">
        <f>V211+W211+X211+Z211+AA211+AB211+AC211+Y211</f>
        <v>16.228000000000002</v>
      </c>
      <c r="V211" s="216">
        <f t="shared" si="345"/>
        <v>0</v>
      </c>
      <c r="W211" s="216">
        <f t="shared" si="346"/>
        <v>0</v>
      </c>
      <c r="X211" s="216">
        <f t="shared" si="347"/>
        <v>16.228000000000002</v>
      </c>
      <c r="Y211" s="216">
        <f t="shared" si="348"/>
        <v>0</v>
      </c>
      <c r="Z211" s="216">
        <f t="shared" si="348"/>
        <v>0</v>
      </c>
      <c r="AA211" s="216">
        <f t="shared" si="349"/>
        <v>0</v>
      </c>
      <c r="AB211" s="216">
        <f t="shared" si="350"/>
        <v>0</v>
      </c>
      <c r="AC211" s="216">
        <f t="shared" si="351"/>
        <v>0</v>
      </c>
      <c r="AN211" s="44"/>
      <c r="AO211" s="44"/>
      <c r="AP211" s="44"/>
      <c r="AQ211" s="44"/>
      <c r="AR211" s="44"/>
      <c r="AS211" s="44"/>
      <c r="AT211" s="44"/>
      <c r="AU211" s="44"/>
      <c r="AV211" s="44"/>
    </row>
    <row r="212" spans="1:48" ht="15" customHeight="1" x14ac:dyDescent="0.25">
      <c r="A212" s="200" t="s">
        <v>29</v>
      </c>
      <c r="B212" s="249" t="s">
        <v>241</v>
      </c>
      <c r="C212" s="202">
        <f>D212+E212+F212+H212+I212+J212+K212+G212</f>
        <v>443.13115000000005</v>
      </c>
      <c r="D212" s="203">
        <f t="shared" ref="D212:T212" si="352">D213</f>
        <v>285.60899999999998</v>
      </c>
      <c r="E212" s="203">
        <f t="shared" si="352"/>
        <v>0</v>
      </c>
      <c r="F212" s="203">
        <f t="shared" si="352"/>
        <v>13.069000000000001</v>
      </c>
      <c r="G212" s="203">
        <f t="shared" si="352"/>
        <v>0</v>
      </c>
      <c r="H212" s="203">
        <f t="shared" si="352"/>
        <v>116.831</v>
      </c>
      <c r="I212" s="203">
        <f t="shared" si="352"/>
        <v>24.8</v>
      </c>
      <c r="J212" s="203">
        <f t="shared" si="352"/>
        <v>0</v>
      </c>
      <c r="K212" s="151">
        <f t="shared" si="352"/>
        <v>2.8221500000000002</v>
      </c>
      <c r="L212" s="106">
        <f>M212+N212+O212+Q212+R212+S212+T212+P212</f>
        <v>1.8380000000000001</v>
      </c>
      <c r="M212" s="205">
        <f t="shared" si="352"/>
        <v>0</v>
      </c>
      <c r="N212" s="205">
        <f t="shared" si="352"/>
        <v>0</v>
      </c>
      <c r="O212" s="115">
        <f t="shared" si="352"/>
        <v>1.8380000000000001</v>
      </c>
      <c r="P212" s="205">
        <f t="shared" si="352"/>
        <v>0</v>
      </c>
      <c r="Q212" s="205">
        <f t="shared" si="352"/>
        <v>0</v>
      </c>
      <c r="R212" s="205">
        <f t="shared" si="352"/>
        <v>0</v>
      </c>
      <c r="S212" s="205">
        <f t="shared" si="352"/>
        <v>0</v>
      </c>
      <c r="T212" s="127">
        <f t="shared" si="352"/>
        <v>0</v>
      </c>
      <c r="U212" s="206">
        <f>V212+W212+X212+Z212+AA212+AB212+AC212+Y212</f>
        <v>444.96915000000001</v>
      </c>
      <c r="V212" s="206">
        <f t="shared" ref="V212:AC212" si="353">V213</f>
        <v>285.60899999999998</v>
      </c>
      <c r="W212" s="206">
        <f t="shared" si="353"/>
        <v>0</v>
      </c>
      <c r="X212" s="206">
        <f t="shared" si="353"/>
        <v>14.907</v>
      </c>
      <c r="Y212" s="206">
        <f t="shared" si="353"/>
        <v>0</v>
      </c>
      <c r="Z212" s="206">
        <f t="shared" si="353"/>
        <v>116.831</v>
      </c>
      <c r="AA212" s="206">
        <f t="shared" si="353"/>
        <v>24.8</v>
      </c>
      <c r="AB212" s="206">
        <f t="shared" si="353"/>
        <v>0</v>
      </c>
      <c r="AC212" s="206">
        <f t="shared" si="353"/>
        <v>2.8221500000000002</v>
      </c>
      <c r="AN212" s="44"/>
      <c r="AO212" s="44"/>
      <c r="AP212" s="44"/>
      <c r="AQ212" s="44"/>
      <c r="AR212" s="44"/>
      <c r="AS212" s="44"/>
      <c r="AT212" s="44"/>
      <c r="AU212" s="44"/>
      <c r="AV212" s="44"/>
    </row>
    <row r="213" spans="1:48" x14ac:dyDescent="0.25">
      <c r="A213" s="154"/>
      <c r="B213" s="240" t="s">
        <v>378</v>
      </c>
      <c r="C213" s="114">
        <f>D213+E213+F213+H213+I213+J213+K213+G213</f>
        <v>443.13115000000005</v>
      </c>
      <c r="D213" s="152">
        <v>285.60899999999998</v>
      </c>
      <c r="E213" s="114"/>
      <c r="F213" s="114">
        <f>F214+F216+F215</f>
        <v>13.069000000000001</v>
      </c>
      <c r="G213" s="114"/>
      <c r="H213" s="152">
        <v>116.831</v>
      </c>
      <c r="I213" s="152">
        <v>24.8</v>
      </c>
      <c r="J213" s="203"/>
      <c r="K213" s="60">
        <f>'4 priedas_ nepanaudotos lėšos'!C79</f>
        <v>2.8221500000000002</v>
      </c>
      <c r="L213" s="115">
        <f>M213+N213+O213+Q213+R213+S213+T213+P213</f>
        <v>1.8380000000000001</v>
      </c>
      <c r="M213" s="149"/>
      <c r="N213" s="115"/>
      <c r="O213" s="115">
        <f>O214+O216+O215</f>
        <v>1.8380000000000001</v>
      </c>
      <c r="P213" s="105"/>
      <c r="Q213" s="105"/>
      <c r="R213" s="82"/>
      <c r="S213" s="205"/>
      <c r="T213" s="107">
        <f>'4 priedas_ nepanaudotos lėšos'!I79</f>
        <v>0</v>
      </c>
      <c r="U213" s="153">
        <f>V213+W213+X213+Z213+AA213+AB213+AC213+Y213</f>
        <v>444.96915000000001</v>
      </c>
      <c r="V213" s="153">
        <f t="shared" si="345"/>
        <v>285.60899999999998</v>
      </c>
      <c r="W213" s="153">
        <f t="shared" si="346"/>
        <v>0</v>
      </c>
      <c r="X213" s="153">
        <f t="shared" si="347"/>
        <v>14.907</v>
      </c>
      <c r="Y213" s="153">
        <f t="shared" si="348"/>
        <v>0</v>
      </c>
      <c r="Z213" s="153">
        <f t="shared" si="348"/>
        <v>116.831</v>
      </c>
      <c r="AA213" s="153">
        <f t="shared" si="349"/>
        <v>24.8</v>
      </c>
      <c r="AB213" s="153">
        <f t="shared" si="350"/>
        <v>0</v>
      </c>
      <c r="AC213" s="153">
        <f t="shared" si="351"/>
        <v>2.8221500000000002</v>
      </c>
      <c r="AN213" s="44"/>
      <c r="AO213" s="44"/>
      <c r="AP213" s="44"/>
      <c r="AQ213" s="44"/>
      <c r="AR213" s="44"/>
      <c r="AS213" s="44"/>
      <c r="AT213" s="44"/>
      <c r="AU213" s="44"/>
      <c r="AV213" s="44"/>
    </row>
    <row r="214" spans="1:48" ht="26.25" x14ac:dyDescent="0.25">
      <c r="A214" s="154"/>
      <c r="B214" s="234" t="s">
        <v>391</v>
      </c>
      <c r="C214" s="211">
        <f t="shared" si="325"/>
        <v>4.766</v>
      </c>
      <c r="D214" s="171"/>
      <c r="E214" s="171"/>
      <c r="F214" s="152">
        <v>4.766</v>
      </c>
      <c r="G214" s="242"/>
      <c r="H214" s="242"/>
      <c r="I214" s="242"/>
      <c r="J214" s="242"/>
      <c r="K214" s="242"/>
      <c r="L214" s="213">
        <f t="shared" si="326"/>
        <v>0</v>
      </c>
      <c r="M214" s="244"/>
      <c r="N214" s="244"/>
      <c r="O214" s="215"/>
      <c r="P214" s="244"/>
      <c r="Q214" s="244"/>
      <c r="R214" s="244"/>
      <c r="S214" s="244"/>
      <c r="T214" s="244"/>
      <c r="U214" s="216">
        <f t="shared" si="327"/>
        <v>4.766</v>
      </c>
      <c r="V214" s="216">
        <f t="shared" si="345"/>
        <v>0</v>
      </c>
      <c r="W214" s="216">
        <f t="shared" si="346"/>
        <v>0</v>
      </c>
      <c r="X214" s="216">
        <f t="shared" si="347"/>
        <v>4.766</v>
      </c>
      <c r="Y214" s="216">
        <f t="shared" si="348"/>
        <v>0</v>
      </c>
      <c r="Z214" s="216">
        <f t="shared" si="348"/>
        <v>0</v>
      </c>
      <c r="AA214" s="216">
        <f t="shared" si="349"/>
        <v>0</v>
      </c>
      <c r="AB214" s="216">
        <f t="shared" si="350"/>
        <v>0</v>
      </c>
      <c r="AC214" s="216">
        <f t="shared" si="351"/>
        <v>0</v>
      </c>
      <c r="AN214" s="44"/>
      <c r="AO214" s="44"/>
      <c r="AP214" s="44"/>
      <c r="AQ214" s="44"/>
      <c r="AR214" s="44"/>
      <c r="AS214" s="44"/>
      <c r="AT214" s="44"/>
      <c r="AU214" s="44"/>
      <c r="AV214" s="44"/>
    </row>
    <row r="215" spans="1:48" ht="39" x14ac:dyDescent="0.25">
      <c r="A215" s="154"/>
      <c r="B215" s="210" t="s">
        <v>300</v>
      </c>
      <c r="C215" s="211">
        <f t="shared" si="325"/>
        <v>0</v>
      </c>
      <c r="D215" s="114"/>
      <c r="E215" s="114"/>
      <c r="F215" s="152"/>
      <c r="G215" s="114"/>
      <c r="H215" s="114"/>
      <c r="I215" s="114"/>
      <c r="J215" s="114"/>
      <c r="K215" s="114"/>
      <c r="L215" s="213">
        <f t="shared" si="326"/>
        <v>1.8380000000000001</v>
      </c>
      <c r="M215" s="115"/>
      <c r="N215" s="115"/>
      <c r="O215" s="105">
        <v>1.8380000000000001</v>
      </c>
      <c r="P215" s="115"/>
      <c r="Q215" s="115"/>
      <c r="R215" s="115"/>
      <c r="S215" s="115"/>
      <c r="T215" s="115"/>
      <c r="U215" s="216">
        <f t="shared" si="327"/>
        <v>1.8380000000000001</v>
      </c>
      <c r="V215" s="216">
        <f t="shared" si="345"/>
        <v>0</v>
      </c>
      <c r="W215" s="216">
        <f t="shared" si="346"/>
        <v>0</v>
      </c>
      <c r="X215" s="216">
        <f t="shared" si="347"/>
        <v>1.8380000000000001</v>
      </c>
      <c r="Y215" s="216">
        <f t="shared" si="348"/>
        <v>0</v>
      </c>
      <c r="Z215" s="216">
        <f t="shared" si="348"/>
        <v>0</v>
      </c>
      <c r="AA215" s="216">
        <f t="shared" si="349"/>
        <v>0</v>
      </c>
      <c r="AB215" s="216">
        <f t="shared" si="350"/>
        <v>0</v>
      </c>
      <c r="AC215" s="216">
        <f t="shared" si="351"/>
        <v>0</v>
      </c>
    </row>
    <row r="216" spans="1:48" ht="39" x14ac:dyDescent="0.25">
      <c r="A216" s="155"/>
      <c r="B216" s="234" t="s">
        <v>438</v>
      </c>
      <c r="C216" s="211">
        <f>D216+E216+F216+H216+I216+J216+K216+G216</f>
        <v>8.3030000000000008</v>
      </c>
      <c r="D216" s="171"/>
      <c r="E216" s="171"/>
      <c r="F216" s="152">
        <v>8.3030000000000008</v>
      </c>
      <c r="G216" s="171"/>
      <c r="H216" s="171"/>
      <c r="I216" s="171"/>
      <c r="J216" s="171"/>
      <c r="K216" s="61"/>
      <c r="L216" s="213">
        <f>M216+N216+O216+Q216+R216+S216+T216+P216</f>
        <v>0</v>
      </c>
      <c r="M216" s="115"/>
      <c r="N216" s="115"/>
      <c r="O216" s="264"/>
      <c r="P216" s="115"/>
      <c r="Q216" s="115"/>
      <c r="R216" s="115"/>
      <c r="S216" s="214"/>
      <c r="T216" s="108"/>
      <c r="U216" s="216">
        <f>V216+W216+X216+Z216+AA216+AB216+AC216+Y216</f>
        <v>8.3030000000000008</v>
      </c>
      <c r="V216" s="216">
        <f t="shared" si="345"/>
        <v>0</v>
      </c>
      <c r="W216" s="216">
        <f t="shared" si="346"/>
        <v>0</v>
      </c>
      <c r="X216" s="216">
        <f t="shared" si="347"/>
        <v>8.3030000000000008</v>
      </c>
      <c r="Y216" s="216">
        <f t="shared" si="348"/>
        <v>0</v>
      </c>
      <c r="Z216" s="216">
        <f t="shared" si="348"/>
        <v>0</v>
      </c>
      <c r="AA216" s="216">
        <f t="shared" si="349"/>
        <v>0</v>
      </c>
      <c r="AB216" s="216">
        <f t="shared" si="350"/>
        <v>0</v>
      </c>
      <c r="AC216" s="216">
        <f t="shared" si="351"/>
        <v>0</v>
      </c>
      <c r="AN216" s="44"/>
      <c r="AO216" s="44"/>
      <c r="AP216" s="44"/>
      <c r="AQ216" s="44"/>
      <c r="AR216" s="44"/>
      <c r="AS216" s="44"/>
      <c r="AT216" s="44"/>
      <c r="AU216" s="44"/>
      <c r="AV216" s="44"/>
    </row>
    <row r="217" spans="1:48" ht="15" customHeight="1" x14ac:dyDescent="0.25">
      <c r="A217" s="200" t="s">
        <v>30</v>
      </c>
      <c r="B217" s="249" t="s">
        <v>243</v>
      </c>
      <c r="C217" s="202">
        <f>D217+E217+F217+H217+I217+J217+K217+G217</f>
        <v>647.79661999999996</v>
      </c>
      <c r="D217" s="203">
        <f t="shared" ref="D217:T217" si="354">D218</f>
        <v>282.29300000000001</v>
      </c>
      <c r="E217" s="203">
        <f t="shared" si="354"/>
        <v>0</v>
      </c>
      <c r="F217" s="203">
        <f t="shared" si="354"/>
        <v>14.821999999999999</v>
      </c>
      <c r="G217" s="203">
        <f t="shared" si="354"/>
        <v>0</v>
      </c>
      <c r="H217" s="203">
        <f t="shared" si="354"/>
        <v>333.66800000000001</v>
      </c>
      <c r="I217" s="203">
        <f t="shared" si="354"/>
        <v>14.4</v>
      </c>
      <c r="J217" s="203">
        <f t="shared" si="354"/>
        <v>0</v>
      </c>
      <c r="K217" s="151">
        <f t="shared" si="354"/>
        <v>2.6136200000000001</v>
      </c>
      <c r="L217" s="106">
        <f>M217+N217+O217+Q217+R217+S217+T217+P217</f>
        <v>0</v>
      </c>
      <c r="M217" s="205">
        <f t="shared" si="354"/>
        <v>0</v>
      </c>
      <c r="N217" s="205">
        <f t="shared" si="354"/>
        <v>0</v>
      </c>
      <c r="O217" s="115">
        <f t="shared" si="354"/>
        <v>0</v>
      </c>
      <c r="P217" s="205">
        <f t="shared" si="354"/>
        <v>0</v>
      </c>
      <c r="Q217" s="205">
        <f t="shared" si="354"/>
        <v>0</v>
      </c>
      <c r="R217" s="205">
        <f t="shared" si="354"/>
        <v>0</v>
      </c>
      <c r="S217" s="205">
        <f t="shared" si="354"/>
        <v>0</v>
      </c>
      <c r="T217" s="127">
        <f t="shared" si="354"/>
        <v>0</v>
      </c>
      <c r="U217" s="206">
        <f>V217+W217+X217+Z217+AA217+AB217+AC217+Y217</f>
        <v>647.79661999999996</v>
      </c>
      <c r="V217" s="206">
        <f t="shared" ref="V217:AC217" si="355">V218</f>
        <v>282.29300000000001</v>
      </c>
      <c r="W217" s="206">
        <f t="shared" si="355"/>
        <v>0</v>
      </c>
      <c r="X217" s="206">
        <f t="shared" si="355"/>
        <v>14.821999999999999</v>
      </c>
      <c r="Y217" s="206">
        <f t="shared" si="355"/>
        <v>0</v>
      </c>
      <c r="Z217" s="206">
        <f t="shared" si="355"/>
        <v>333.66800000000001</v>
      </c>
      <c r="AA217" s="206">
        <f t="shared" si="355"/>
        <v>14.4</v>
      </c>
      <c r="AB217" s="206">
        <f t="shared" si="355"/>
        <v>0</v>
      </c>
      <c r="AC217" s="206">
        <f t="shared" si="355"/>
        <v>2.6136200000000001</v>
      </c>
      <c r="AN217" s="44"/>
      <c r="AO217" s="44"/>
      <c r="AP217" s="44"/>
      <c r="AQ217" s="44"/>
      <c r="AR217" s="44"/>
      <c r="AS217" s="44"/>
      <c r="AT217" s="44"/>
      <c r="AU217" s="44"/>
      <c r="AV217" s="44"/>
    </row>
    <row r="218" spans="1:48" x14ac:dyDescent="0.25">
      <c r="A218" s="154"/>
      <c r="B218" s="240" t="s">
        <v>378</v>
      </c>
      <c r="C218" s="114">
        <f>D218+E218+F218+H218+I218+J218+K218+G218</f>
        <v>647.79661999999996</v>
      </c>
      <c r="D218" s="152">
        <v>282.29300000000001</v>
      </c>
      <c r="E218" s="114"/>
      <c r="F218" s="114">
        <f>SUM(F219:F223)</f>
        <v>14.821999999999999</v>
      </c>
      <c r="G218" s="114"/>
      <c r="H218" s="152">
        <v>333.66800000000001</v>
      </c>
      <c r="I218" s="152">
        <v>14.4</v>
      </c>
      <c r="J218" s="203"/>
      <c r="K218" s="60">
        <f>'4 priedas_ nepanaudotos lėšos'!C81</f>
        <v>2.6136200000000001</v>
      </c>
      <c r="L218" s="115">
        <f>M218+N218+O218+Q218+R218+S218+T218+P218</f>
        <v>0</v>
      </c>
      <c r="M218" s="105"/>
      <c r="N218" s="115"/>
      <c r="O218" s="115">
        <f>SUM(O219:O223)</f>
        <v>0</v>
      </c>
      <c r="P218" s="105"/>
      <c r="Q218" s="105"/>
      <c r="R218" s="82"/>
      <c r="S218" s="205"/>
      <c r="T218" s="107">
        <f>'4 priedas_ nepanaudotos lėšos'!I81</f>
        <v>0</v>
      </c>
      <c r="U218" s="153">
        <f>V218+W218+X218+Z218+AA218+AB218+AC218+Y218</f>
        <v>647.79661999999996</v>
      </c>
      <c r="V218" s="153">
        <f t="shared" si="345"/>
        <v>282.29300000000001</v>
      </c>
      <c r="W218" s="153">
        <f t="shared" si="346"/>
        <v>0</v>
      </c>
      <c r="X218" s="153">
        <f>F218+O218</f>
        <v>14.821999999999999</v>
      </c>
      <c r="Y218" s="153">
        <f t="shared" si="348"/>
        <v>0</v>
      </c>
      <c r="Z218" s="153">
        <f t="shared" si="348"/>
        <v>333.66800000000001</v>
      </c>
      <c r="AA218" s="153">
        <f t="shared" si="349"/>
        <v>14.4</v>
      </c>
      <c r="AB218" s="153">
        <f t="shared" si="350"/>
        <v>0</v>
      </c>
      <c r="AC218" s="153">
        <f t="shared" si="351"/>
        <v>2.6136200000000001</v>
      </c>
      <c r="AN218" s="44"/>
      <c r="AO218" s="44"/>
      <c r="AP218" s="44"/>
      <c r="AQ218" s="44"/>
      <c r="AR218" s="44"/>
      <c r="AS218" s="44"/>
      <c r="AT218" s="44"/>
      <c r="AU218" s="44"/>
      <c r="AV218" s="44"/>
    </row>
    <row r="219" spans="1:48" s="44" customFormat="1" ht="26.25" hidden="1" x14ac:dyDescent="0.25">
      <c r="A219" s="109"/>
      <c r="B219" s="230" t="s">
        <v>228</v>
      </c>
      <c r="C219" s="220">
        <f t="shared" si="325"/>
        <v>0</v>
      </c>
      <c r="D219" s="243"/>
      <c r="E219" s="243"/>
      <c r="F219" s="61"/>
      <c r="G219" s="243"/>
      <c r="H219" s="243"/>
      <c r="I219" s="243"/>
      <c r="J219" s="243"/>
      <c r="K219" s="243"/>
      <c r="L219" s="221">
        <f t="shared" si="326"/>
        <v>0</v>
      </c>
      <c r="M219" s="245"/>
      <c r="N219" s="245"/>
      <c r="O219" s="245"/>
      <c r="P219" s="245"/>
      <c r="Q219" s="245"/>
      <c r="R219" s="245"/>
      <c r="S219" s="245"/>
      <c r="T219" s="245"/>
      <c r="U219" s="222">
        <f t="shared" si="327"/>
        <v>0</v>
      </c>
      <c r="V219" s="222">
        <f t="shared" si="345"/>
        <v>0</v>
      </c>
      <c r="W219" s="222">
        <f t="shared" si="346"/>
        <v>0</v>
      </c>
      <c r="X219" s="222">
        <f t="shared" si="347"/>
        <v>0</v>
      </c>
      <c r="Y219" s="222">
        <f t="shared" si="348"/>
        <v>0</v>
      </c>
      <c r="Z219" s="222">
        <f t="shared" si="348"/>
        <v>0</v>
      </c>
      <c r="AA219" s="222">
        <f t="shared" si="349"/>
        <v>0</v>
      </c>
      <c r="AB219" s="222">
        <f t="shared" si="350"/>
        <v>0</v>
      </c>
      <c r="AC219" s="222">
        <f t="shared" si="351"/>
        <v>0</v>
      </c>
      <c r="AE219" s="59"/>
      <c r="AF219" s="59"/>
      <c r="AG219" s="59"/>
      <c r="AH219" s="59"/>
      <c r="AI219" s="59"/>
      <c r="AJ219" s="59"/>
      <c r="AK219" s="59"/>
      <c r="AL219" s="59"/>
      <c r="AM219" s="59"/>
    </row>
    <row r="220" spans="1:48" s="44" customFormat="1" hidden="1" x14ac:dyDescent="0.25">
      <c r="A220" s="109"/>
      <c r="B220" s="230" t="s">
        <v>287</v>
      </c>
      <c r="C220" s="60">
        <f t="shared" si="325"/>
        <v>0</v>
      </c>
      <c r="D220" s="60"/>
      <c r="E220" s="60"/>
      <c r="F220" s="61"/>
      <c r="G220" s="60"/>
      <c r="H220" s="60"/>
      <c r="I220" s="60"/>
      <c r="J220" s="60"/>
      <c r="K220" s="60"/>
      <c r="L220" s="107">
        <f t="shared" si="326"/>
        <v>0</v>
      </c>
      <c r="M220" s="107"/>
      <c r="N220" s="107"/>
      <c r="O220" s="107"/>
      <c r="P220" s="107"/>
      <c r="Q220" s="107"/>
      <c r="R220" s="107"/>
      <c r="S220" s="107"/>
      <c r="T220" s="107"/>
      <c r="U220" s="118">
        <f t="shared" si="327"/>
        <v>0</v>
      </c>
      <c r="V220" s="118">
        <f t="shared" si="345"/>
        <v>0</v>
      </c>
      <c r="W220" s="118">
        <f t="shared" si="346"/>
        <v>0</v>
      </c>
      <c r="X220" s="118">
        <f t="shared" si="347"/>
        <v>0</v>
      </c>
      <c r="Y220" s="118">
        <f t="shared" si="348"/>
        <v>0</v>
      </c>
      <c r="Z220" s="118">
        <f t="shared" si="348"/>
        <v>0</v>
      </c>
      <c r="AA220" s="118">
        <f t="shared" si="349"/>
        <v>0</v>
      </c>
      <c r="AB220" s="118">
        <f t="shared" si="350"/>
        <v>0</v>
      </c>
      <c r="AC220" s="118">
        <f t="shared" si="351"/>
        <v>0</v>
      </c>
      <c r="AE220" s="59"/>
      <c r="AF220" s="59"/>
      <c r="AG220" s="59"/>
      <c r="AH220" s="59"/>
      <c r="AI220" s="59"/>
      <c r="AJ220" s="59"/>
      <c r="AK220" s="59"/>
      <c r="AL220" s="59"/>
      <c r="AM220" s="59"/>
    </row>
    <row r="221" spans="1:48" s="44" customFormat="1" ht="39" hidden="1" x14ac:dyDescent="0.25">
      <c r="A221" s="109"/>
      <c r="B221" s="230" t="s">
        <v>384</v>
      </c>
      <c r="C221" s="220">
        <f t="shared" si="325"/>
        <v>0</v>
      </c>
      <c r="D221" s="243"/>
      <c r="E221" s="243"/>
      <c r="F221" s="218"/>
      <c r="G221" s="243"/>
      <c r="H221" s="243"/>
      <c r="I221" s="243"/>
      <c r="J221" s="243"/>
      <c r="K221" s="243"/>
      <c r="L221" s="221">
        <f t="shared" si="326"/>
        <v>0</v>
      </c>
      <c r="M221" s="245"/>
      <c r="N221" s="245"/>
      <c r="O221" s="245"/>
      <c r="P221" s="245"/>
      <c r="Q221" s="245"/>
      <c r="R221" s="245"/>
      <c r="S221" s="245"/>
      <c r="T221" s="245"/>
      <c r="U221" s="222">
        <f t="shared" si="327"/>
        <v>0</v>
      </c>
      <c r="V221" s="222">
        <f t="shared" si="345"/>
        <v>0</v>
      </c>
      <c r="W221" s="222">
        <f t="shared" si="346"/>
        <v>0</v>
      </c>
      <c r="X221" s="222">
        <f t="shared" si="347"/>
        <v>0</v>
      </c>
      <c r="Y221" s="222">
        <f t="shared" si="348"/>
        <v>0</v>
      </c>
      <c r="Z221" s="222">
        <f t="shared" si="348"/>
        <v>0</v>
      </c>
      <c r="AA221" s="222">
        <f t="shared" si="349"/>
        <v>0</v>
      </c>
      <c r="AB221" s="222">
        <f t="shared" si="350"/>
        <v>0</v>
      </c>
      <c r="AC221" s="222">
        <f t="shared" si="351"/>
        <v>0</v>
      </c>
      <c r="AE221" s="59"/>
      <c r="AF221" s="59"/>
      <c r="AG221" s="59"/>
      <c r="AH221" s="59"/>
      <c r="AI221" s="59"/>
      <c r="AJ221" s="59"/>
      <c r="AK221" s="59"/>
      <c r="AL221" s="59"/>
      <c r="AM221" s="59"/>
    </row>
    <row r="222" spans="1:48" ht="26.25" x14ac:dyDescent="0.25">
      <c r="A222" s="154"/>
      <c r="B222" s="234" t="s">
        <v>391</v>
      </c>
      <c r="C222" s="211">
        <f>D222+E222+F222+H222+I222+J222+K222+G222</f>
        <v>4.766</v>
      </c>
      <c r="D222" s="171"/>
      <c r="E222" s="171"/>
      <c r="F222" s="212">
        <v>4.766</v>
      </c>
      <c r="G222" s="171"/>
      <c r="H222" s="171"/>
      <c r="I222" s="171"/>
      <c r="J222" s="171"/>
      <c r="K222" s="61"/>
      <c r="L222" s="213">
        <f>M222+N222+O222+Q222+R222+S222+T222+P222</f>
        <v>0</v>
      </c>
      <c r="M222" s="115"/>
      <c r="N222" s="115"/>
      <c r="O222" s="215"/>
      <c r="P222" s="115"/>
      <c r="Q222" s="115"/>
      <c r="R222" s="115"/>
      <c r="S222" s="214"/>
      <c r="T222" s="214"/>
      <c r="U222" s="216">
        <f>V222+W222+X222+Z222+AA222+AB222+AC222+Y222</f>
        <v>4.766</v>
      </c>
      <c r="V222" s="216">
        <f t="shared" ref="V222" si="356">D222+M222</f>
        <v>0</v>
      </c>
      <c r="W222" s="216">
        <f t="shared" ref="W222" si="357">E222+N222</f>
        <v>0</v>
      </c>
      <c r="X222" s="216">
        <f t="shared" ref="X222" si="358">F222+O222</f>
        <v>4.766</v>
      </c>
      <c r="Y222" s="216">
        <f t="shared" ref="Y222:Z222" si="359">G222+P222</f>
        <v>0</v>
      </c>
      <c r="Z222" s="216">
        <f t="shared" si="359"/>
        <v>0</v>
      </c>
      <c r="AA222" s="216">
        <f t="shared" ref="AA222" si="360">I222+R222</f>
        <v>0</v>
      </c>
      <c r="AB222" s="216">
        <f t="shared" ref="AB222" si="361">J222+S222</f>
        <v>0</v>
      </c>
      <c r="AC222" s="216">
        <f t="shared" ref="AC222" si="362">K222+T222</f>
        <v>0</v>
      </c>
      <c r="AN222" s="44"/>
      <c r="AO222" s="44"/>
      <c r="AP222" s="44"/>
      <c r="AQ222" s="44"/>
      <c r="AR222" s="44"/>
      <c r="AS222" s="44"/>
      <c r="AT222" s="44"/>
      <c r="AU222" s="44"/>
      <c r="AV222" s="44"/>
    </row>
    <row r="223" spans="1:48" ht="39" x14ac:dyDescent="0.25">
      <c r="A223" s="155"/>
      <c r="B223" s="234" t="s">
        <v>438</v>
      </c>
      <c r="C223" s="211">
        <f>D223+E223+F223+H223+I223+J223+K223+G223</f>
        <v>10.055999999999999</v>
      </c>
      <c r="D223" s="171"/>
      <c r="E223" s="171"/>
      <c r="F223" s="212">
        <v>10.055999999999999</v>
      </c>
      <c r="G223" s="171"/>
      <c r="H223" s="171"/>
      <c r="I223" s="171"/>
      <c r="J223" s="171"/>
      <c r="K223" s="61"/>
      <c r="L223" s="213">
        <f>M223+N223+O223+Q223+R223+S223+T223+P223</f>
        <v>0</v>
      </c>
      <c r="M223" s="115"/>
      <c r="N223" s="115"/>
      <c r="O223" s="111"/>
      <c r="P223" s="115"/>
      <c r="Q223" s="115"/>
      <c r="R223" s="115"/>
      <c r="S223" s="214"/>
      <c r="T223" s="214"/>
      <c r="U223" s="216">
        <f>V223+W223+X223+Z223+AA223+AB223+AC223+Y223</f>
        <v>10.055999999999999</v>
      </c>
      <c r="V223" s="216">
        <f t="shared" si="345"/>
        <v>0</v>
      </c>
      <c r="W223" s="216">
        <f t="shared" si="346"/>
        <v>0</v>
      </c>
      <c r="X223" s="216">
        <f t="shared" si="347"/>
        <v>10.055999999999999</v>
      </c>
      <c r="Y223" s="216">
        <f t="shared" si="348"/>
        <v>0</v>
      </c>
      <c r="Z223" s="216">
        <f t="shared" si="348"/>
        <v>0</v>
      </c>
      <c r="AA223" s="216">
        <f t="shared" si="349"/>
        <v>0</v>
      </c>
      <c r="AB223" s="216">
        <f t="shared" si="350"/>
        <v>0</v>
      </c>
      <c r="AC223" s="216">
        <f t="shared" si="351"/>
        <v>0</v>
      </c>
      <c r="AN223" s="44"/>
      <c r="AO223" s="44"/>
      <c r="AP223" s="44"/>
      <c r="AQ223" s="44"/>
      <c r="AR223" s="44"/>
      <c r="AS223" s="44"/>
      <c r="AT223" s="44"/>
      <c r="AU223" s="44"/>
      <c r="AV223" s="44"/>
    </row>
    <row r="224" spans="1:48" ht="15" customHeight="1" x14ac:dyDescent="0.25">
      <c r="A224" s="113" t="s">
        <v>31</v>
      </c>
      <c r="B224" s="248" t="s">
        <v>242</v>
      </c>
      <c r="C224" s="202">
        <f>D224+E224+F224+H224+I224+J224+K224+G224</f>
        <v>2016.00506</v>
      </c>
      <c r="D224" s="203">
        <f t="shared" ref="D224:T224" si="363">D225</f>
        <v>838.96900000000005</v>
      </c>
      <c r="E224" s="203">
        <f t="shared" si="363"/>
        <v>0</v>
      </c>
      <c r="F224" s="203">
        <f t="shared" si="363"/>
        <v>110.149</v>
      </c>
      <c r="G224" s="203">
        <f t="shared" si="363"/>
        <v>0</v>
      </c>
      <c r="H224" s="203">
        <f t="shared" si="363"/>
        <v>887.07899999999995</v>
      </c>
      <c r="I224" s="203">
        <f t="shared" si="363"/>
        <v>151.1</v>
      </c>
      <c r="J224" s="203">
        <f t="shared" si="363"/>
        <v>0</v>
      </c>
      <c r="K224" s="151">
        <f t="shared" si="363"/>
        <v>28.70806</v>
      </c>
      <c r="L224" s="106">
        <f>M224+N224+O224+Q224+R224+S224+T224+P224</f>
        <v>0</v>
      </c>
      <c r="M224" s="205">
        <f t="shared" si="363"/>
        <v>0</v>
      </c>
      <c r="N224" s="205">
        <f t="shared" si="363"/>
        <v>0</v>
      </c>
      <c r="O224" s="115">
        <f t="shared" si="363"/>
        <v>0</v>
      </c>
      <c r="P224" s="205">
        <f t="shared" si="363"/>
        <v>0</v>
      </c>
      <c r="Q224" s="205">
        <f t="shared" si="363"/>
        <v>0</v>
      </c>
      <c r="R224" s="205">
        <f t="shared" si="363"/>
        <v>0</v>
      </c>
      <c r="S224" s="205">
        <f t="shared" si="363"/>
        <v>0</v>
      </c>
      <c r="T224" s="127">
        <f t="shared" si="363"/>
        <v>0</v>
      </c>
      <c r="U224" s="206">
        <f>V224+W224+X224+Z224+AA224+AB224+AC224+Y224</f>
        <v>2016.00506</v>
      </c>
      <c r="V224" s="206">
        <f t="shared" ref="V224:AC224" si="364">V225</f>
        <v>838.96900000000005</v>
      </c>
      <c r="W224" s="206">
        <f t="shared" si="364"/>
        <v>0</v>
      </c>
      <c r="X224" s="206">
        <f t="shared" si="364"/>
        <v>110.149</v>
      </c>
      <c r="Y224" s="206">
        <f t="shared" si="364"/>
        <v>0</v>
      </c>
      <c r="Z224" s="206">
        <f t="shared" si="364"/>
        <v>887.07899999999995</v>
      </c>
      <c r="AA224" s="206">
        <f t="shared" si="364"/>
        <v>151.1</v>
      </c>
      <c r="AB224" s="206">
        <f t="shared" si="364"/>
        <v>0</v>
      </c>
      <c r="AC224" s="206">
        <f t="shared" si="364"/>
        <v>28.70806</v>
      </c>
      <c r="AN224" s="44"/>
      <c r="AO224" s="44"/>
      <c r="AP224" s="44"/>
      <c r="AQ224" s="44"/>
      <c r="AR224" s="44"/>
      <c r="AS224" s="44"/>
      <c r="AT224" s="44"/>
      <c r="AU224" s="44"/>
      <c r="AV224" s="44"/>
    </row>
    <row r="225" spans="1:48" x14ac:dyDescent="0.25">
      <c r="A225" s="113"/>
      <c r="B225" s="207" t="s">
        <v>378</v>
      </c>
      <c r="C225" s="114">
        <f>D225+E225+F225+H225+I225+J225+K225+G225</f>
        <v>2016.00506</v>
      </c>
      <c r="D225" s="152">
        <v>838.96900000000005</v>
      </c>
      <c r="E225" s="114"/>
      <c r="F225" s="114">
        <f>F226+F228+F229+F227</f>
        <v>110.149</v>
      </c>
      <c r="G225" s="114"/>
      <c r="H225" s="152">
        <v>887.07899999999995</v>
      </c>
      <c r="I225" s="152">
        <v>151.1</v>
      </c>
      <c r="J225" s="203"/>
      <c r="K225" s="60">
        <f>'4 priedas_ nepanaudotos lėšos'!C83</f>
        <v>28.70806</v>
      </c>
      <c r="L225" s="115">
        <f>M225+N225+O225+Q225+R225+S225+T225+P225</f>
        <v>0</v>
      </c>
      <c r="M225" s="149"/>
      <c r="N225" s="115"/>
      <c r="O225" s="115">
        <f>SUM(O226:O229)</f>
        <v>0</v>
      </c>
      <c r="P225" s="105"/>
      <c r="Q225" s="105"/>
      <c r="R225" s="149"/>
      <c r="S225" s="205"/>
      <c r="T225" s="107">
        <f>'4 priedas_ nepanaudotos lėšos'!I83</f>
        <v>0</v>
      </c>
      <c r="U225" s="153">
        <f>V225+W225+X225+Z225+AA225+AB225+AC225+Y225</f>
        <v>2016.00506</v>
      </c>
      <c r="V225" s="153">
        <f t="shared" si="345"/>
        <v>838.96900000000005</v>
      </c>
      <c r="W225" s="153">
        <f t="shared" si="346"/>
        <v>0</v>
      </c>
      <c r="X225" s="153">
        <f t="shared" si="347"/>
        <v>110.149</v>
      </c>
      <c r="Y225" s="153">
        <f t="shared" si="348"/>
        <v>0</v>
      </c>
      <c r="Z225" s="153">
        <f t="shared" si="348"/>
        <v>887.07899999999995</v>
      </c>
      <c r="AA225" s="153">
        <f t="shared" si="349"/>
        <v>151.1</v>
      </c>
      <c r="AB225" s="153">
        <f t="shared" si="350"/>
        <v>0</v>
      </c>
      <c r="AC225" s="153">
        <f t="shared" si="351"/>
        <v>28.70806</v>
      </c>
      <c r="AN225" s="44"/>
      <c r="AO225" s="44"/>
      <c r="AP225" s="44"/>
      <c r="AQ225" s="44"/>
      <c r="AR225" s="44"/>
      <c r="AS225" s="44"/>
      <c r="AT225" s="44"/>
      <c r="AU225" s="44"/>
      <c r="AV225" s="44"/>
    </row>
    <row r="226" spans="1:48" ht="26.25" x14ac:dyDescent="0.25">
      <c r="A226" s="113"/>
      <c r="B226" s="210" t="s">
        <v>391</v>
      </c>
      <c r="C226" s="211">
        <f>D226+E226+F226+H226+I226+J226+K226+G226</f>
        <v>71.483999999999995</v>
      </c>
      <c r="D226" s="114"/>
      <c r="E226" s="114"/>
      <c r="F226" s="152">
        <v>71.483999999999995</v>
      </c>
      <c r="G226" s="114"/>
      <c r="H226" s="114"/>
      <c r="I226" s="114"/>
      <c r="J226" s="114"/>
      <c r="K226" s="60"/>
      <c r="L226" s="213">
        <f>M226+N226+O226+Q226+R226+S226+T226+P226</f>
        <v>0</v>
      </c>
      <c r="M226" s="115"/>
      <c r="N226" s="115"/>
      <c r="O226" s="215"/>
      <c r="P226" s="115"/>
      <c r="Q226" s="115"/>
      <c r="R226" s="115"/>
      <c r="S226" s="115"/>
      <c r="T226" s="107"/>
      <c r="U226" s="216">
        <f>V226+W226+X226+Z226+AA226+AB226+AC226+Y226</f>
        <v>71.483999999999995</v>
      </c>
      <c r="V226" s="216">
        <f t="shared" si="345"/>
        <v>0</v>
      </c>
      <c r="W226" s="216">
        <f t="shared" si="346"/>
        <v>0</v>
      </c>
      <c r="X226" s="216">
        <f t="shared" si="347"/>
        <v>71.483999999999995</v>
      </c>
      <c r="Y226" s="216">
        <f t="shared" si="348"/>
        <v>0</v>
      </c>
      <c r="Z226" s="216">
        <f t="shared" si="348"/>
        <v>0</v>
      </c>
      <c r="AA226" s="216">
        <f t="shared" si="349"/>
        <v>0</v>
      </c>
      <c r="AB226" s="216">
        <f t="shared" si="350"/>
        <v>0</v>
      </c>
      <c r="AC226" s="216">
        <f t="shared" si="351"/>
        <v>0</v>
      </c>
      <c r="AN226" s="44"/>
      <c r="AO226" s="44"/>
      <c r="AP226" s="44"/>
      <c r="AQ226" s="44"/>
      <c r="AR226" s="44"/>
      <c r="AS226" s="44"/>
      <c r="AT226" s="44"/>
      <c r="AU226" s="44"/>
      <c r="AV226" s="44"/>
    </row>
    <row r="227" spans="1:48" s="44" customFormat="1" ht="39" hidden="1" x14ac:dyDescent="0.25">
      <c r="A227" s="112"/>
      <c r="B227" s="217" t="s">
        <v>384</v>
      </c>
      <c r="C227" s="220">
        <f t="shared" si="325"/>
        <v>0</v>
      </c>
      <c r="D227" s="243"/>
      <c r="E227" s="243"/>
      <c r="F227" s="218"/>
      <c r="G227" s="243"/>
      <c r="H227" s="243"/>
      <c r="I227" s="243"/>
      <c r="J227" s="243"/>
      <c r="K227" s="243"/>
      <c r="L227" s="221">
        <f t="shared" si="326"/>
        <v>0</v>
      </c>
      <c r="M227" s="245"/>
      <c r="N227" s="245"/>
      <c r="O227" s="107"/>
      <c r="P227" s="245"/>
      <c r="Q227" s="245"/>
      <c r="R227" s="245"/>
      <c r="S227" s="245"/>
      <c r="T227" s="245"/>
      <c r="U227" s="222">
        <f t="shared" si="327"/>
        <v>0</v>
      </c>
      <c r="V227" s="222">
        <f t="shared" si="345"/>
        <v>0</v>
      </c>
      <c r="W227" s="222">
        <f t="shared" si="346"/>
        <v>0</v>
      </c>
      <c r="X227" s="222">
        <f t="shared" si="347"/>
        <v>0</v>
      </c>
      <c r="Y227" s="222">
        <f t="shared" si="348"/>
        <v>0</v>
      </c>
      <c r="Z227" s="222">
        <f t="shared" si="348"/>
        <v>0</v>
      </c>
      <c r="AA227" s="222">
        <f t="shared" si="349"/>
        <v>0</v>
      </c>
      <c r="AB227" s="222">
        <f t="shared" si="350"/>
        <v>0</v>
      </c>
      <c r="AC227" s="222">
        <f t="shared" si="351"/>
        <v>0</v>
      </c>
      <c r="AE227" s="59"/>
      <c r="AF227" s="59"/>
      <c r="AG227" s="59"/>
      <c r="AH227" s="59"/>
      <c r="AI227" s="59"/>
      <c r="AJ227" s="59"/>
      <c r="AK227" s="59"/>
      <c r="AL227" s="59"/>
      <c r="AM227" s="59"/>
    </row>
    <row r="228" spans="1:48" s="44" customFormat="1" ht="26.25" hidden="1" x14ac:dyDescent="0.25">
      <c r="A228" s="112"/>
      <c r="B228" s="217" t="s">
        <v>228</v>
      </c>
      <c r="C228" s="220">
        <f t="shared" si="325"/>
        <v>0</v>
      </c>
      <c r="D228" s="60"/>
      <c r="E228" s="60"/>
      <c r="F228" s="60"/>
      <c r="G228" s="60"/>
      <c r="H228" s="60"/>
      <c r="I228" s="60"/>
      <c r="J228" s="60"/>
      <c r="K228" s="60"/>
      <c r="L228" s="221">
        <f t="shared" si="326"/>
        <v>0</v>
      </c>
      <c r="M228" s="60"/>
      <c r="N228" s="60"/>
      <c r="O228" s="245"/>
      <c r="P228" s="107"/>
      <c r="Q228" s="107"/>
      <c r="R228" s="107"/>
      <c r="S228" s="107"/>
      <c r="T228" s="107"/>
      <c r="U228" s="222">
        <f t="shared" si="327"/>
        <v>0</v>
      </c>
      <c r="V228" s="222">
        <f t="shared" si="345"/>
        <v>0</v>
      </c>
      <c r="W228" s="222">
        <f t="shared" si="346"/>
        <v>0</v>
      </c>
      <c r="X228" s="222">
        <f t="shared" si="347"/>
        <v>0</v>
      </c>
      <c r="Y228" s="222">
        <f t="shared" si="348"/>
        <v>0</v>
      </c>
      <c r="Z228" s="222">
        <f t="shared" si="348"/>
        <v>0</v>
      </c>
      <c r="AA228" s="222">
        <f t="shared" si="349"/>
        <v>0</v>
      </c>
      <c r="AB228" s="222">
        <f t="shared" si="350"/>
        <v>0</v>
      </c>
      <c r="AC228" s="222">
        <f t="shared" si="351"/>
        <v>0</v>
      </c>
      <c r="AE228" s="59"/>
      <c r="AF228" s="59"/>
      <c r="AG228" s="59"/>
      <c r="AH228" s="59"/>
      <c r="AI228" s="59"/>
      <c r="AJ228" s="59"/>
      <c r="AK228" s="59"/>
      <c r="AL228" s="59"/>
      <c r="AM228" s="59"/>
    </row>
    <row r="229" spans="1:48" ht="39" x14ac:dyDescent="0.25">
      <c r="A229" s="156"/>
      <c r="B229" s="210" t="s">
        <v>438</v>
      </c>
      <c r="C229" s="211">
        <f>D229+E229+F229+H229+I229+J229+K229+G229</f>
        <v>38.664999999999999</v>
      </c>
      <c r="D229" s="114"/>
      <c r="E229" s="114"/>
      <c r="F229" s="212">
        <v>38.664999999999999</v>
      </c>
      <c r="G229" s="114"/>
      <c r="H229" s="114"/>
      <c r="I229" s="114"/>
      <c r="J229" s="114"/>
      <c r="K229" s="60"/>
      <c r="L229" s="213">
        <f>M229+N229+O229+Q229+R229+S229+T229+P229</f>
        <v>0</v>
      </c>
      <c r="M229" s="244"/>
      <c r="N229" s="244"/>
      <c r="O229" s="215"/>
      <c r="P229" s="115"/>
      <c r="Q229" s="115"/>
      <c r="R229" s="115"/>
      <c r="S229" s="115"/>
      <c r="T229" s="115"/>
      <c r="U229" s="216">
        <f>V229+W229+X229+Z229+AA229+AB229+AC229+Y229</f>
        <v>38.664999999999999</v>
      </c>
      <c r="V229" s="216">
        <f t="shared" si="345"/>
        <v>0</v>
      </c>
      <c r="W229" s="216">
        <f t="shared" si="346"/>
        <v>0</v>
      </c>
      <c r="X229" s="216">
        <f t="shared" si="347"/>
        <v>38.664999999999999</v>
      </c>
      <c r="Y229" s="216">
        <f t="shared" si="348"/>
        <v>0</v>
      </c>
      <c r="Z229" s="216">
        <f t="shared" si="348"/>
        <v>0</v>
      </c>
      <c r="AA229" s="216">
        <f t="shared" si="349"/>
        <v>0</v>
      </c>
      <c r="AB229" s="216">
        <f t="shared" si="350"/>
        <v>0</v>
      </c>
      <c r="AC229" s="216">
        <f t="shared" si="351"/>
        <v>0</v>
      </c>
      <c r="AN229" s="44"/>
      <c r="AO229" s="44"/>
      <c r="AP229" s="44"/>
      <c r="AQ229" s="44"/>
      <c r="AR229" s="44"/>
      <c r="AS229" s="44"/>
      <c r="AT229" s="44"/>
      <c r="AU229" s="44"/>
      <c r="AV229" s="44"/>
    </row>
    <row r="230" spans="1:48" ht="15" customHeight="1" x14ac:dyDescent="0.25">
      <c r="A230" s="235" t="s">
        <v>32</v>
      </c>
      <c r="B230" s="248" t="s">
        <v>244</v>
      </c>
      <c r="C230" s="202">
        <f>D230+E230+F230+H230+I230+J230+K230+G230</f>
        <v>891.25502999999992</v>
      </c>
      <c r="D230" s="203">
        <f t="shared" ref="D230:T230" si="365">D231</f>
        <v>404.08699999999999</v>
      </c>
      <c r="E230" s="203">
        <f t="shared" si="365"/>
        <v>0</v>
      </c>
      <c r="F230" s="203">
        <f t="shared" si="365"/>
        <v>28.838999999999999</v>
      </c>
      <c r="G230" s="203">
        <f t="shared" si="365"/>
        <v>0</v>
      </c>
      <c r="H230" s="203">
        <f t="shared" si="365"/>
        <v>412.45100000000002</v>
      </c>
      <c r="I230" s="203">
        <f t="shared" si="365"/>
        <v>42</v>
      </c>
      <c r="J230" s="203">
        <f t="shared" si="365"/>
        <v>0</v>
      </c>
      <c r="K230" s="151">
        <f t="shared" si="365"/>
        <v>3.8780299999999999</v>
      </c>
      <c r="L230" s="106">
        <f>M230+N230+O230+Q230+R230+S230+T230+P230</f>
        <v>0</v>
      </c>
      <c r="M230" s="205">
        <f t="shared" si="365"/>
        <v>0</v>
      </c>
      <c r="N230" s="205">
        <f t="shared" si="365"/>
        <v>0</v>
      </c>
      <c r="O230" s="205">
        <f t="shared" si="365"/>
        <v>0</v>
      </c>
      <c r="P230" s="205">
        <f t="shared" si="365"/>
        <v>0</v>
      </c>
      <c r="Q230" s="205">
        <f t="shared" si="365"/>
        <v>0</v>
      </c>
      <c r="R230" s="205">
        <f t="shared" si="365"/>
        <v>0</v>
      </c>
      <c r="S230" s="205">
        <f t="shared" si="365"/>
        <v>0</v>
      </c>
      <c r="T230" s="127">
        <f t="shared" si="365"/>
        <v>0</v>
      </c>
      <c r="U230" s="206">
        <f>V230+W230+X230+Z230+AA230+AB230+AC230+Y230</f>
        <v>891.25502999999992</v>
      </c>
      <c r="V230" s="206">
        <f t="shared" ref="V230:AC230" si="366">V231</f>
        <v>404.08699999999999</v>
      </c>
      <c r="W230" s="206">
        <f t="shared" si="366"/>
        <v>0</v>
      </c>
      <c r="X230" s="206">
        <f t="shared" si="366"/>
        <v>28.838999999999999</v>
      </c>
      <c r="Y230" s="206">
        <f t="shared" si="366"/>
        <v>0</v>
      </c>
      <c r="Z230" s="206">
        <f t="shared" si="366"/>
        <v>412.45100000000002</v>
      </c>
      <c r="AA230" s="206">
        <f t="shared" si="366"/>
        <v>42</v>
      </c>
      <c r="AB230" s="206">
        <f t="shared" si="366"/>
        <v>0</v>
      </c>
      <c r="AC230" s="206">
        <f t="shared" si="366"/>
        <v>3.8780299999999999</v>
      </c>
      <c r="AN230" s="44"/>
      <c r="AO230" s="44"/>
      <c r="AP230" s="44"/>
      <c r="AQ230" s="44"/>
      <c r="AR230" s="44"/>
      <c r="AS230" s="44"/>
      <c r="AT230" s="44"/>
      <c r="AU230" s="44"/>
      <c r="AV230" s="44"/>
    </row>
    <row r="231" spans="1:48" x14ac:dyDescent="0.25">
      <c r="A231" s="113"/>
      <c r="B231" s="207" t="s">
        <v>378</v>
      </c>
      <c r="C231" s="114">
        <f>D231+E231+F231+H231+I231+J231+K231+G231</f>
        <v>891.25502999999992</v>
      </c>
      <c r="D231" s="152">
        <v>404.08699999999999</v>
      </c>
      <c r="E231" s="114"/>
      <c r="F231" s="114">
        <f>F232+F234+F233</f>
        <v>28.838999999999999</v>
      </c>
      <c r="G231" s="114"/>
      <c r="H231" s="152">
        <v>412.45100000000002</v>
      </c>
      <c r="I231" s="152">
        <v>42</v>
      </c>
      <c r="J231" s="203"/>
      <c r="K231" s="60">
        <f>'4 priedas_ nepanaudotos lėšos'!C85</f>
        <v>3.8780299999999999</v>
      </c>
      <c r="L231" s="115">
        <f>M231+N231+O231+Q231+R231+S231+T231+P231</f>
        <v>0</v>
      </c>
      <c r="M231" s="149"/>
      <c r="N231" s="115"/>
      <c r="O231" s="115">
        <f>SUM(O232:O234)</f>
        <v>0</v>
      </c>
      <c r="P231" s="105"/>
      <c r="Q231" s="105"/>
      <c r="R231" s="149"/>
      <c r="S231" s="205"/>
      <c r="T231" s="107">
        <f>'4 priedas_ nepanaudotos lėšos'!I85</f>
        <v>0</v>
      </c>
      <c r="U231" s="153">
        <f>V231+W231+X231+Z231+AA231+AB231+AC231+Y231</f>
        <v>891.25502999999992</v>
      </c>
      <c r="V231" s="153">
        <f t="shared" si="345"/>
        <v>404.08699999999999</v>
      </c>
      <c r="W231" s="153">
        <f t="shared" si="346"/>
        <v>0</v>
      </c>
      <c r="X231" s="153">
        <f t="shared" si="347"/>
        <v>28.838999999999999</v>
      </c>
      <c r="Y231" s="153">
        <f t="shared" si="348"/>
        <v>0</v>
      </c>
      <c r="Z231" s="153">
        <f t="shared" si="348"/>
        <v>412.45100000000002</v>
      </c>
      <c r="AA231" s="153">
        <f t="shared" si="349"/>
        <v>42</v>
      </c>
      <c r="AB231" s="153">
        <f t="shared" si="350"/>
        <v>0</v>
      </c>
      <c r="AC231" s="153">
        <f t="shared" si="351"/>
        <v>3.8780299999999999</v>
      </c>
      <c r="AN231" s="44"/>
      <c r="AO231" s="44"/>
      <c r="AP231" s="44"/>
      <c r="AQ231" s="44"/>
      <c r="AR231" s="44"/>
      <c r="AS231" s="44"/>
      <c r="AT231" s="44"/>
      <c r="AU231" s="44"/>
      <c r="AV231" s="44"/>
    </row>
    <row r="232" spans="1:48" ht="26.25" x14ac:dyDescent="0.25">
      <c r="A232" s="113"/>
      <c r="B232" s="210" t="s">
        <v>391</v>
      </c>
      <c r="C232" s="211">
        <f>D232+E232+F232+H232+I232+J232+K232+G232</f>
        <v>9.5310000000000006</v>
      </c>
      <c r="D232" s="171"/>
      <c r="E232" s="242"/>
      <c r="F232" s="212">
        <v>9.5310000000000006</v>
      </c>
      <c r="G232" s="242"/>
      <c r="H232" s="242"/>
      <c r="I232" s="242"/>
      <c r="J232" s="242"/>
      <c r="K232" s="243"/>
      <c r="L232" s="213">
        <f>M232+N232+O232+Q232+R232+S232+T232+P232</f>
        <v>0</v>
      </c>
      <c r="M232" s="244"/>
      <c r="N232" s="244"/>
      <c r="O232" s="215"/>
      <c r="P232" s="244"/>
      <c r="Q232" s="244"/>
      <c r="R232" s="244"/>
      <c r="S232" s="244"/>
      <c r="T232" s="245"/>
      <c r="U232" s="216">
        <f>V232+W232+X232+Z232+AA232+AB232+AC232+Y232</f>
        <v>9.5310000000000006</v>
      </c>
      <c r="V232" s="216">
        <f t="shared" si="345"/>
        <v>0</v>
      </c>
      <c r="W232" s="216">
        <f t="shared" si="346"/>
        <v>0</v>
      </c>
      <c r="X232" s="216">
        <f t="shared" si="347"/>
        <v>9.5310000000000006</v>
      </c>
      <c r="Y232" s="216">
        <f t="shared" si="348"/>
        <v>0</v>
      </c>
      <c r="Z232" s="216">
        <f t="shared" si="348"/>
        <v>0</v>
      </c>
      <c r="AA232" s="216">
        <f t="shared" si="349"/>
        <v>0</v>
      </c>
      <c r="AB232" s="216">
        <f t="shared" si="350"/>
        <v>0</v>
      </c>
      <c r="AC232" s="216">
        <f t="shared" si="351"/>
        <v>0</v>
      </c>
      <c r="AN232" s="44"/>
      <c r="AO232" s="44"/>
      <c r="AP232" s="44"/>
      <c r="AQ232" s="44"/>
      <c r="AR232" s="44"/>
      <c r="AS232" s="44"/>
      <c r="AT232" s="44"/>
      <c r="AU232" s="44"/>
      <c r="AV232" s="44"/>
    </row>
    <row r="233" spans="1:48" s="44" customFormat="1" ht="26.25" hidden="1" x14ac:dyDescent="0.25">
      <c r="A233" s="112"/>
      <c r="B233" s="217" t="s">
        <v>306</v>
      </c>
      <c r="C233" s="220">
        <f t="shared" si="325"/>
        <v>0</v>
      </c>
      <c r="D233" s="243"/>
      <c r="E233" s="243"/>
      <c r="F233" s="218"/>
      <c r="G233" s="243"/>
      <c r="H233" s="243"/>
      <c r="I233" s="243"/>
      <c r="J233" s="243"/>
      <c r="K233" s="243"/>
      <c r="L233" s="221">
        <f t="shared" si="326"/>
        <v>0</v>
      </c>
      <c r="M233" s="245"/>
      <c r="N233" s="245"/>
      <c r="O233" s="245"/>
      <c r="P233" s="245"/>
      <c r="Q233" s="245"/>
      <c r="R233" s="245"/>
      <c r="S233" s="245"/>
      <c r="T233" s="245"/>
      <c r="U233" s="222">
        <f t="shared" si="327"/>
        <v>0</v>
      </c>
      <c r="V233" s="222">
        <f t="shared" si="345"/>
        <v>0</v>
      </c>
      <c r="W233" s="222">
        <f t="shared" si="346"/>
        <v>0</v>
      </c>
      <c r="X233" s="222">
        <f t="shared" si="347"/>
        <v>0</v>
      </c>
      <c r="Y233" s="222">
        <f t="shared" si="348"/>
        <v>0</v>
      </c>
      <c r="Z233" s="222">
        <f t="shared" si="348"/>
        <v>0</v>
      </c>
      <c r="AA233" s="222">
        <f t="shared" si="349"/>
        <v>0</v>
      </c>
      <c r="AB233" s="222">
        <f t="shared" si="350"/>
        <v>0</v>
      </c>
      <c r="AC233" s="222">
        <f t="shared" si="351"/>
        <v>0</v>
      </c>
      <c r="AE233" s="59"/>
      <c r="AF233" s="59"/>
      <c r="AG233" s="59"/>
      <c r="AH233" s="59"/>
      <c r="AI233" s="59"/>
      <c r="AJ233" s="59"/>
      <c r="AK233" s="59"/>
      <c r="AL233" s="59"/>
      <c r="AM233" s="59"/>
    </row>
    <row r="234" spans="1:48" ht="39" x14ac:dyDescent="0.25">
      <c r="A234" s="156"/>
      <c r="B234" s="210" t="s">
        <v>438</v>
      </c>
      <c r="C234" s="211">
        <f>D234+E234+F234+H234+I234+J234+K234+G234</f>
        <v>19.308</v>
      </c>
      <c r="D234" s="171"/>
      <c r="E234" s="171"/>
      <c r="F234" s="212">
        <v>19.308</v>
      </c>
      <c r="G234" s="171"/>
      <c r="H234" s="171"/>
      <c r="I234" s="171"/>
      <c r="J234" s="171"/>
      <c r="K234" s="61"/>
      <c r="L234" s="213">
        <f>M234+N234+O234+Q234+R234+S234+T234+P234</f>
        <v>0</v>
      </c>
      <c r="M234" s="214"/>
      <c r="N234" s="214"/>
      <c r="O234" s="215"/>
      <c r="P234" s="244"/>
      <c r="Q234" s="244"/>
      <c r="R234" s="244"/>
      <c r="S234" s="214"/>
      <c r="T234" s="108"/>
      <c r="U234" s="216">
        <f>V234+W234+X234+Z234+AA234+AB234+AC234+Y234</f>
        <v>19.308</v>
      </c>
      <c r="V234" s="216">
        <f t="shared" si="345"/>
        <v>0</v>
      </c>
      <c r="W234" s="216">
        <f t="shared" si="346"/>
        <v>0</v>
      </c>
      <c r="X234" s="216">
        <f t="shared" si="347"/>
        <v>19.308</v>
      </c>
      <c r="Y234" s="216">
        <f t="shared" si="348"/>
        <v>0</v>
      </c>
      <c r="Z234" s="216">
        <f t="shared" si="348"/>
        <v>0</v>
      </c>
      <c r="AA234" s="216">
        <f t="shared" si="349"/>
        <v>0</v>
      </c>
      <c r="AB234" s="216">
        <f t="shared" si="350"/>
        <v>0</v>
      </c>
      <c r="AC234" s="216">
        <f t="shared" si="351"/>
        <v>0</v>
      </c>
      <c r="AN234" s="44"/>
      <c r="AO234" s="44"/>
      <c r="AP234" s="44"/>
      <c r="AQ234" s="44"/>
      <c r="AR234" s="44"/>
      <c r="AS234" s="44"/>
      <c r="AT234" s="44"/>
      <c r="AU234" s="44"/>
      <c r="AV234" s="44"/>
    </row>
    <row r="235" spans="1:48" ht="15" customHeight="1" x14ac:dyDescent="0.25">
      <c r="A235" s="235" t="s">
        <v>33</v>
      </c>
      <c r="B235" s="248" t="s">
        <v>245</v>
      </c>
      <c r="C235" s="202">
        <f>D235+E235+F235+H235+I235+J235+K235+G235</f>
        <v>1621.97416</v>
      </c>
      <c r="D235" s="203">
        <f t="shared" ref="D235:T235" si="367">D236</f>
        <v>721.33</v>
      </c>
      <c r="E235" s="203">
        <f t="shared" si="367"/>
        <v>0</v>
      </c>
      <c r="F235" s="203">
        <f t="shared" si="367"/>
        <v>36.747</v>
      </c>
      <c r="G235" s="203">
        <f t="shared" si="367"/>
        <v>0</v>
      </c>
      <c r="H235" s="203">
        <f t="shared" si="367"/>
        <v>772.505</v>
      </c>
      <c r="I235" s="203">
        <f t="shared" si="367"/>
        <v>90.5</v>
      </c>
      <c r="J235" s="203">
        <f t="shared" si="367"/>
        <v>0</v>
      </c>
      <c r="K235" s="151">
        <f t="shared" si="367"/>
        <v>0.89215999999999995</v>
      </c>
      <c r="L235" s="106">
        <f>M235+N235+O235+Q235+R235+S235+T235+P235</f>
        <v>1.6</v>
      </c>
      <c r="M235" s="205">
        <f t="shared" si="367"/>
        <v>1.6</v>
      </c>
      <c r="N235" s="205">
        <f t="shared" si="367"/>
        <v>0</v>
      </c>
      <c r="O235" s="205">
        <f t="shared" si="367"/>
        <v>0</v>
      </c>
      <c r="P235" s="205">
        <f t="shared" si="367"/>
        <v>0</v>
      </c>
      <c r="Q235" s="205">
        <f t="shared" si="367"/>
        <v>0</v>
      </c>
      <c r="R235" s="205">
        <f t="shared" si="367"/>
        <v>0</v>
      </c>
      <c r="S235" s="205">
        <f t="shared" si="367"/>
        <v>0</v>
      </c>
      <c r="T235" s="127">
        <f t="shared" si="367"/>
        <v>0</v>
      </c>
      <c r="U235" s="206">
        <f>V235+W235+X235+Z235+AA235+AB235+AC235+Y235</f>
        <v>1623.5741600000001</v>
      </c>
      <c r="V235" s="206">
        <f t="shared" ref="V235:AC235" si="368">V236</f>
        <v>722.93000000000006</v>
      </c>
      <c r="W235" s="206">
        <f t="shared" si="368"/>
        <v>0</v>
      </c>
      <c r="X235" s="206">
        <f t="shared" si="368"/>
        <v>36.747</v>
      </c>
      <c r="Y235" s="206">
        <f t="shared" si="368"/>
        <v>0</v>
      </c>
      <c r="Z235" s="206">
        <f t="shared" si="368"/>
        <v>772.505</v>
      </c>
      <c r="AA235" s="206">
        <f t="shared" si="368"/>
        <v>90.5</v>
      </c>
      <c r="AB235" s="206">
        <f t="shared" si="368"/>
        <v>0</v>
      </c>
      <c r="AC235" s="206">
        <f t="shared" si="368"/>
        <v>0.89215999999999995</v>
      </c>
      <c r="AN235" s="44"/>
      <c r="AO235" s="44"/>
      <c r="AP235" s="44"/>
      <c r="AQ235" s="44"/>
      <c r="AR235" s="44"/>
      <c r="AS235" s="44"/>
      <c r="AT235" s="44"/>
      <c r="AU235" s="44"/>
      <c r="AV235" s="44"/>
    </row>
    <row r="236" spans="1:48" x14ac:dyDescent="0.25">
      <c r="A236" s="113"/>
      <c r="B236" s="207" t="s">
        <v>378</v>
      </c>
      <c r="C236" s="114">
        <f>D236+E236+F236+H236+I236+J236+K236+G236</f>
        <v>1621.97416</v>
      </c>
      <c r="D236" s="152">
        <v>721.33</v>
      </c>
      <c r="E236" s="114"/>
      <c r="F236" s="114">
        <f>F237+F239+F240+F238</f>
        <v>36.747</v>
      </c>
      <c r="G236" s="114"/>
      <c r="H236" s="152">
        <v>772.505</v>
      </c>
      <c r="I236" s="152">
        <v>90.5</v>
      </c>
      <c r="J236" s="203"/>
      <c r="K236" s="60">
        <f>'4 priedas_ nepanaudotos lėšos'!C87</f>
        <v>0.89215999999999995</v>
      </c>
      <c r="L236" s="115">
        <f>M236+N236+O236+Q236+R236+S236+T236+P236</f>
        <v>1.6</v>
      </c>
      <c r="M236" s="82">
        <v>1.6</v>
      </c>
      <c r="N236" s="115"/>
      <c r="O236" s="115">
        <f>SUM(O237:O240)</f>
        <v>0</v>
      </c>
      <c r="P236" s="105"/>
      <c r="Q236" s="105"/>
      <c r="R236" s="149"/>
      <c r="S236" s="205"/>
      <c r="T236" s="107">
        <f>'4 priedas_ nepanaudotos lėšos'!I87</f>
        <v>0</v>
      </c>
      <c r="U236" s="153">
        <f>V236+W236+X236+Z236+AA236+AB236+AC236+Y236</f>
        <v>1623.5741600000001</v>
      </c>
      <c r="V236" s="153">
        <f t="shared" si="345"/>
        <v>722.93000000000006</v>
      </c>
      <c r="W236" s="153">
        <f t="shared" si="346"/>
        <v>0</v>
      </c>
      <c r="X236" s="153">
        <f t="shared" si="347"/>
        <v>36.747</v>
      </c>
      <c r="Y236" s="153">
        <f t="shared" si="348"/>
        <v>0</v>
      </c>
      <c r="Z236" s="153">
        <f t="shared" si="348"/>
        <v>772.505</v>
      </c>
      <c r="AA236" s="153">
        <f t="shared" si="349"/>
        <v>90.5</v>
      </c>
      <c r="AB236" s="153">
        <f t="shared" si="350"/>
        <v>0</v>
      </c>
      <c r="AC236" s="153">
        <f t="shared" si="351"/>
        <v>0.89215999999999995</v>
      </c>
      <c r="AN236" s="44"/>
      <c r="AO236" s="44"/>
      <c r="AP236" s="44"/>
      <c r="AQ236" s="44"/>
      <c r="AR236" s="44"/>
      <c r="AS236" s="44"/>
      <c r="AT236" s="44"/>
      <c r="AU236" s="44"/>
      <c r="AV236" s="44"/>
    </row>
    <row r="237" spans="1:48" ht="26.25" x14ac:dyDescent="0.25">
      <c r="A237" s="113"/>
      <c r="B237" s="210" t="s">
        <v>391</v>
      </c>
      <c r="C237" s="211">
        <f>D237+E237+F237+H237+I237+J237+K237+G237</f>
        <v>4.766</v>
      </c>
      <c r="D237" s="242"/>
      <c r="E237" s="242"/>
      <c r="F237" s="212">
        <v>4.766</v>
      </c>
      <c r="G237" s="242"/>
      <c r="H237" s="242"/>
      <c r="I237" s="242"/>
      <c r="J237" s="242"/>
      <c r="K237" s="243"/>
      <c r="L237" s="213">
        <f>M237+N237+O237+Q237+R237+S237+T237+P237</f>
        <v>0</v>
      </c>
      <c r="M237" s="244"/>
      <c r="N237" s="244"/>
      <c r="O237" s="215"/>
      <c r="P237" s="244"/>
      <c r="Q237" s="244"/>
      <c r="R237" s="244"/>
      <c r="S237" s="244"/>
      <c r="T237" s="245"/>
      <c r="U237" s="216">
        <f>V237+W237+X237+Z237+AA237+AB237+AC237+Y237</f>
        <v>4.766</v>
      </c>
      <c r="V237" s="216">
        <f t="shared" si="345"/>
        <v>0</v>
      </c>
      <c r="W237" s="216">
        <f t="shared" si="346"/>
        <v>0</v>
      </c>
      <c r="X237" s="216">
        <f t="shared" si="347"/>
        <v>4.766</v>
      </c>
      <c r="Y237" s="216">
        <f t="shared" si="348"/>
        <v>0</v>
      </c>
      <c r="Z237" s="216">
        <f t="shared" si="348"/>
        <v>0</v>
      </c>
      <c r="AA237" s="216">
        <f t="shared" si="349"/>
        <v>0</v>
      </c>
      <c r="AB237" s="216">
        <f t="shared" si="350"/>
        <v>0</v>
      </c>
      <c r="AC237" s="216">
        <f t="shared" si="351"/>
        <v>0</v>
      </c>
      <c r="AN237" s="44"/>
      <c r="AO237" s="44"/>
      <c r="AP237" s="44"/>
      <c r="AQ237" s="44"/>
      <c r="AR237" s="44"/>
      <c r="AS237" s="44"/>
      <c r="AT237" s="44"/>
      <c r="AU237" s="44"/>
      <c r="AV237" s="44"/>
    </row>
    <row r="238" spans="1:48" s="44" customFormat="1" ht="39" hidden="1" x14ac:dyDescent="0.25">
      <c r="A238" s="112"/>
      <c r="B238" s="217" t="s">
        <v>384</v>
      </c>
      <c r="C238" s="220">
        <f t="shared" si="325"/>
        <v>0</v>
      </c>
      <c r="D238" s="243"/>
      <c r="E238" s="243"/>
      <c r="F238" s="218"/>
      <c r="G238" s="243"/>
      <c r="H238" s="243"/>
      <c r="I238" s="243"/>
      <c r="J238" s="243"/>
      <c r="K238" s="243"/>
      <c r="L238" s="221">
        <f t="shared" si="326"/>
        <v>0</v>
      </c>
      <c r="M238" s="245"/>
      <c r="N238" s="245"/>
      <c r="O238" s="245"/>
      <c r="P238" s="245"/>
      <c r="Q238" s="245"/>
      <c r="R238" s="245"/>
      <c r="S238" s="245"/>
      <c r="T238" s="245"/>
      <c r="U238" s="222">
        <f t="shared" si="327"/>
        <v>0</v>
      </c>
      <c r="V238" s="222">
        <f t="shared" si="345"/>
        <v>0</v>
      </c>
      <c r="W238" s="222">
        <f t="shared" si="346"/>
        <v>0</v>
      </c>
      <c r="X238" s="222">
        <f t="shared" si="347"/>
        <v>0</v>
      </c>
      <c r="Y238" s="222">
        <f t="shared" si="348"/>
        <v>0</v>
      </c>
      <c r="Z238" s="222">
        <f t="shared" si="348"/>
        <v>0</v>
      </c>
      <c r="AA238" s="222">
        <f t="shared" si="349"/>
        <v>0</v>
      </c>
      <c r="AB238" s="222">
        <f t="shared" si="350"/>
        <v>0</v>
      </c>
      <c r="AC238" s="222">
        <f t="shared" si="351"/>
        <v>0</v>
      </c>
      <c r="AE238" s="59"/>
      <c r="AF238" s="59"/>
      <c r="AG238" s="59"/>
      <c r="AH238" s="59"/>
      <c r="AI238" s="59"/>
      <c r="AJ238" s="59"/>
      <c r="AK238" s="59"/>
      <c r="AL238" s="59"/>
      <c r="AM238" s="59"/>
    </row>
    <row r="239" spans="1:48" s="44" customFormat="1" ht="26.25" hidden="1" x14ac:dyDescent="0.25">
      <c r="A239" s="112"/>
      <c r="B239" s="217" t="s">
        <v>194</v>
      </c>
      <c r="C239" s="220">
        <f t="shared" si="325"/>
        <v>0</v>
      </c>
      <c r="D239" s="243"/>
      <c r="E239" s="243"/>
      <c r="F239" s="61"/>
      <c r="G239" s="243"/>
      <c r="H239" s="243"/>
      <c r="I239" s="243"/>
      <c r="J239" s="243"/>
      <c r="K239" s="243"/>
      <c r="L239" s="221">
        <f t="shared" si="326"/>
        <v>0</v>
      </c>
      <c r="M239" s="245"/>
      <c r="N239" s="245"/>
      <c r="O239" s="245"/>
      <c r="P239" s="245"/>
      <c r="Q239" s="245"/>
      <c r="R239" s="245"/>
      <c r="S239" s="245"/>
      <c r="T239" s="245"/>
      <c r="U239" s="222">
        <f t="shared" si="327"/>
        <v>0</v>
      </c>
      <c r="V239" s="222">
        <f t="shared" si="345"/>
        <v>0</v>
      </c>
      <c r="W239" s="222">
        <f t="shared" si="346"/>
        <v>0</v>
      </c>
      <c r="X239" s="222">
        <f t="shared" si="347"/>
        <v>0</v>
      </c>
      <c r="Y239" s="222">
        <f t="shared" si="348"/>
        <v>0</v>
      </c>
      <c r="Z239" s="222">
        <f t="shared" si="348"/>
        <v>0</v>
      </c>
      <c r="AA239" s="222">
        <f t="shared" si="349"/>
        <v>0</v>
      </c>
      <c r="AB239" s="222">
        <f t="shared" si="350"/>
        <v>0</v>
      </c>
      <c r="AC239" s="222">
        <f t="shared" si="351"/>
        <v>0</v>
      </c>
      <c r="AE239" s="59"/>
      <c r="AF239" s="59"/>
      <c r="AG239" s="59"/>
      <c r="AH239" s="59"/>
      <c r="AI239" s="59"/>
      <c r="AJ239" s="59"/>
      <c r="AK239" s="59"/>
      <c r="AL239" s="59"/>
      <c r="AM239" s="59"/>
    </row>
    <row r="240" spans="1:48" ht="39" x14ac:dyDescent="0.25">
      <c r="A240" s="156"/>
      <c r="B240" s="210" t="s">
        <v>438</v>
      </c>
      <c r="C240" s="211">
        <f>D240+E240+F240+H240+I240+J240+K240+G240</f>
        <v>31.981000000000002</v>
      </c>
      <c r="D240" s="171"/>
      <c r="E240" s="171"/>
      <c r="F240" s="212">
        <v>31.981000000000002</v>
      </c>
      <c r="G240" s="171"/>
      <c r="H240" s="171"/>
      <c r="I240" s="171"/>
      <c r="J240" s="171"/>
      <c r="K240" s="61"/>
      <c r="L240" s="213">
        <f>M240+N240+O240+Q240+R240+S240+T240+P240</f>
        <v>0</v>
      </c>
      <c r="M240" s="214"/>
      <c r="N240" s="214"/>
      <c r="O240" s="215"/>
      <c r="P240" s="214"/>
      <c r="Q240" s="214"/>
      <c r="R240" s="214"/>
      <c r="S240" s="214"/>
      <c r="T240" s="214"/>
      <c r="U240" s="216">
        <f>V240+W240+X240+Z240+AA240+AB240+AC240+Y240</f>
        <v>31.981000000000002</v>
      </c>
      <c r="V240" s="216">
        <f t="shared" si="345"/>
        <v>0</v>
      </c>
      <c r="W240" s="216">
        <f t="shared" si="346"/>
        <v>0</v>
      </c>
      <c r="X240" s="216">
        <f t="shared" si="347"/>
        <v>31.981000000000002</v>
      </c>
      <c r="Y240" s="216">
        <f t="shared" si="348"/>
        <v>0</v>
      </c>
      <c r="Z240" s="216">
        <f t="shared" si="348"/>
        <v>0</v>
      </c>
      <c r="AA240" s="216">
        <f t="shared" si="349"/>
        <v>0</v>
      </c>
      <c r="AB240" s="216">
        <f t="shared" si="350"/>
        <v>0</v>
      </c>
      <c r="AC240" s="216">
        <f t="shared" si="351"/>
        <v>0</v>
      </c>
      <c r="AN240" s="44"/>
      <c r="AO240" s="44"/>
      <c r="AP240" s="44"/>
      <c r="AQ240" s="44"/>
      <c r="AR240" s="44"/>
      <c r="AS240" s="44"/>
      <c r="AT240" s="44"/>
      <c r="AU240" s="44"/>
      <c r="AV240" s="44"/>
    </row>
    <row r="241" spans="1:48" ht="15" customHeight="1" x14ac:dyDescent="0.25">
      <c r="A241" s="235" t="s">
        <v>34</v>
      </c>
      <c r="B241" s="248" t="s">
        <v>246</v>
      </c>
      <c r="C241" s="202">
        <f>D241+E241+F241+H241+I241+J241+K241+G241</f>
        <v>960.30622000000005</v>
      </c>
      <c r="D241" s="203">
        <f t="shared" ref="D241:T241" si="369">D242</f>
        <v>438.36</v>
      </c>
      <c r="E241" s="203">
        <f t="shared" si="369"/>
        <v>0</v>
      </c>
      <c r="F241" s="203">
        <f t="shared" si="369"/>
        <v>22.125999999999998</v>
      </c>
      <c r="G241" s="203">
        <f t="shared" si="369"/>
        <v>0</v>
      </c>
      <c r="H241" s="203">
        <f t="shared" si="369"/>
        <v>451.92700000000002</v>
      </c>
      <c r="I241" s="203">
        <f t="shared" si="369"/>
        <v>44.7</v>
      </c>
      <c r="J241" s="203">
        <f t="shared" si="369"/>
        <v>0</v>
      </c>
      <c r="K241" s="151">
        <f t="shared" si="369"/>
        <v>3.1932200000000002</v>
      </c>
      <c r="L241" s="106">
        <f>M241+N241+O241+Q241+R241+S241+T241+P241</f>
        <v>1.145</v>
      </c>
      <c r="M241" s="205">
        <f t="shared" si="369"/>
        <v>0.5</v>
      </c>
      <c r="N241" s="205">
        <f t="shared" si="369"/>
        <v>0</v>
      </c>
      <c r="O241" s="205">
        <f t="shared" si="369"/>
        <v>0.64500000000000002</v>
      </c>
      <c r="P241" s="205">
        <f t="shared" si="369"/>
        <v>0</v>
      </c>
      <c r="Q241" s="205">
        <f t="shared" si="369"/>
        <v>0</v>
      </c>
      <c r="R241" s="205">
        <f t="shared" si="369"/>
        <v>0</v>
      </c>
      <c r="S241" s="205">
        <f t="shared" si="369"/>
        <v>0</v>
      </c>
      <c r="T241" s="127">
        <f t="shared" si="369"/>
        <v>0</v>
      </c>
      <c r="U241" s="206">
        <f>V241+W241+X241+Z241+AA241+AB241+AC241+Y241</f>
        <v>961.45122000000003</v>
      </c>
      <c r="V241" s="206">
        <f t="shared" ref="V241:AC241" si="370">V242</f>
        <v>438.86</v>
      </c>
      <c r="W241" s="206">
        <f t="shared" si="370"/>
        <v>0</v>
      </c>
      <c r="X241" s="206">
        <f t="shared" si="370"/>
        <v>22.770999999999997</v>
      </c>
      <c r="Y241" s="206">
        <f t="shared" si="370"/>
        <v>0</v>
      </c>
      <c r="Z241" s="206">
        <f t="shared" si="370"/>
        <v>451.92700000000002</v>
      </c>
      <c r="AA241" s="206">
        <f t="shared" si="370"/>
        <v>44.7</v>
      </c>
      <c r="AB241" s="206">
        <f t="shared" si="370"/>
        <v>0</v>
      </c>
      <c r="AC241" s="206">
        <f t="shared" si="370"/>
        <v>3.1932200000000002</v>
      </c>
      <c r="AN241" s="44"/>
      <c r="AO241" s="44"/>
      <c r="AP241" s="44"/>
      <c r="AQ241" s="44"/>
      <c r="AR241" s="44"/>
      <c r="AS241" s="44"/>
      <c r="AT241" s="44"/>
      <c r="AU241" s="44"/>
      <c r="AV241" s="44"/>
    </row>
    <row r="242" spans="1:48" x14ac:dyDescent="0.25">
      <c r="A242" s="113"/>
      <c r="B242" s="207" t="s">
        <v>378</v>
      </c>
      <c r="C242" s="114">
        <f>D242+E242+F242+H242+I242+J242+K242+G242</f>
        <v>960.30622000000005</v>
      </c>
      <c r="D242" s="152">
        <v>438.36</v>
      </c>
      <c r="E242" s="114"/>
      <c r="F242" s="114">
        <f>SUM(F243:F246)</f>
        <v>22.125999999999998</v>
      </c>
      <c r="G242" s="114"/>
      <c r="H242" s="152">
        <v>451.92700000000002</v>
      </c>
      <c r="I242" s="152">
        <v>44.7</v>
      </c>
      <c r="J242" s="203"/>
      <c r="K242" s="60">
        <f>'4 priedas_ nepanaudotos lėšos'!C89</f>
        <v>3.1932200000000002</v>
      </c>
      <c r="L242" s="115">
        <f>M242+N242+O242+Q242+R242+S242+T242+P242</f>
        <v>1.145</v>
      </c>
      <c r="M242" s="82">
        <v>0.5</v>
      </c>
      <c r="N242" s="115"/>
      <c r="O242" s="115">
        <f>SUM(O243:O246)</f>
        <v>0.64500000000000002</v>
      </c>
      <c r="P242" s="105"/>
      <c r="Q242" s="105"/>
      <c r="R242" s="149"/>
      <c r="S242" s="205"/>
      <c r="T242" s="107">
        <f>'4 priedas_ nepanaudotos lėšos'!I89</f>
        <v>0</v>
      </c>
      <c r="U242" s="153">
        <f>V242+W242+X242+Z242+AA242+AB242+AC242+Y242</f>
        <v>961.45122000000003</v>
      </c>
      <c r="V242" s="153">
        <f t="shared" si="345"/>
        <v>438.86</v>
      </c>
      <c r="W242" s="153">
        <f t="shared" si="346"/>
        <v>0</v>
      </c>
      <c r="X242" s="153">
        <f t="shared" si="347"/>
        <v>22.770999999999997</v>
      </c>
      <c r="Y242" s="153">
        <f t="shared" si="348"/>
        <v>0</v>
      </c>
      <c r="Z242" s="153">
        <f t="shared" si="348"/>
        <v>451.92700000000002</v>
      </c>
      <c r="AA242" s="153">
        <f t="shared" si="349"/>
        <v>44.7</v>
      </c>
      <c r="AB242" s="153">
        <f t="shared" si="350"/>
        <v>0</v>
      </c>
      <c r="AC242" s="153">
        <f t="shared" si="351"/>
        <v>3.1932200000000002</v>
      </c>
      <c r="AN242" s="44"/>
      <c r="AO242" s="44"/>
      <c r="AP242" s="44"/>
      <c r="AQ242" s="44"/>
      <c r="AR242" s="44"/>
      <c r="AS242" s="44"/>
      <c r="AT242" s="44"/>
      <c r="AU242" s="44"/>
      <c r="AV242" s="44"/>
    </row>
    <row r="243" spans="1:48" ht="26.25" x14ac:dyDescent="0.25">
      <c r="A243" s="113"/>
      <c r="B243" s="210" t="s">
        <v>391</v>
      </c>
      <c r="C243" s="211">
        <f>D243+E243+F243+H243+I243+J243+K243+G243</f>
        <v>4.766</v>
      </c>
      <c r="D243" s="114"/>
      <c r="E243" s="114"/>
      <c r="F243" s="152">
        <v>4.766</v>
      </c>
      <c r="G243" s="114"/>
      <c r="H243" s="114"/>
      <c r="I243" s="114"/>
      <c r="J243" s="114"/>
      <c r="K243" s="60"/>
      <c r="L243" s="213">
        <f>M243+N243+O243+Q243+R243+S243+T243+P243</f>
        <v>0</v>
      </c>
      <c r="M243" s="115"/>
      <c r="N243" s="115"/>
      <c r="O243" s="215"/>
      <c r="P243" s="115"/>
      <c r="Q243" s="115"/>
      <c r="R243" s="115"/>
      <c r="S243" s="115"/>
      <c r="T243" s="107"/>
      <c r="U243" s="216">
        <f>V243+W243+X243+Z243+AA243+AB243+AC243+Y243</f>
        <v>4.766</v>
      </c>
      <c r="V243" s="216">
        <f t="shared" si="345"/>
        <v>0</v>
      </c>
      <c r="W243" s="216">
        <f t="shared" si="346"/>
        <v>0</v>
      </c>
      <c r="X243" s="216">
        <f t="shared" si="347"/>
        <v>4.766</v>
      </c>
      <c r="Y243" s="216">
        <f t="shared" si="348"/>
        <v>0</v>
      </c>
      <c r="Z243" s="216">
        <f t="shared" si="348"/>
        <v>0</v>
      </c>
      <c r="AA243" s="216">
        <f t="shared" si="349"/>
        <v>0</v>
      </c>
      <c r="AB243" s="216">
        <f t="shared" si="350"/>
        <v>0</v>
      </c>
      <c r="AC243" s="216">
        <f t="shared" si="351"/>
        <v>0</v>
      </c>
      <c r="AN243" s="44"/>
      <c r="AO243" s="44"/>
      <c r="AP243" s="44"/>
      <c r="AQ243" s="44"/>
      <c r="AR243" s="44"/>
      <c r="AS243" s="44"/>
      <c r="AT243" s="44"/>
      <c r="AU243" s="44"/>
      <c r="AV243" s="44"/>
    </row>
    <row r="244" spans="1:48" ht="39" x14ac:dyDescent="0.25">
      <c r="A244" s="113"/>
      <c r="B244" s="210" t="s">
        <v>300</v>
      </c>
      <c r="C244" s="211">
        <f t="shared" ref="C244:C304" si="371">D244+E244+F244+H244+I244+J244+K244</f>
        <v>0</v>
      </c>
      <c r="D244" s="114"/>
      <c r="E244" s="114"/>
      <c r="F244" s="152"/>
      <c r="G244" s="114"/>
      <c r="H244" s="114"/>
      <c r="I244" s="114"/>
      <c r="J244" s="114"/>
      <c r="K244" s="114"/>
      <c r="L244" s="213">
        <f t="shared" ref="L244:L304" si="372">M244+N244+O244+Q244+R244+S244+T244</f>
        <v>0.64500000000000002</v>
      </c>
      <c r="M244" s="115"/>
      <c r="N244" s="115"/>
      <c r="O244" s="215">
        <v>0.64500000000000002</v>
      </c>
      <c r="P244" s="115"/>
      <c r="Q244" s="115"/>
      <c r="R244" s="115"/>
      <c r="S244" s="115"/>
      <c r="T244" s="115"/>
      <c r="U244" s="216">
        <f t="shared" ref="U244:U304" si="373">V244+W244+X244+Z244+AA244+AB244+AC244</f>
        <v>0.64500000000000002</v>
      </c>
      <c r="V244" s="216">
        <f t="shared" si="345"/>
        <v>0</v>
      </c>
      <c r="W244" s="216">
        <f t="shared" si="346"/>
        <v>0</v>
      </c>
      <c r="X244" s="216">
        <f t="shared" si="347"/>
        <v>0.64500000000000002</v>
      </c>
      <c r="Y244" s="216">
        <f t="shared" si="348"/>
        <v>0</v>
      </c>
      <c r="Z244" s="216">
        <f t="shared" si="348"/>
        <v>0</v>
      </c>
      <c r="AA244" s="216">
        <f t="shared" si="349"/>
        <v>0</v>
      </c>
      <c r="AB244" s="216">
        <f t="shared" si="350"/>
        <v>0</v>
      </c>
      <c r="AC244" s="216">
        <f t="shared" si="351"/>
        <v>0</v>
      </c>
    </row>
    <row r="245" spans="1:48" ht="39" hidden="1" x14ac:dyDescent="0.25">
      <c r="A245" s="113"/>
      <c r="B245" s="217" t="s">
        <v>384</v>
      </c>
      <c r="C245" s="211">
        <f t="shared" si="371"/>
        <v>0</v>
      </c>
      <c r="D245" s="114"/>
      <c r="E245" s="114"/>
      <c r="F245" s="152"/>
      <c r="G245" s="114"/>
      <c r="H245" s="114"/>
      <c r="I245" s="114"/>
      <c r="J245" s="114"/>
      <c r="K245" s="60"/>
      <c r="L245" s="213">
        <f t="shared" si="372"/>
        <v>0</v>
      </c>
      <c r="M245" s="115"/>
      <c r="N245" s="115"/>
      <c r="O245" s="215"/>
      <c r="P245" s="115"/>
      <c r="Q245" s="115"/>
      <c r="R245" s="115"/>
      <c r="S245" s="115"/>
      <c r="T245" s="107"/>
      <c r="U245" s="216">
        <f t="shared" si="373"/>
        <v>0</v>
      </c>
      <c r="V245" s="216">
        <f t="shared" si="345"/>
        <v>0</v>
      </c>
      <c r="W245" s="216">
        <f t="shared" si="346"/>
        <v>0</v>
      </c>
      <c r="X245" s="216">
        <f t="shared" si="347"/>
        <v>0</v>
      </c>
      <c r="Y245" s="216">
        <f t="shared" si="348"/>
        <v>0</v>
      </c>
      <c r="Z245" s="216">
        <f t="shared" si="348"/>
        <v>0</v>
      </c>
      <c r="AA245" s="216">
        <f t="shared" si="349"/>
        <v>0</v>
      </c>
      <c r="AB245" s="216">
        <f t="shared" si="350"/>
        <v>0</v>
      </c>
      <c r="AC245" s="216">
        <f t="shared" si="351"/>
        <v>0</v>
      </c>
      <c r="AN245" s="44"/>
      <c r="AO245" s="44"/>
      <c r="AP245" s="44"/>
      <c r="AQ245" s="44"/>
      <c r="AR245" s="44"/>
      <c r="AS245" s="44"/>
      <c r="AT245" s="44"/>
      <c r="AU245" s="44"/>
      <c r="AV245" s="44"/>
    </row>
    <row r="246" spans="1:48" ht="39" x14ac:dyDescent="0.25">
      <c r="A246" s="156"/>
      <c r="B246" s="227" t="s">
        <v>438</v>
      </c>
      <c r="C246" s="211">
        <f>D246+E246+F246+H246+I246+J246+K246+G246</f>
        <v>17.36</v>
      </c>
      <c r="D246" s="114"/>
      <c r="E246" s="114"/>
      <c r="F246" s="152">
        <v>17.36</v>
      </c>
      <c r="G246" s="114"/>
      <c r="H246" s="114"/>
      <c r="I246" s="114"/>
      <c r="J246" s="114"/>
      <c r="K246" s="60"/>
      <c r="L246" s="213">
        <f>M246+N246+O246+Q246+R246+S246+T246+P246</f>
        <v>0</v>
      </c>
      <c r="M246" s="115"/>
      <c r="N246" s="115"/>
      <c r="O246" s="215"/>
      <c r="P246" s="115"/>
      <c r="Q246" s="115"/>
      <c r="R246" s="115"/>
      <c r="S246" s="115"/>
      <c r="T246" s="115"/>
      <c r="U246" s="216">
        <f>V246+W246+X246+Z246+AA246+AB246+AC246+Y246</f>
        <v>17.36</v>
      </c>
      <c r="V246" s="216">
        <f t="shared" si="345"/>
        <v>0</v>
      </c>
      <c r="W246" s="216">
        <f t="shared" si="346"/>
        <v>0</v>
      </c>
      <c r="X246" s="216">
        <f t="shared" si="347"/>
        <v>17.36</v>
      </c>
      <c r="Y246" s="216">
        <f t="shared" si="348"/>
        <v>0</v>
      </c>
      <c r="Z246" s="216">
        <f t="shared" si="348"/>
        <v>0</v>
      </c>
      <c r="AA246" s="216">
        <f t="shared" si="349"/>
        <v>0</v>
      </c>
      <c r="AB246" s="216">
        <f t="shared" si="350"/>
        <v>0</v>
      </c>
      <c r="AC246" s="216">
        <f t="shared" si="351"/>
        <v>0</v>
      </c>
      <c r="AN246" s="44"/>
      <c r="AO246" s="44"/>
      <c r="AP246" s="44"/>
      <c r="AQ246" s="44"/>
      <c r="AR246" s="44"/>
      <c r="AS246" s="44"/>
      <c r="AT246" s="44"/>
      <c r="AU246" s="44"/>
      <c r="AV246" s="44"/>
    </row>
    <row r="247" spans="1:48" ht="15" customHeight="1" x14ac:dyDescent="0.25">
      <c r="A247" s="235" t="s">
        <v>35</v>
      </c>
      <c r="B247" s="248" t="s">
        <v>247</v>
      </c>
      <c r="C247" s="202">
        <f>D247+E247+F247+H247+I247+J247+K247+G247</f>
        <v>962.45014000000003</v>
      </c>
      <c r="D247" s="203">
        <f t="shared" ref="D247:T247" si="374">D248</f>
        <v>473.38900000000001</v>
      </c>
      <c r="E247" s="203">
        <f t="shared" si="374"/>
        <v>0</v>
      </c>
      <c r="F247" s="203">
        <f t="shared" si="374"/>
        <v>38.122</v>
      </c>
      <c r="G247" s="203">
        <f t="shared" si="374"/>
        <v>0</v>
      </c>
      <c r="H247" s="203">
        <f t="shared" si="374"/>
        <v>405.81900000000002</v>
      </c>
      <c r="I247" s="203">
        <f t="shared" si="374"/>
        <v>41.4</v>
      </c>
      <c r="J247" s="203">
        <f t="shared" si="374"/>
        <v>0</v>
      </c>
      <c r="K247" s="151">
        <f t="shared" si="374"/>
        <v>3.7201399999999998</v>
      </c>
      <c r="L247" s="106">
        <f>M247+N247+O247+Q247+R247+S247+T247+P247</f>
        <v>0.5</v>
      </c>
      <c r="M247" s="205">
        <f t="shared" si="374"/>
        <v>0.5</v>
      </c>
      <c r="N247" s="205">
        <f t="shared" si="374"/>
        <v>0</v>
      </c>
      <c r="O247" s="205">
        <f t="shared" si="374"/>
        <v>0</v>
      </c>
      <c r="P247" s="205">
        <f t="shared" si="374"/>
        <v>0</v>
      </c>
      <c r="Q247" s="205">
        <f t="shared" si="374"/>
        <v>0</v>
      </c>
      <c r="R247" s="205">
        <f t="shared" si="374"/>
        <v>0</v>
      </c>
      <c r="S247" s="205">
        <f t="shared" si="374"/>
        <v>0</v>
      </c>
      <c r="T247" s="127">
        <f t="shared" si="374"/>
        <v>0</v>
      </c>
      <c r="U247" s="206">
        <f>V247+W247+X247+Z247+AA247+AB247+AC247+Y247</f>
        <v>962.95013999999992</v>
      </c>
      <c r="V247" s="206">
        <f t="shared" ref="V247:AC247" si="375">V248</f>
        <v>473.88900000000001</v>
      </c>
      <c r="W247" s="206">
        <f t="shared" si="375"/>
        <v>0</v>
      </c>
      <c r="X247" s="206">
        <f t="shared" si="375"/>
        <v>38.122</v>
      </c>
      <c r="Y247" s="206">
        <f t="shared" si="375"/>
        <v>0</v>
      </c>
      <c r="Z247" s="206">
        <f t="shared" si="375"/>
        <v>405.81900000000002</v>
      </c>
      <c r="AA247" s="206">
        <f t="shared" si="375"/>
        <v>41.4</v>
      </c>
      <c r="AB247" s="206">
        <f t="shared" si="375"/>
        <v>0</v>
      </c>
      <c r="AC247" s="206">
        <f t="shared" si="375"/>
        <v>3.7201399999999998</v>
      </c>
      <c r="AN247" s="44"/>
      <c r="AO247" s="44"/>
      <c r="AP247" s="44"/>
      <c r="AQ247" s="44"/>
      <c r="AR247" s="44"/>
      <c r="AS247" s="44"/>
      <c r="AT247" s="44"/>
      <c r="AU247" s="44"/>
      <c r="AV247" s="44"/>
    </row>
    <row r="248" spans="1:48" x14ac:dyDescent="0.25">
      <c r="A248" s="113"/>
      <c r="B248" s="207" t="s">
        <v>378</v>
      </c>
      <c r="C248" s="114">
        <f>D248+E248+F248+H248+I248+J248+K248+G248</f>
        <v>962.45014000000003</v>
      </c>
      <c r="D248" s="152">
        <v>473.38900000000001</v>
      </c>
      <c r="E248" s="114"/>
      <c r="F248" s="114">
        <f>SUM(F249:F251)</f>
        <v>38.122</v>
      </c>
      <c r="G248" s="114"/>
      <c r="H248" s="152">
        <v>405.81900000000002</v>
      </c>
      <c r="I248" s="152">
        <v>41.4</v>
      </c>
      <c r="J248" s="203"/>
      <c r="K248" s="60">
        <f>'4 priedas_ nepanaudotos lėšos'!C91</f>
        <v>3.7201399999999998</v>
      </c>
      <c r="L248" s="115">
        <f>M248+N248+O248+Q248+R248+S248+T248+P248</f>
        <v>0.5</v>
      </c>
      <c r="M248" s="105">
        <v>0.5</v>
      </c>
      <c r="N248" s="115"/>
      <c r="O248" s="115">
        <f>SUM(O249:O251)</f>
        <v>0</v>
      </c>
      <c r="P248" s="105"/>
      <c r="Q248" s="105"/>
      <c r="R248" s="149"/>
      <c r="S248" s="205"/>
      <c r="T248" s="107">
        <f>'4 priedas_ nepanaudotos lėšos'!I91</f>
        <v>0</v>
      </c>
      <c r="U248" s="153">
        <f>V248+W248+X248+Z248+AA248+AB248+AC248+Y248</f>
        <v>962.95013999999992</v>
      </c>
      <c r="V248" s="153">
        <f t="shared" si="345"/>
        <v>473.88900000000001</v>
      </c>
      <c r="W248" s="153">
        <f t="shared" si="346"/>
        <v>0</v>
      </c>
      <c r="X248" s="153">
        <f>SUM(X249:X251)</f>
        <v>38.122</v>
      </c>
      <c r="Y248" s="153">
        <f t="shared" si="348"/>
        <v>0</v>
      </c>
      <c r="Z248" s="153">
        <f t="shared" si="348"/>
        <v>405.81900000000002</v>
      </c>
      <c r="AA248" s="153">
        <f t="shared" si="349"/>
        <v>41.4</v>
      </c>
      <c r="AB248" s="153">
        <f t="shared" si="350"/>
        <v>0</v>
      </c>
      <c r="AC248" s="153">
        <f t="shared" si="351"/>
        <v>3.7201399999999998</v>
      </c>
      <c r="AN248" s="44"/>
      <c r="AO248" s="44"/>
      <c r="AP248" s="44"/>
      <c r="AQ248" s="44"/>
      <c r="AR248" s="44"/>
      <c r="AS248" s="44"/>
      <c r="AT248" s="44"/>
      <c r="AU248" s="44"/>
      <c r="AV248" s="44"/>
    </row>
    <row r="249" spans="1:48" ht="26.25" x14ac:dyDescent="0.25">
      <c r="A249" s="113"/>
      <c r="B249" s="210" t="s">
        <v>391</v>
      </c>
      <c r="C249" s="211">
        <f>D249+E249+F249+H249+I249+J249+K249+G249</f>
        <v>14.297000000000001</v>
      </c>
      <c r="D249" s="171"/>
      <c r="E249" s="242"/>
      <c r="F249" s="212">
        <v>14.297000000000001</v>
      </c>
      <c r="G249" s="242"/>
      <c r="H249" s="242"/>
      <c r="I249" s="242"/>
      <c r="J249" s="242"/>
      <c r="K249" s="243"/>
      <c r="L249" s="213">
        <f>M249+N249+O249+Q249+R249+S249+T249+P249</f>
        <v>0</v>
      </c>
      <c r="M249" s="244"/>
      <c r="N249" s="244"/>
      <c r="O249" s="215"/>
      <c r="P249" s="244"/>
      <c r="Q249" s="244"/>
      <c r="R249" s="244"/>
      <c r="S249" s="244"/>
      <c r="T249" s="245"/>
      <c r="U249" s="216">
        <f>V249+W249+X249+Z249+AA249+AB249+AC249+Y249</f>
        <v>14.297000000000001</v>
      </c>
      <c r="V249" s="216">
        <f t="shared" si="345"/>
        <v>0</v>
      </c>
      <c r="W249" s="216">
        <f t="shared" si="346"/>
        <v>0</v>
      </c>
      <c r="X249" s="216">
        <f t="shared" si="347"/>
        <v>14.297000000000001</v>
      </c>
      <c r="Y249" s="216">
        <f t="shared" si="348"/>
        <v>0</v>
      </c>
      <c r="Z249" s="216">
        <f t="shared" si="348"/>
        <v>0</v>
      </c>
      <c r="AA249" s="216">
        <f t="shared" si="349"/>
        <v>0</v>
      </c>
      <c r="AB249" s="216">
        <f t="shared" si="350"/>
        <v>0</v>
      </c>
      <c r="AC249" s="216">
        <f t="shared" si="351"/>
        <v>0</v>
      </c>
      <c r="AN249" s="44"/>
      <c r="AO249" s="44"/>
      <c r="AP249" s="44"/>
      <c r="AQ249" s="44"/>
      <c r="AR249" s="44"/>
      <c r="AS249" s="44"/>
      <c r="AT249" s="44"/>
      <c r="AU249" s="44"/>
      <c r="AV249" s="44"/>
    </row>
    <row r="250" spans="1:48" s="44" customFormat="1" ht="39" hidden="1" x14ac:dyDescent="0.25">
      <c r="A250" s="112"/>
      <c r="B250" s="217" t="s">
        <v>384</v>
      </c>
      <c r="C250" s="220">
        <f t="shared" si="371"/>
        <v>0</v>
      </c>
      <c r="D250" s="61"/>
      <c r="E250" s="243"/>
      <c r="F250" s="218"/>
      <c r="G250" s="243"/>
      <c r="H250" s="243"/>
      <c r="I250" s="243"/>
      <c r="J250" s="243"/>
      <c r="K250" s="243"/>
      <c r="L250" s="221">
        <f t="shared" si="372"/>
        <v>0</v>
      </c>
      <c r="M250" s="245"/>
      <c r="N250" s="245"/>
      <c r="O250" s="245"/>
      <c r="P250" s="245"/>
      <c r="Q250" s="245"/>
      <c r="R250" s="245"/>
      <c r="S250" s="245"/>
      <c r="T250" s="245"/>
      <c r="U250" s="222">
        <f t="shared" si="373"/>
        <v>0</v>
      </c>
      <c r="V250" s="222">
        <f t="shared" si="345"/>
        <v>0</v>
      </c>
      <c r="W250" s="222">
        <f t="shared" si="346"/>
        <v>0</v>
      </c>
      <c r="X250" s="222">
        <f t="shared" si="347"/>
        <v>0</v>
      </c>
      <c r="Y250" s="222">
        <f t="shared" si="348"/>
        <v>0</v>
      </c>
      <c r="Z250" s="222">
        <f t="shared" si="348"/>
        <v>0</v>
      </c>
      <c r="AA250" s="222">
        <f t="shared" si="349"/>
        <v>0</v>
      </c>
      <c r="AB250" s="222">
        <f t="shared" si="350"/>
        <v>0</v>
      </c>
      <c r="AC250" s="222">
        <f t="shared" si="351"/>
        <v>0</v>
      </c>
      <c r="AE250" s="59"/>
      <c r="AF250" s="59"/>
      <c r="AG250" s="59"/>
      <c r="AH250" s="59"/>
      <c r="AI250" s="59"/>
      <c r="AJ250" s="59"/>
      <c r="AK250" s="59"/>
      <c r="AL250" s="59"/>
      <c r="AM250" s="59"/>
    </row>
    <row r="251" spans="1:48" ht="39" x14ac:dyDescent="0.25">
      <c r="A251" s="113"/>
      <c r="B251" s="210" t="s">
        <v>438</v>
      </c>
      <c r="C251" s="211">
        <f>D251+E251+F251+H251+I251+J251+K251+G251</f>
        <v>23.824999999999999</v>
      </c>
      <c r="D251" s="171"/>
      <c r="E251" s="171"/>
      <c r="F251" s="212">
        <v>23.824999999999999</v>
      </c>
      <c r="G251" s="171"/>
      <c r="H251" s="171"/>
      <c r="I251" s="171"/>
      <c r="J251" s="171"/>
      <c r="K251" s="61"/>
      <c r="L251" s="213">
        <f>M251+N251+O251+Q251+R251+S251+T251+P251</f>
        <v>0</v>
      </c>
      <c r="M251" s="214"/>
      <c r="N251" s="214"/>
      <c r="O251" s="215"/>
      <c r="P251" s="214"/>
      <c r="Q251" s="214"/>
      <c r="R251" s="214"/>
      <c r="S251" s="214"/>
      <c r="T251" s="214"/>
      <c r="U251" s="216">
        <f>V251+W251+X251+Z251+AA251+AB251+AC251+Y251</f>
        <v>23.824999999999999</v>
      </c>
      <c r="V251" s="216">
        <f t="shared" si="345"/>
        <v>0</v>
      </c>
      <c r="W251" s="216">
        <f t="shared" si="346"/>
        <v>0</v>
      </c>
      <c r="X251" s="216">
        <f t="shared" si="347"/>
        <v>23.824999999999999</v>
      </c>
      <c r="Y251" s="216">
        <f t="shared" si="348"/>
        <v>0</v>
      </c>
      <c r="Z251" s="216">
        <f t="shared" si="348"/>
        <v>0</v>
      </c>
      <c r="AA251" s="216">
        <f t="shared" si="349"/>
        <v>0</v>
      </c>
      <c r="AB251" s="216">
        <f t="shared" si="350"/>
        <v>0</v>
      </c>
      <c r="AC251" s="216">
        <f t="shared" si="351"/>
        <v>0</v>
      </c>
      <c r="AN251" s="44"/>
      <c r="AO251" s="44"/>
      <c r="AP251" s="44"/>
      <c r="AQ251" s="44"/>
      <c r="AR251" s="44"/>
      <c r="AS251" s="44"/>
      <c r="AT251" s="44"/>
      <c r="AU251" s="44"/>
      <c r="AV251" s="44"/>
    </row>
    <row r="252" spans="1:48" ht="15" customHeight="1" x14ac:dyDescent="0.25">
      <c r="A252" s="235" t="s">
        <v>36</v>
      </c>
      <c r="B252" s="248" t="s">
        <v>248</v>
      </c>
      <c r="C252" s="202">
        <f>D252+E252+F252+H252+I252+J252+K252+G252</f>
        <v>2141.5969500000001</v>
      </c>
      <c r="D252" s="203">
        <f t="shared" ref="D252:T252" si="376">D253</f>
        <v>891.18399999999997</v>
      </c>
      <c r="E252" s="203">
        <f t="shared" si="376"/>
        <v>0</v>
      </c>
      <c r="F252" s="203">
        <f t="shared" si="376"/>
        <v>64.841999999999999</v>
      </c>
      <c r="G252" s="203">
        <f t="shared" si="376"/>
        <v>0</v>
      </c>
      <c r="H252" s="203">
        <f t="shared" si="376"/>
        <v>1058.021</v>
      </c>
      <c r="I252" s="203">
        <f t="shared" si="376"/>
        <v>113</v>
      </c>
      <c r="J252" s="203">
        <f t="shared" si="376"/>
        <v>0</v>
      </c>
      <c r="K252" s="151">
        <f t="shared" si="376"/>
        <v>14.549950000000001</v>
      </c>
      <c r="L252" s="106">
        <f>M252+N252+O252+Q252+R252+S252+T252+P252</f>
        <v>5.2489999999999997</v>
      </c>
      <c r="M252" s="205">
        <f t="shared" si="376"/>
        <v>3.8</v>
      </c>
      <c r="N252" s="205">
        <f t="shared" si="376"/>
        <v>0</v>
      </c>
      <c r="O252" s="205">
        <f t="shared" si="376"/>
        <v>1.4490000000000001</v>
      </c>
      <c r="P252" s="205">
        <f t="shared" si="376"/>
        <v>0</v>
      </c>
      <c r="Q252" s="205">
        <f t="shared" si="376"/>
        <v>0</v>
      </c>
      <c r="R252" s="205">
        <f t="shared" si="376"/>
        <v>0</v>
      </c>
      <c r="S252" s="205">
        <f t="shared" si="376"/>
        <v>0</v>
      </c>
      <c r="T252" s="127">
        <f t="shared" si="376"/>
        <v>0</v>
      </c>
      <c r="U252" s="206">
        <f>V252+W252+X252+Z252+AA252+AB252+AC252+Y252</f>
        <v>2146.8459499999999</v>
      </c>
      <c r="V252" s="206">
        <f t="shared" ref="V252:AC252" si="377">V253</f>
        <v>894.98399999999992</v>
      </c>
      <c r="W252" s="206">
        <f t="shared" si="377"/>
        <v>0</v>
      </c>
      <c r="X252" s="206">
        <f t="shared" si="377"/>
        <v>66.290999999999997</v>
      </c>
      <c r="Y252" s="206">
        <f t="shared" si="377"/>
        <v>0</v>
      </c>
      <c r="Z252" s="206">
        <f t="shared" si="377"/>
        <v>1058.021</v>
      </c>
      <c r="AA252" s="206">
        <f t="shared" si="377"/>
        <v>113</v>
      </c>
      <c r="AB252" s="206">
        <f t="shared" si="377"/>
        <v>0</v>
      </c>
      <c r="AC252" s="206">
        <f t="shared" si="377"/>
        <v>14.549950000000001</v>
      </c>
      <c r="AN252" s="44"/>
      <c r="AO252" s="44"/>
      <c r="AP252" s="44"/>
      <c r="AQ252" s="44"/>
      <c r="AR252" s="44"/>
      <c r="AS252" s="44"/>
      <c r="AT252" s="44"/>
      <c r="AU252" s="44"/>
      <c r="AV252" s="44"/>
    </row>
    <row r="253" spans="1:48" x14ac:dyDescent="0.25">
      <c r="A253" s="113"/>
      <c r="B253" s="207" t="s">
        <v>378</v>
      </c>
      <c r="C253" s="114">
        <f>D253+E253+F253+H253+I253+J253+K253+G253</f>
        <v>2141.5969500000001</v>
      </c>
      <c r="D253" s="152">
        <v>891.18399999999997</v>
      </c>
      <c r="E253" s="114"/>
      <c r="F253" s="114">
        <f>SUM(F254:F257)</f>
        <v>64.841999999999999</v>
      </c>
      <c r="G253" s="114"/>
      <c r="H253" s="152">
        <v>1058.021</v>
      </c>
      <c r="I253" s="152">
        <v>113</v>
      </c>
      <c r="J253" s="203"/>
      <c r="K253" s="60">
        <f>'4 priedas_ nepanaudotos lėšos'!C93</f>
        <v>14.549950000000001</v>
      </c>
      <c r="L253" s="115">
        <f>M253+N253+O253+Q253+R253+S253+T253+P253</f>
        <v>5.2489999999999997</v>
      </c>
      <c r="M253" s="105">
        <v>3.8</v>
      </c>
      <c r="N253" s="115"/>
      <c r="O253" s="115">
        <f>SUM(O254:O257)</f>
        <v>1.4490000000000001</v>
      </c>
      <c r="P253" s="105"/>
      <c r="Q253" s="105"/>
      <c r="R253" s="149"/>
      <c r="S253" s="205"/>
      <c r="T253" s="107">
        <f>'4 priedas_ nepanaudotos lėšos'!I93</f>
        <v>0</v>
      </c>
      <c r="U253" s="153">
        <f>V253+W253+X253+Z253+AA253+AB253+AC253+Y253</f>
        <v>2146.8459499999999</v>
      </c>
      <c r="V253" s="153">
        <f t="shared" si="345"/>
        <v>894.98399999999992</v>
      </c>
      <c r="W253" s="153">
        <f t="shared" si="346"/>
        <v>0</v>
      </c>
      <c r="X253" s="153">
        <f t="shared" si="347"/>
        <v>66.290999999999997</v>
      </c>
      <c r="Y253" s="153">
        <f t="shared" si="348"/>
        <v>0</v>
      </c>
      <c r="Z253" s="153">
        <f t="shared" si="348"/>
        <v>1058.021</v>
      </c>
      <c r="AA253" s="153">
        <f t="shared" si="349"/>
        <v>113</v>
      </c>
      <c r="AB253" s="153">
        <f t="shared" si="350"/>
        <v>0</v>
      </c>
      <c r="AC253" s="153">
        <f t="shared" si="351"/>
        <v>14.549950000000001</v>
      </c>
      <c r="AN253" s="44"/>
      <c r="AO253" s="44"/>
      <c r="AP253" s="44"/>
      <c r="AQ253" s="44"/>
      <c r="AR253" s="44"/>
      <c r="AS253" s="44"/>
      <c r="AT253" s="44"/>
      <c r="AU253" s="44"/>
      <c r="AV253" s="44"/>
    </row>
    <row r="254" spans="1:48" ht="26.25" x14ac:dyDescent="0.25">
      <c r="A254" s="113"/>
      <c r="B254" s="210" t="s">
        <v>391</v>
      </c>
      <c r="C254" s="211">
        <f>D254+E254+F254+H254+I254+J254+K254+G254</f>
        <v>23.827999999999999</v>
      </c>
      <c r="D254" s="114"/>
      <c r="E254" s="114"/>
      <c r="F254" s="212">
        <v>23.827999999999999</v>
      </c>
      <c r="G254" s="114"/>
      <c r="H254" s="114"/>
      <c r="I254" s="114"/>
      <c r="J254" s="114"/>
      <c r="K254" s="60"/>
      <c r="L254" s="213">
        <f>M254+N254+O254+Q254+R254+S254+T254+P254</f>
        <v>0</v>
      </c>
      <c r="M254" s="115"/>
      <c r="N254" s="115"/>
      <c r="O254" s="215"/>
      <c r="P254" s="115"/>
      <c r="Q254" s="115"/>
      <c r="R254" s="115"/>
      <c r="S254" s="115"/>
      <c r="T254" s="107"/>
      <c r="U254" s="216">
        <f>V254+W254+X254+Z254+AA254+AB254+AC254+Y254</f>
        <v>23.827999999999999</v>
      </c>
      <c r="V254" s="216">
        <f t="shared" si="345"/>
        <v>0</v>
      </c>
      <c r="W254" s="216">
        <f t="shared" si="346"/>
        <v>0</v>
      </c>
      <c r="X254" s="216">
        <f t="shared" si="347"/>
        <v>23.827999999999999</v>
      </c>
      <c r="Y254" s="216">
        <f t="shared" si="348"/>
        <v>0</v>
      </c>
      <c r="Z254" s="216">
        <f t="shared" si="348"/>
        <v>0</v>
      </c>
      <c r="AA254" s="216">
        <f t="shared" si="349"/>
        <v>0</v>
      </c>
      <c r="AB254" s="216">
        <f t="shared" si="350"/>
        <v>0</v>
      </c>
      <c r="AC254" s="216">
        <f t="shared" si="351"/>
        <v>0</v>
      </c>
      <c r="AN254" s="44"/>
      <c r="AO254" s="44"/>
      <c r="AP254" s="44"/>
      <c r="AQ254" s="44"/>
      <c r="AR254" s="44"/>
      <c r="AS254" s="44"/>
      <c r="AT254" s="44"/>
      <c r="AU254" s="44"/>
      <c r="AV254" s="44"/>
    </row>
    <row r="255" spans="1:48" ht="39" x14ac:dyDescent="0.25">
      <c r="A255" s="113"/>
      <c r="B255" s="210" t="s">
        <v>438</v>
      </c>
      <c r="C255" s="211">
        <f>D255+E255+F255+H255+I255+J255+K255+G255</f>
        <v>41.014000000000003</v>
      </c>
      <c r="D255" s="114"/>
      <c r="E255" s="114"/>
      <c r="F255" s="212">
        <v>41.014000000000003</v>
      </c>
      <c r="G255" s="114"/>
      <c r="H255" s="114"/>
      <c r="I255" s="114"/>
      <c r="J255" s="114"/>
      <c r="K255" s="60"/>
      <c r="L255" s="213">
        <f>M255+N255+O255+Q255+R255+S255+T255+P255</f>
        <v>0</v>
      </c>
      <c r="M255" s="115"/>
      <c r="N255" s="115"/>
      <c r="O255" s="215"/>
      <c r="P255" s="115"/>
      <c r="Q255" s="115"/>
      <c r="R255" s="115"/>
      <c r="S255" s="115"/>
      <c r="T255" s="115"/>
      <c r="U255" s="216">
        <f>V255+W255+X255+Z255+AA255+AB255+AC255+Y255</f>
        <v>41.014000000000003</v>
      </c>
      <c r="V255" s="216">
        <f t="shared" si="345"/>
        <v>0</v>
      </c>
      <c r="W255" s="216">
        <f t="shared" si="346"/>
        <v>0</v>
      </c>
      <c r="X255" s="216">
        <f t="shared" si="347"/>
        <v>41.014000000000003</v>
      </c>
      <c r="Y255" s="216">
        <f t="shared" si="348"/>
        <v>0</v>
      </c>
      <c r="Z255" s="216">
        <f t="shared" si="348"/>
        <v>0</v>
      </c>
      <c r="AA255" s="216">
        <f t="shared" si="349"/>
        <v>0</v>
      </c>
      <c r="AB255" s="216">
        <f t="shared" si="350"/>
        <v>0</v>
      </c>
      <c r="AC255" s="216">
        <f t="shared" si="351"/>
        <v>0</v>
      </c>
      <c r="AN255" s="44"/>
      <c r="AO255" s="44"/>
      <c r="AP255" s="44"/>
      <c r="AQ255" s="44"/>
      <c r="AR255" s="44"/>
      <c r="AS255" s="44"/>
      <c r="AT255" s="44"/>
      <c r="AU255" s="44"/>
      <c r="AV255" s="44"/>
    </row>
    <row r="256" spans="1:48" s="44" customFormat="1" ht="39" hidden="1" x14ac:dyDescent="0.25">
      <c r="A256" s="112"/>
      <c r="B256" s="217" t="s">
        <v>384</v>
      </c>
      <c r="C256" s="220">
        <f t="shared" si="371"/>
        <v>0</v>
      </c>
      <c r="D256" s="61"/>
      <c r="E256" s="243"/>
      <c r="F256" s="218"/>
      <c r="G256" s="243"/>
      <c r="H256" s="243"/>
      <c r="I256" s="243"/>
      <c r="J256" s="243"/>
      <c r="K256" s="243"/>
      <c r="L256" s="221">
        <f t="shared" si="372"/>
        <v>0</v>
      </c>
      <c r="M256" s="245"/>
      <c r="N256" s="245"/>
      <c r="O256" s="245"/>
      <c r="P256" s="245"/>
      <c r="Q256" s="245"/>
      <c r="R256" s="245"/>
      <c r="S256" s="245"/>
      <c r="T256" s="245"/>
      <c r="U256" s="222">
        <f t="shared" si="373"/>
        <v>0</v>
      </c>
      <c r="V256" s="222">
        <f t="shared" si="345"/>
        <v>0</v>
      </c>
      <c r="W256" s="222">
        <f t="shared" si="346"/>
        <v>0</v>
      </c>
      <c r="X256" s="222">
        <f t="shared" si="347"/>
        <v>0</v>
      </c>
      <c r="Y256" s="222">
        <f t="shared" si="348"/>
        <v>0</v>
      </c>
      <c r="Z256" s="222">
        <f t="shared" si="348"/>
        <v>0</v>
      </c>
      <c r="AA256" s="222">
        <f t="shared" si="349"/>
        <v>0</v>
      </c>
      <c r="AB256" s="222">
        <f t="shared" si="350"/>
        <v>0</v>
      </c>
      <c r="AC256" s="222">
        <f t="shared" si="351"/>
        <v>0</v>
      </c>
      <c r="AE256" s="59"/>
      <c r="AF256" s="59"/>
      <c r="AG256" s="59"/>
      <c r="AH256" s="59"/>
      <c r="AI256" s="59"/>
      <c r="AJ256" s="59"/>
      <c r="AK256" s="59"/>
      <c r="AL256" s="59"/>
      <c r="AM256" s="59"/>
    </row>
    <row r="257" spans="1:48" ht="39" x14ac:dyDescent="0.25">
      <c r="A257" s="156"/>
      <c r="B257" s="210" t="s">
        <v>300</v>
      </c>
      <c r="C257" s="211">
        <f t="shared" si="371"/>
        <v>0</v>
      </c>
      <c r="D257" s="114"/>
      <c r="E257" s="114"/>
      <c r="F257" s="171"/>
      <c r="G257" s="114"/>
      <c r="H257" s="114"/>
      <c r="I257" s="114"/>
      <c r="J257" s="114"/>
      <c r="K257" s="114"/>
      <c r="L257" s="213">
        <f t="shared" si="372"/>
        <v>1.4490000000000001</v>
      </c>
      <c r="M257" s="115"/>
      <c r="N257" s="115"/>
      <c r="O257" s="215">
        <v>1.4490000000000001</v>
      </c>
      <c r="P257" s="115"/>
      <c r="Q257" s="115"/>
      <c r="R257" s="115"/>
      <c r="S257" s="115"/>
      <c r="T257" s="115"/>
      <c r="U257" s="216">
        <f t="shared" si="373"/>
        <v>1.4490000000000001</v>
      </c>
      <c r="V257" s="216">
        <f t="shared" si="345"/>
        <v>0</v>
      </c>
      <c r="W257" s="216">
        <f t="shared" si="346"/>
        <v>0</v>
      </c>
      <c r="X257" s="216">
        <f t="shared" si="347"/>
        <v>1.4490000000000001</v>
      </c>
      <c r="Y257" s="216">
        <f t="shared" si="348"/>
        <v>0</v>
      </c>
      <c r="Z257" s="216">
        <f t="shared" si="348"/>
        <v>0</v>
      </c>
      <c r="AA257" s="216">
        <f t="shared" si="349"/>
        <v>0</v>
      </c>
      <c r="AB257" s="216">
        <f t="shared" si="350"/>
        <v>0</v>
      </c>
      <c r="AC257" s="216">
        <f t="shared" si="351"/>
        <v>0</v>
      </c>
    </row>
    <row r="258" spans="1:48" ht="15" customHeight="1" x14ac:dyDescent="0.25">
      <c r="A258" s="235" t="s">
        <v>37</v>
      </c>
      <c r="B258" s="248" t="s">
        <v>249</v>
      </c>
      <c r="C258" s="202">
        <f t="shared" ref="C258:C266" si="378">D258+E258+F258+H258+I258+J258+K258+G258</f>
        <v>2159.99235</v>
      </c>
      <c r="D258" s="203">
        <f t="shared" ref="D258:T258" si="379">D259</f>
        <v>1782.289</v>
      </c>
      <c r="E258" s="203">
        <f t="shared" si="379"/>
        <v>0</v>
      </c>
      <c r="F258" s="203">
        <f t="shared" si="379"/>
        <v>200.28700000000001</v>
      </c>
      <c r="G258" s="203">
        <f t="shared" si="379"/>
        <v>0</v>
      </c>
      <c r="H258" s="203">
        <f t="shared" si="379"/>
        <v>68.397000000000006</v>
      </c>
      <c r="I258" s="203">
        <f t="shared" si="379"/>
        <v>92.3</v>
      </c>
      <c r="J258" s="203">
        <f t="shared" si="379"/>
        <v>0</v>
      </c>
      <c r="K258" s="151">
        <f t="shared" si="379"/>
        <v>16.719349999999999</v>
      </c>
      <c r="L258" s="106">
        <f>M258+N258+O258+Q258+R258+S258+T258+P258</f>
        <v>1</v>
      </c>
      <c r="M258" s="205">
        <f t="shared" si="379"/>
        <v>0</v>
      </c>
      <c r="N258" s="205">
        <f t="shared" si="379"/>
        <v>0</v>
      </c>
      <c r="O258" s="205">
        <f t="shared" si="379"/>
        <v>0</v>
      </c>
      <c r="P258" s="205">
        <f t="shared" si="379"/>
        <v>0</v>
      </c>
      <c r="Q258" s="205">
        <f t="shared" si="379"/>
        <v>0</v>
      </c>
      <c r="R258" s="205">
        <f>R259</f>
        <v>1</v>
      </c>
      <c r="S258" s="205">
        <f t="shared" si="379"/>
        <v>0</v>
      </c>
      <c r="T258" s="127">
        <f t="shared" si="379"/>
        <v>0</v>
      </c>
      <c r="U258" s="206">
        <f t="shared" ref="U258:U266" si="380">V258+W258+X258+Z258+AA258+AB258+AC258+Y258</f>
        <v>2160.99235</v>
      </c>
      <c r="V258" s="206">
        <f t="shared" ref="V258:AC258" si="381">V259</f>
        <v>1782.289</v>
      </c>
      <c r="W258" s="206">
        <f t="shared" si="381"/>
        <v>0</v>
      </c>
      <c r="X258" s="206">
        <f t="shared" si="381"/>
        <v>200.28700000000001</v>
      </c>
      <c r="Y258" s="206">
        <f t="shared" si="381"/>
        <v>0</v>
      </c>
      <c r="Z258" s="206">
        <f t="shared" si="381"/>
        <v>68.397000000000006</v>
      </c>
      <c r="AA258" s="206">
        <f t="shared" si="381"/>
        <v>93.3</v>
      </c>
      <c r="AB258" s="206">
        <f t="shared" si="381"/>
        <v>0</v>
      </c>
      <c r="AC258" s="206">
        <f t="shared" si="381"/>
        <v>16.719349999999999</v>
      </c>
      <c r="AN258" s="44"/>
      <c r="AO258" s="44"/>
      <c r="AP258" s="44"/>
      <c r="AQ258" s="44"/>
      <c r="AR258" s="44"/>
      <c r="AS258" s="44"/>
      <c r="AT258" s="44"/>
      <c r="AU258" s="44"/>
      <c r="AV258" s="44"/>
    </row>
    <row r="259" spans="1:48" x14ac:dyDescent="0.25">
      <c r="A259" s="113"/>
      <c r="B259" s="207" t="s">
        <v>378</v>
      </c>
      <c r="C259" s="114">
        <f t="shared" si="378"/>
        <v>2159.99235</v>
      </c>
      <c r="D259" s="152">
        <v>1782.289</v>
      </c>
      <c r="E259" s="114"/>
      <c r="F259" s="114">
        <f>F260</f>
        <v>200.28700000000001</v>
      </c>
      <c r="G259" s="114"/>
      <c r="H259" s="152">
        <v>68.397000000000006</v>
      </c>
      <c r="I259" s="152">
        <v>92.3</v>
      </c>
      <c r="J259" s="203"/>
      <c r="K259" s="60">
        <f>'4 priedas_ nepanaudotos lėšos'!C95</f>
        <v>16.719349999999999</v>
      </c>
      <c r="L259" s="115">
        <f>M259+N259+O259+Q259+R259+S259+T259+P259</f>
        <v>1</v>
      </c>
      <c r="M259" s="105"/>
      <c r="N259" s="115"/>
      <c r="O259" s="115"/>
      <c r="P259" s="105"/>
      <c r="Q259" s="105"/>
      <c r="R259" s="105">
        <v>1</v>
      </c>
      <c r="S259" s="205"/>
      <c r="T259" s="107">
        <f>'4 priedas_ nepanaudotos lėšos'!I95</f>
        <v>0</v>
      </c>
      <c r="U259" s="153">
        <f t="shared" si="380"/>
        <v>2160.99235</v>
      </c>
      <c r="V259" s="153">
        <f t="shared" si="345"/>
        <v>1782.289</v>
      </c>
      <c r="W259" s="153">
        <f t="shared" si="346"/>
        <v>0</v>
      </c>
      <c r="X259" s="153">
        <f t="shared" si="347"/>
        <v>200.28700000000001</v>
      </c>
      <c r="Y259" s="153">
        <f t="shared" si="348"/>
        <v>0</v>
      </c>
      <c r="Z259" s="153">
        <f t="shared" si="348"/>
        <v>68.397000000000006</v>
      </c>
      <c r="AA259" s="153">
        <f>I259+R259</f>
        <v>93.3</v>
      </c>
      <c r="AB259" s="153">
        <f t="shared" si="350"/>
        <v>0</v>
      </c>
      <c r="AC259" s="153">
        <f t="shared" si="351"/>
        <v>16.719349999999999</v>
      </c>
      <c r="AN259" s="44"/>
      <c r="AO259" s="44"/>
      <c r="AP259" s="44"/>
      <c r="AQ259" s="44"/>
      <c r="AR259" s="44"/>
      <c r="AS259" s="44"/>
      <c r="AT259" s="44"/>
      <c r="AU259" s="44"/>
      <c r="AV259" s="44"/>
    </row>
    <row r="260" spans="1:48" ht="39" x14ac:dyDescent="0.25">
      <c r="A260" s="113"/>
      <c r="B260" s="210" t="s">
        <v>438</v>
      </c>
      <c r="C260" s="211">
        <f t="shared" si="378"/>
        <v>200.28700000000001</v>
      </c>
      <c r="D260" s="114"/>
      <c r="E260" s="114"/>
      <c r="F260" s="152">
        <v>200.28700000000001</v>
      </c>
      <c r="G260" s="114"/>
      <c r="H260" s="114"/>
      <c r="I260" s="114"/>
      <c r="J260" s="114"/>
      <c r="K260" s="60"/>
      <c r="L260" s="213">
        <f t="shared" ref="L260:L266" si="382">M260+N260+O260+Q260+R260+S260+T260+P260</f>
        <v>0</v>
      </c>
      <c r="M260" s="115"/>
      <c r="N260" s="115"/>
      <c r="O260" s="115"/>
      <c r="P260" s="115"/>
      <c r="Q260" s="115"/>
      <c r="R260" s="115"/>
      <c r="S260" s="115"/>
      <c r="T260" s="107"/>
      <c r="U260" s="216">
        <f t="shared" si="380"/>
        <v>200.28700000000001</v>
      </c>
      <c r="V260" s="216">
        <f t="shared" si="345"/>
        <v>0</v>
      </c>
      <c r="W260" s="216">
        <f t="shared" si="346"/>
        <v>0</v>
      </c>
      <c r="X260" s="216">
        <f t="shared" si="347"/>
        <v>200.28700000000001</v>
      </c>
      <c r="Y260" s="216">
        <f t="shared" si="348"/>
        <v>0</v>
      </c>
      <c r="Z260" s="216">
        <f t="shared" si="348"/>
        <v>0</v>
      </c>
      <c r="AA260" s="216">
        <f t="shared" si="349"/>
        <v>0</v>
      </c>
      <c r="AB260" s="216">
        <f t="shared" si="350"/>
        <v>0</v>
      </c>
      <c r="AC260" s="216">
        <f t="shared" si="351"/>
        <v>0</v>
      </c>
      <c r="AN260" s="44"/>
      <c r="AO260" s="44"/>
      <c r="AP260" s="44"/>
      <c r="AQ260" s="44"/>
      <c r="AR260" s="44"/>
      <c r="AS260" s="44"/>
      <c r="AT260" s="44"/>
      <c r="AU260" s="44"/>
      <c r="AV260" s="44"/>
    </row>
    <row r="261" spans="1:48" s="182" customFormat="1" ht="15" customHeight="1" x14ac:dyDescent="0.25">
      <c r="A261" s="235" t="s">
        <v>38</v>
      </c>
      <c r="B261" s="248" t="s">
        <v>250</v>
      </c>
      <c r="C261" s="202">
        <f t="shared" si="378"/>
        <v>1257.6911299999999</v>
      </c>
      <c r="D261" s="203">
        <f t="shared" ref="D261:K261" si="383">D262</f>
        <v>1022.866</v>
      </c>
      <c r="E261" s="203">
        <f t="shared" si="383"/>
        <v>0</v>
      </c>
      <c r="F261" s="203">
        <f t="shared" si="383"/>
        <v>70.155000000000001</v>
      </c>
      <c r="G261" s="203">
        <f t="shared" si="383"/>
        <v>0</v>
      </c>
      <c r="H261" s="203">
        <f t="shared" si="383"/>
        <v>61.433999999999997</v>
      </c>
      <c r="I261" s="203">
        <f t="shared" si="383"/>
        <v>100</v>
      </c>
      <c r="J261" s="203">
        <f t="shared" si="383"/>
        <v>0</v>
      </c>
      <c r="K261" s="151">
        <f t="shared" si="383"/>
        <v>3.2361300000000002</v>
      </c>
      <c r="L261" s="106">
        <f t="shared" si="382"/>
        <v>0</v>
      </c>
      <c r="M261" s="205">
        <f t="shared" ref="M261:AC261" si="384">M262</f>
        <v>0</v>
      </c>
      <c r="N261" s="205">
        <f t="shared" si="384"/>
        <v>0</v>
      </c>
      <c r="O261" s="205">
        <f t="shared" si="384"/>
        <v>0</v>
      </c>
      <c r="P261" s="205">
        <f t="shared" si="384"/>
        <v>0</v>
      </c>
      <c r="Q261" s="205">
        <f t="shared" si="384"/>
        <v>0</v>
      </c>
      <c r="R261" s="205">
        <f t="shared" si="384"/>
        <v>0</v>
      </c>
      <c r="S261" s="205">
        <f t="shared" si="384"/>
        <v>0</v>
      </c>
      <c r="T261" s="127">
        <f t="shared" si="384"/>
        <v>0</v>
      </c>
      <c r="U261" s="206">
        <f t="shared" si="380"/>
        <v>1257.6911299999999</v>
      </c>
      <c r="V261" s="206">
        <f t="shared" si="384"/>
        <v>1022.866</v>
      </c>
      <c r="W261" s="206">
        <f t="shared" si="384"/>
        <v>0</v>
      </c>
      <c r="X261" s="206">
        <f t="shared" si="384"/>
        <v>70.155000000000001</v>
      </c>
      <c r="Y261" s="206">
        <f t="shared" si="384"/>
        <v>0</v>
      </c>
      <c r="Z261" s="206">
        <f t="shared" si="384"/>
        <v>61.433999999999997</v>
      </c>
      <c r="AA261" s="206">
        <f t="shared" si="384"/>
        <v>100</v>
      </c>
      <c r="AB261" s="206">
        <f t="shared" si="384"/>
        <v>0</v>
      </c>
      <c r="AC261" s="206">
        <f t="shared" si="384"/>
        <v>3.2361300000000002</v>
      </c>
      <c r="AE261" s="280"/>
      <c r="AF261" s="280"/>
      <c r="AG261" s="280"/>
      <c r="AH261" s="280"/>
      <c r="AI261" s="280"/>
      <c r="AJ261" s="280"/>
      <c r="AK261" s="280"/>
      <c r="AL261" s="280"/>
      <c r="AM261" s="280"/>
      <c r="AN261" s="44"/>
      <c r="AO261" s="44"/>
      <c r="AP261" s="44"/>
      <c r="AQ261" s="44"/>
      <c r="AR261" s="44"/>
      <c r="AS261" s="44"/>
      <c r="AT261" s="44"/>
      <c r="AU261" s="44"/>
      <c r="AV261" s="44"/>
    </row>
    <row r="262" spans="1:48" x14ac:dyDescent="0.25">
      <c r="A262" s="113"/>
      <c r="B262" s="207" t="s">
        <v>378</v>
      </c>
      <c r="C262" s="208">
        <f t="shared" si="378"/>
        <v>1257.6911299999999</v>
      </c>
      <c r="D262" s="152">
        <v>1022.866</v>
      </c>
      <c r="E262" s="114"/>
      <c r="F262" s="114">
        <f>F264+F263</f>
        <v>70.155000000000001</v>
      </c>
      <c r="G262" s="114"/>
      <c r="H262" s="152">
        <v>61.433999999999997</v>
      </c>
      <c r="I262" s="152">
        <v>100</v>
      </c>
      <c r="J262" s="114"/>
      <c r="K262" s="60">
        <f>'4 priedas_ nepanaudotos lėšos'!C97</f>
        <v>3.2361300000000002</v>
      </c>
      <c r="L262" s="204">
        <f t="shared" si="382"/>
        <v>0</v>
      </c>
      <c r="M262" s="105"/>
      <c r="N262" s="115"/>
      <c r="O262" s="115"/>
      <c r="P262" s="105"/>
      <c r="Q262" s="105"/>
      <c r="R262" s="105"/>
      <c r="S262" s="115"/>
      <c r="T262" s="107">
        <f>'4 priedas_ nepanaudotos lėšos'!I97</f>
        <v>0</v>
      </c>
      <c r="U262" s="209">
        <f t="shared" si="380"/>
        <v>1257.6911299999999</v>
      </c>
      <c r="V262" s="209">
        <f t="shared" ref="V262:AC263" si="385">D262+M262</f>
        <v>1022.866</v>
      </c>
      <c r="W262" s="209">
        <f t="shared" si="385"/>
        <v>0</v>
      </c>
      <c r="X262" s="209">
        <f>F262+O262</f>
        <v>70.155000000000001</v>
      </c>
      <c r="Y262" s="209">
        <f t="shared" si="385"/>
        <v>0</v>
      </c>
      <c r="Z262" s="209">
        <f t="shared" si="385"/>
        <v>61.433999999999997</v>
      </c>
      <c r="AA262" s="209">
        <f t="shared" si="385"/>
        <v>100</v>
      </c>
      <c r="AB262" s="209">
        <f t="shared" si="385"/>
        <v>0</v>
      </c>
      <c r="AC262" s="209">
        <f t="shared" si="385"/>
        <v>3.2361300000000002</v>
      </c>
      <c r="AN262" s="44"/>
      <c r="AO262" s="44"/>
      <c r="AP262" s="44"/>
      <c r="AQ262" s="44"/>
      <c r="AR262" s="44"/>
      <c r="AS262" s="44"/>
      <c r="AT262" s="44"/>
      <c r="AU262" s="44"/>
      <c r="AV262" s="44"/>
    </row>
    <row r="263" spans="1:48" ht="26.25" x14ac:dyDescent="0.25">
      <c r="A263" s="113"/>
      <c r="B263" s="210" t="s">
        <v>444</v>
      </c>
      <c r="C263" s="211">
        <f t="shared" ref="C263" si="386">D263+E263+F263+H263+I263+J263+K263+G263</f>
        <v>1.1160000000000001</v>
      </c>
      <c r="D263" s="114"/>
      <c r="E263" s="114"/>
      <c r="F263" s="152">
        <v>1.1160000000000001</v>
      </c>
      <c r="G263" s="114"/>
      <c r="H263" s="114"/>
      <c r="I263" s="114"/>
      <c r="J263" s="114"/>
      <c r="K263" s="60"/>
      <c r="L263" s="213">
        <f t="shared" ref="L263" si="387">M263+N263+O263+Q263+R263+S263+T263+P263</f>
        <v>0</v>
      </c>
      <c r="M263" s="115"/>
      <c r="N263" s="115"/>
      <c r="O263" s="115"/>
      <c r="P263" s="115"/>
      <c r="Q263" s="115"/>
      <c r="R263" s="115"/>
      <c r="S263" s="115"/>
      <c r="T263" s="107"/>
      <c r="U263" s="216">
        <f t="shared" ref="U263" si="388">V263+W263+X263+Z263+AA263+AB263+AC263+Y263</f>
        <v>1.1160000000000001</v>
      </c>
      <c r="V263" s="216">
        <f t="shared" si="385"/>
        <v>0</v>
      </c>
      <c r="W263" s="216">
        <f t="shared" si="385"/>
        <v>0</v>
      </c>
      <c r="X263" s="216">
        <f>F263+O263</f>
        <v>1.1160000000000001</v>
      </c>
      <c r="Y263" s="216">
        <f t="shared" si="385"/>
        <v>0</v>
      </c>
      <c r="Z263" s="216">
        <f t="shared" si="385"/>
        <v>0</v>
      </c>
      <c r="AA263" s="216">
        <f t="shared" si="385"/>
        <v>0</v>
      </c>
      <c r="AB263" s="216">
        <f t="shared" si="385"/>
        <v>0</v>
      </c>
      <c r="AC263" s="216">
        <f t="shared" si="385"/>
        <v>0</v>
      </c>
      <c r="AN263" s="44"/>
      <c r="AO263" s="44"/>
      <c r="AP263" s="44"/>
      <c r="AQ263" s="44"/>
      <c r="AR263" s="44"/>
      <c r="AS263" s="44"/>
      <c r="AT263" s="44"/>
      <c r="AU263" s="44"/>
      <c r="AV263" s="44"/>
    </row>
    <row r="264" spans="1:48" ht="40.5" customHeight="1" x14ac:dyDescent="0.25">
      <c r="A264" s="113"/>
      <c r="B264" s="210" t="s">
        <v>438</v>
      </c>
      <c r="C264" s="211">
        <f t="shared" si="378"/>
        <v>69.039000000000001</v>
      </c>
      <c r="D264" s="114"/>
      <c r="E264" s="114"/>
      <c r="F264" s="152">
        <v>69.039000000000001</v>
      </c>
      <c r="G264" s="114"/>
      <c r="H264" s="114"/>
      <c r="I264" s="114"/>
      <c r="J264" s="114"/>
      <c r="K264" s="60"/>
      <c r="L264" s="213">
        <f t="shared" si="382"/>
        <v>0</v>
      </c>
      <c r="M264" s="115"/>
      <c r="N264" s="115"/>
      <c r="O264" s="115"/>
      <c r="P264" s="115"/>
      <c r="Q264" s="115"/>
      <c r="R264" s="115"/>
      <c r="S264" s="115"/>
      <c r="T264" s="107"/>
      <c r="U264" s="216">
        <f t="shared" si="380"/>
        <v>69.039000000000001</v>
      </c>
      <c r="V264" s="216">
        <f t="shared" ref="V264" si="389">D264+M264</f>
        <v>0</v>
      </c>
      <c r="W264" s="216">
        <f t="shared" ref="W264" si="390">E264+N264</f>
        <v>0</v>
      </c>
      <c r="X264" s="216">
        <f>F264+O264</f>
        <v>69.039000000000001</v>
      </c>
      <c r="Y264" s="216">
        <f t="shared" ref="Y264:Z264" si="391">G264+P264</f>
        <v>0</v>
      </c>
      <c r="Z264" s="216">
        <f t="shared" si="391"/>
        <v>0</v>
      </c>
      <c r="AA264" s="216">
        <f t="shared" ref="AA264" si="392">I264+R264</f>
        <v>0</v>
      </c>
      <c r="AB264" s="216">
        <f t="shared" ref="AB264" si="393">J264+S264</f>
        <v>0</v>
      </c>
      <c r="AC264" s="216">
        <f t="shared" ref="AC264" si="394">K264+T264</f>
        <v>0</v>
      </c>
      <c r="AN264" s="44"/>
      <c r="AO264" s="44"/>
      <c r="AP264" s="44"/>
      <c r="AQ264" s="44"/>
      <c r="AR264" s="44"/>
      <c r="AS264" s="44"/>
      <c r="AT264" s="44"/>
      <c r="AU264" s="44"/>
      <c r="AV264" s="44"/>
    </row>
    <row r="265" spans="1:48" ht="15" customHeight="1" x14ac:dyDescent="0.25">
      <c r="A265" s="235" t="s">
        <v>39</v>
      </c>
      <c r="B265" s="248" t="s">
        <v>251</v>
      </c>
      <c r="C265" s="202">
        <f t="shared" si="378"/>
        <v>843.96643999999992</v>
      </c>
      <c r="D265" s="203">
        <f t="shared" ref="D265:T265" si="395">D266</f>
        <v>348.65600000000001</v>
      </c>
      <c r="E265" s="203">
        <f t="shared" si="395"/>
        <v>0</v>
      </c>
      <c r="F265" s="203">
        <f t="shared" si="395"/>
        <v>159.136</v>
      </c>
      <c r="G265" s="203">
        <f t="shared" si="395"/>
        <v>0</v>
      </c>
      <c r="H265" s="203">
        <f t="shared" si="395"/>
        <v>259.565</v>
      </c>
      <c r="I265" s="203">
        <f t="shared" si="395"/>
        <v>70.5</v>
      </c>
      <c r="J265" s="203">
        <f t="shared" si="395"/>
        <v>0</v>
      </c>
      <c r="K265" s="151">
        <f t="shared" si="395"/>
        <v>6.1094400000000002</v>
      </c>
      <c r="L265" s="106">
        <f t="shared" si="382"/>
        <v>0</v>
      </c>
      <c r="M265" s="205">
        <f t="shared" si="395"/>
        <v>0</v>
      </c>
      <c r="N265" s="205">
        <f t="shared" si="395"/>
        <v>0</v>
      </c>
      <c r="O265" s="205">
        <f t="shared" si="395"/>
        <v>0</v>
      </c>
      <c r="P265" s="205">
        <f t="shared" si="395"/>
        <v>0</v>
      </c>
      <c r="Q265" s="205">
        <f t="shared" si="395"/>
        <v>0</v>
      </c>
      <c r="R265" s="205">
        <f t="shared" si="395"/>
        <v>0</v>
      </c>
      <c r="S265" s="205">
        <f t="shared" si="395"/>
        <v>0</v>
      </c>
      <c r="T265" s="127">
        <f t="shared" si="395"/>
        <v>0</v>
      </c>
      <c r="U265" s="206">
        <f t="shared" si="380"/>
        <v>843.96643999999992</v>
      </c>
      <c r="V265" s="206">
        <f t="shared" ref="V265:AC265" si="396">V266</f>
        <v>348.65600000000001</v>
      </c>
      <c r="W265" s="206">
        <f t="shared" si="396"/>
        <v>0</v>
      </c>
      <c r="X265" s="206">
        <f t="shared" si="396"/>
        <v>159.136</v>
      </c>
      <c r="Y265" s="206">
        <f t="shared" si="396"/>
        <v>0</v>
      </c>
      <c r="Z265" s="206">
        <f t="shared" si="396"/>
        <v>259.565</v>
      </c>
      <c r="AA265" s="206">
        <f t="shared" si="396"/>
        <v>70.5</v>
      </c>
      <c r="AB265" s="206">
        <f t="shared" si="396"/>
        <v>0</v>
      </c>
      <c r="AC265" s="206">
        <f t="shared" si="396"/>
        <v>6.1094400000000002</v>
      </c>
      <c r="AN265" s="44"/>
      <c r="AO265" s="44"/>
      <c r="AP265" s="44"/>
      <c r="AQ265" s="44"/>
      <c r="AR265" s="44"/>
      <c r="AS265" s="44"/>
      <c r="AT265" s="44"/>
      <c r="AU265" s="44"/>
      <c r="AV265" s="44"/>
    </row>
    <row r="266" spans="1:48" x14ac:dyDescent="0.25">
      <c r="A266" s="113"/>
      <c r="B266" s="207" t="s">
        <v>378</v>
      </c>
      <c r="C266" s="208">
        <f t="shared" si="378"/>
        <v>843.96643999999992</v>
      </c>
      <c r="D266" s="152">
        <v>348.65600000000001</v>
      </c>
      <c r="E266" s="114"/>
      <c r="F266" s="114">
        <f>SUM(F267:F268)</f>
        <v>159.136</v>
      </c>
      <c r="G266" s="114"/>
      <c r="H266" s="152">
        <v>259.565</v>
      </c>
      <c r="I266" s="152">
        <v>70.5</v>
      </c>
      <c r="J266" s="203"/>
      <c r="K266" s="60">
        <f>'4 priedas_ nepanaudotos lėšos'!C99</f>
        <v>6.1094400000000002</v>
      </c>
      <c r="L266" s="204">
        <f t="shared" si="382"/>
        <v>0</v>
      </c>
      <c r="M266" s="105"/>
      <c r="N266" s="115"/>
      <c r="O266" s="115">
        <f>O268</f>
        <v>0</v>
      </c>
      <c r="P266" s="105"/>
      <c r="Q266" s="105"/>
      <c r="R266" s="105"/>
      <c r="S266" s="205"/>
      <c r="T266" s="107">
        <f>'4 priedas_ nepanaudotos lėšos'!I99</f>
        <v>0</v>
      </c>
      <c r="U266" s="209">
        <f t="shared" si="380"/>
        <v>843.96643999999992</v>
      </c>
      <c r="V266" s="209">
        <f t="shared" si="345"/>
        <v>348.65600000000001</v>
      </c>
      <c r="W266" s="209">
        <f t="shared" si="346"/>
        <v>0</v>
      </c>
      <c r="X266" s="209">
        <f>F266+O266</f>
        <v>159.136</v>
      </c>
      <c r="Y266" s="209">
        <f t="shared" si="348"/>
        <v>0</v>
      </c>
      <c r="Z266" s="209">
        <f t="shared" si="348"/>
        <v>259.565</v>
      </c>
      <c r="AA266" s="209">
        <f t="shared" si="349"/>
        <v>70.5</v>
      </c>
      <c r="AB266" s="209">
        <f t="shared" si="350"/>
        <v>0</v>
      </c>
      <c r="AC266" s="209">
        <f t="shared" si="351"/>
        <v>6.1094400000000002</v>
      </c>
      <c r="AN266" s="44"/>
      <c r="AO266" s="44"/>
      <c r="AP266" s="44"/>
      <c r="AQ266" s="44"/>
      <c r="AR266" s="44"/>
      <c r="AS266" s="44"/>
      <c r="AT266" s="44"/>
      <c r="AU266" s="44"/>
      <c r="AV266" s="44"/>
    </row>
    <row r="267" spans="1:48" ht="39" x14ac:dyDescent="0.25">
      <c r="A267" s="113"/>
      <c r="B267" s="210" t="s">
        <v>438</v>
      </c>
      <c r="C267" s="208">
        <f t="shared" si="371"/>
        <v>24.213999999999999</v>
      </c>
      <c r="D267" s="114"/>
      <c r="E267" s="114"/>
      <c r="F267" s="152">
        <v>24.213999999999999</v>
      </c>
      <c r="G267" s="114"/>
      <c r="H267" s="114"/>
      <c r="I267" s="114"/>
      <c r="J267" s="203"/>
      <c r="K267" s="60"/>
      <c r="L267" s="204">
        <f t="shared" si="372"/>
        <v>0</v>
      </c>
      <c r="M267" s="205"/>
      <c r="N267" s="115"/>
      <c r="O267" s="115"/>
      <c r="P267" s="205"/>
      <c r="Q267" s="205"/>
      <c r="R267" s="205"/>
      <c r="S267" s="205"/>
      <c r="T267" s="107"/>
      <c r="U267" s="209">
        <f t="shared" si="373"/>
        <v>24.213999999999999</v>
      </c>
      <c r="V267" s="209">
        <f t="shared" si="345"/>
        <v>0</v>
      </c>
      <c r="W267" s="209">
        <f t="shared" si="346"/>
        <v>0</v>
      </c>
      <c r="X267" s="209">
        <f t="shared" si="347"/>
        <v>24.213999999999999</v>
      </c>
      <c r="Y267" s="209">
        <f t="shared" si="348"/>
        <v>0</v>
      </c>
      <c r="Z267" s="209">
        <f t="shared" si="348"/>
        <v>0</v>
      </c>
      <c r="AA267" s="209">
        <f t="shared" si="349"/>
        <v>0</v>
      </c>
      <c r="AB267" s="209">
        <f t="shared" si="350"/>
        <v>0</v>
      </c>
      <c r="AC267" s="209">
        <f t="shared" si="351"/>
        <v>0</v>
      </c>
      <c r="AN267" s="44"/>
      <c r="AO267" s="44"/>
      <c r="AP267" s="44"/>
      <c r="AQ267" s="44"/>
      <c r="AR267" s="44"/>
      <c r="AS267" s="44"/>
      <c r="AT267" s="44"/>
      <c r="AU267" s="44"/>
      <c r="AV267" s="44"/>
    </row>
    <row r="268" spans="1:48" x14ac:dyDescent="0.25">
      <c r="A268" s="113"/>
      <c r="B268" s="227" t="s">
        <v>362</v>
      </c>
      <c r="C268" s="211">
        <f>D268+E268+F268+H268+I268+J268+K268+G268</f>
        <v>134.922</v>
      </c>
      <c r="D268" s="114"/>
      <c r="E268" s="114"/>
      <c r="F268" s="212">
        <v>134.922</v>
      </c>
      <c r="G268" s="114"/>
      <c r="H268" s="114"/>
      <c r="I268" s="114"/>
      <c r="J268" s="114"/>
      <c r="K268" s="60"/>
      <c r="L268" s="213">
        <f>M268+N268+O268+Q268+R268+S268+T268+P268</f>
        <v>0</v>
      </c>
      <c r="M268" s="115"/>
      <c r="N268" s="115"/>
      <c r="O268" s="105"/>
      <c r="P268" s="115"/>
      <c r="Q268" s="115"/>
      <c r="R268" s="115"/>
      <c r="S268" s="115"/>
      <c r="T268" s="107"/>
      <c r="U268" s="216">
        <f>V268+W268+X268+Z268+AA268+AB268+AC268+Y268</f>
        <v>134.922</v>
      </c>
      <c r="V268" s="216">
        <f t="shared" si="345"/>
        <v>0</v>
      </c>
      <c r="W268" s="216">
        <f t="shared" si="346"/>
        <v>0</v>
      </c>
      <c r="X268" s="216">
        <f t="shared" si="347"/>
        <v>134.922</v>
      </c>
      <c r="Y268" s="216">
        <f t="shared" si="348"/>
        <v>0</v>
      </c>
      <c r="Z268" s="216">
        <f t="shared" si="348"/>
        <v>0</v>
      </c>
      <c r="AA268" s="216">
        <f t="shared" si="349"/>
        <v>0</v>
      </c>
      <c r="AB268" s="216">
        <f t="shared" si="350"/>
        <v>0</v>
      </c>
      <c r="AC268" s="216">
        <f t="shared" si="351"/>
        <v>0</v>
      </c>
      <c r="AN268" s="44"/>
      <c r="AO268" s="44"/>
      <c r="AP268" s="44"/>
      <c r="AQ268" s="44"/>
      <c r="AR268" s="44"/>
      <c r="AS268" s="44"/>
      <c r="AT268" s="44"/>
      <c r="AU268" s="44"/>
      <c r="AV268" s="44"/>
    </row>
    <row r="269" spans="1:48" ht="15.75" customHeight="1" x14ac:dyDescent="0.25">
      <c r="A269" s="235" t="s">
        <v>40</v>
      </c>
      <c r="B269" s="247" t="s">
        <v>252</v>
      </c>
      <c r="C269" s="202">
        <f>D269+E269+F269+H269+I269+J269+K269+G269</f>
        <v>1020.4136099999999</v>
      </c>
      <c r="D269" s="203">
        <f t="shared" ref="D269:T269" si="397">D270</f>
        <v>814.553</v>
      </c>
      <c r="E269" s="203">
        <f t="shared" si="397"/>
        <v>0</v>
      </c>
      <c r="F269" s="203">
        <f t="shared" si="397"/>
        <v>0</v>
      </c>
      <c r="G269" s="203">
        <f t="shared" si="397"/>
        <v>0</v>
      </c>
      <c r="H269" s="203">
        <f t="shared" si="397"/>
        <v>0</v>
      </c>
      <c r="I269" s="203">
        <f t="shared" si="397"/>
        <v>165</v>
      </c>
      <c r="J269" s="203">
        <f t="shared" si="397"/>
        <v>0</v>
      </c>
      <c r="K269" s="151">
        <f t="shared" si="397"/>
        <v>40.860610000000001</v>
      </c>
      <c r="L269" s="106">
        <f>M269+N269+O269+Q269+R269+S269+T269+P269</f>
        <v>0</v>
      </c>
      <c r="M269" s="205">
        <f t="shared" si="397"/>
        <v>0</v>
      </c>
      <c r="N269" s="205">
        <f t="shared" si="397"/>
        <v>0</v>
      </c>
      <c r="O269" s="205">
        <f t="shared" si="397"/>
        <v>0</v>
      </c>
      <c r="P269" s="205">
        <f t="shared" si="397"/>
        <v>0</v>
      </c>
      <c r="Q269" s="205">
        <f t="shared" si="397"/>
        <v>0</v>
      </c>
      <c r="R269" s="205">
        <f t="shared" si="397"/>
        <v>0</v>
      </c>
      <c r="S269" s="205">
        <f t="shared" si="397"/>
        <v>0</v>
      </c>
      <c r="T269" s="127">
        <f t="shared" si="397"/>
        <v>0</v>
      </c>
      <c r="U269" s="206">
        <f>V269+W269+X269+Z269+AA269+AB269+AC269+Y269</f>
        <v>1020.4136099999999</v>
      </c>
      <c r="V269" s="206">
        <f t="shared" ref="V269:AC269" si="398">V270</f>
        <v>814.553</v>
      </c>
      <c r="W269" s="206">
        <f t="shared" si="398"/>
        <v>0</v>
      </c>
      <c r="X269" s="206">
        <f t="shared" si="398"/>
        <v>0</v>
      </c>
      <c r="Y269" s="206">
        <f t="shared" si="398"/>
        <v>0</v>
      </c>
      <c r="Z269" s="206">
        <f t="shared" si="398"/>
        <v>0</v>
      </c>
      <c r="AA269" s="206">
        <f t="shared" si="398"/>
        <v>165</v>
      </c>
      <c r="AB269" s="206">
        <f t="shared" si="398"/>
        <v>0</v>
      </c>
      <c r="AC269" s="206">
        <f t="shared" si="398"/>
        <v>40.860610000000001</v>
      </c>
      <c r="AN269" s="44"/>
      <c r="AO269" s="44"/>
      <c r="AP269" s="44"/>
      <c r="AQ269" s="44"/>
      <c r="AR269" s="44"/>
      <c r="AS269" s="44"/>
      <c r="AT269" s="44"/>
      <c r="AU269" s="44"/>
      <c r="AV269" s="44"/>
    </row>
    <row r="270" spans="1:48" ht="15.75" customHeight="1" x14ac:dyDescent="0.25">
      <c r="A270" s="113"/>
      <c r="B270" s="207" t="s">
        <v>375</v>
      </c>
      <c r="C270" s="208">
        <f>D270+E270+F270+H270+I270+J270+K270+G270</f>
        <v>1020.4136099999999</v>
      </c>
      <c r="D270" s="152">
        <v>814.553</v>
      </c>
      <c r="E270" s="114"/>
      <c r="F270" s="114"/>
      <c r="G270" s="114"/>
      <c r="H270" s="114"/>
      <c r="I270" s="152">
        <v>165</v>
      </c>
      <c r="J270" s="114"/>
      <c r="K270" s="60">
        <f>'4 priedas_ nepanaudotos lėšos'!C101</f>
        <v>40.860610000000001</v>
      </c>
      <c r="L270" s="204">
        <f>M270+N270+O270+Q270+R270+S270+T270+P270</f>
        <v>0</v>
      </c>
      <c r="M270" s="105"/>
      <c r="N270" s="115"/>
      <c r="O270" s="115"/>
      <c r="P270" s="115"/>
      <c r="Q270" s="115"/>
      <c r="R270" s="105"/>
      <c r="S270" s="115"/>
      <c r="T270" s="107">
        <f>'4 priedas_ nepanaudotos lėšos'!I101</f>
        <v>0</v>
      </c>
      <c r="U270" s="209">
        <f>V270+W270+X270+Z270+AA270+AB270+AC270+Y270</f>
        <v>1020.4136099999999</v>
      </c>
      <c r="V270" s="209">
        <f t="shared" si="345"/>
        <v>814.553</v>
      </c>
      <c r="W270" s="209">
        <f t="shared" si="346"/>
        <v>0</v>
      </c>
      <c r="X270" s="209">
        <f t="shared" si="347"/>
        <v>0</v>
      </c>
      <c r="Y270" s="209">
        <f t="shared" si="348"/>
        <v>0</v>
      </c>
      <c r="Z270" s="209">
        <f t="shared" si="348"/>
        <v>0</v>
      </c>
      <c r="AA270" s="209">
        <f t="shared" si="349"/>
        <v>165</v>
      </c>
      <c r="AB270" s="209">
        <f t="shared" si="350"/>
        <v>0</v>
      </c>
      <c r="AC270" s="209">
        <f t="shared" si="351"/>
        <v>40.860610000000001</v>
      </c>
      <c r="AN270" s="44"/>
      <c r="AO270" s="44"/>
      <c r="AP270" s="44"/>
      <c r="AQ270" s="44"/>
      <c r="AR270" s="44"/>
      <c r="AS270" s="44"/>
      <c r="AT270" s="44"/>
      <c r="AU270" s="44"/>
      <c r="AV270" s="44"/>
    </row>
    <row r="271" spans="1:48" ht="15.75" customHeight="1" x14ac:dyDescent="0.25">
      <c r="A271" s="235" t="s">
        <v>41</v>
      </c>
      <c r="B271" s="248" t="s">
        <v>253</v>
      </c>
      <c r="C271" s="202">
        <f>D271+E271+F271+H271+I271+J271+K271+G271</f>
        <v>225.67272</v>
      </c>
      <c r="D271" s="203">
        <f t="shared" ref="D271:T271" si="399">D272</f>
        <v>219.78700000000001</v>
      </c>
      <c r="E271" s="203">
        <f t="shared" si="399"/>
        <v>0</v>
      </c>
      <c r="F271" s="203">
        <f t="shared" si="399"/>
        <v>0</v>
      </c>
      <c r="G271" s="203">
        <f t="shared" si="399"/>
        <v>0</v>
      </c>
      <c r="H271" s="203">
        <f t="shared" si="399"/>
        <v>0</v>
      </c>
      <c r="I271" s="203">
        <f t="shared" si="399"/>
        <v>4.5999999999999996</v>
      </c>
      <c r="J271" s="203">
        <f t="shared" si="399"/>
        <v>0</v>
      </c>
      <c r="K271" s="151">
        <f t="shared" si="399"/>
        <v>1.28572</v>
      </c>
      <c r="L271" s="106">
        <f>M271+N271+O271+Q271+R271+S271+T271+P271</f>
        <v>0</v>
      </c>
      <c r="M271" s="205">
        <f t="shared" si="399"/>
        <v>0</v>
      </c>
      <c r="N271" s="205">
        <f t="shared" si="399"/>
        <v>0</v>
      </c>
      <c r="O271" s="205">
        <f t="shared" si="399"/>
        <v>0</v>
      </c>
      <c r="P271" s="205">
        <f t="shared" si="399"/>
        <v>0</v>
      </c>
      <c r="Q271" s="205">
        <f t="shared" si="399"/>
        <v>0</v>
      </c>
      <c r="R271" s="205">
        <f t="shared" si="399"/>
        <v>0</v>
      </c>
      <c r="S271" s="205">
        <f t="shared" si="399"/>
        <v>0</v>
      </c>
      <c r="T271" s="127">
        <f t="shared" si="399"/>
        <v>0</v>
      </c>
      <c r="U271" s="206">
        <f>V271+W271+X271+Z271+AA271+AB271+AC271+Y271</f>
        <v>225.67272</v>
      </c>
      <c r="V271" s="206">
        <f t="shared" ref="V271:AC271" si="400">V272</f>
        <v>219.78700000000001</v>
      </c>
      <c r="W271" s="206">
        <f t="shared" si="400"/>
        <v>0</v>
      </c>
      <c r="X271" s="206">
        <f t="shared" si="400"/>
        <v>0</v>
      </c>
      <c r="Y271" s="206">
        <f t="shared" si="400"/>
        <v>0</v>
      </c>
      <c r="Z271" s="206">
        <f t="shared" si="400"/>
        <v>0</v>
      </c>
      <c r="AA271" s="206">
        <f t="shared" si="400"/>
        <v>4.5999999999999996</v>
      </c>
      <c r="AB271" s="206">
        <f t="shared" si="400"/>
        <v>0</v>
      </c>
      <c r="AC271" s="206">
        <f t="shared" si="400"/>
        <v>1.28572</v>
      </c>
      <c r="AN271" s="44"/>
      <c r="AO271" s="44"/>
      <c r="AP271" s="44"/>
      <c r="AQ271" s="44"/>
      <c r="AR271" s="44"/>
      <c r="AS271" s="44"/>
      <c r="AT271" s="44"/>
      <c r="AU271" s="44"/>
      <c r="AV271" s="44"/>
    </row>
    <row r="272" spans="1:48" ht="15.75" customHeight="1" x14ac:dyDescent="0.25">
      <c r="A272" s="113"/>
      <c r="B272" s="207" t="s">
        <v>375</v>
      </c>
      <c r="C272" s="208">
        <f>D272+E272+F272+H272+I272+J272+K272+G272</f>
        <v>225.67272</v>
      </c>
      <c r="D272" s="152">
        <v>219.78700000000001</v>
      </c>
      <c r="E272" s="114"/>
      <c r="F272" s="114"/>
      <c r="G272" s="114"/>
      <c r="H272" s="114"/>
      <c r="I272" s="152">
        <v>4.5999999999999996</v>
      </c>
      <c r="J272" s="114"/>
      <c r="K272" s="60">
        <f>'4 priedas_ nepanaudotos lėšos'!C103</f>
        <v>1.28572</v>
      </c>
      <c r="L272" s="204">
        <f>M272+N272+O272+Q272+R272+S272+T272+P272</f>
        <v>0</v>
      </c>
      <c r="M272" s="105"/>
      <c r="N272" s="115"/>
      <c r="O272" s="115"/>
      <c r="P272" s="115"/>
      <c r="Q272" s="115"/>
      <c r="R272" s="105"/>
      <c r="S272" s="115"/>
      <c r="T272" s="107">
        <f>'4 priedas_ nepanaudotos lėšos'!I103</f>
        <v>0</v>
      </c>
      <c r="U272" s="209">
        <f>V272+W272+X272+Z272+AA272+AB272+AC272+Y272</f>
        <v>225.67272</v>
      </c>
      <c r="V272" s="209">
        <f t="shared" si="345"/>
        <v>219.78700000000001</v>
      </c>
      <c r="W272" s="209">
        <f t="shared" si="346"/>
        <v>0</v>
      </c>
      <c r="X272" s="209">
        <f t="shared" si="347"/>
        <v>0</v>
      </c>
      <c r="Y272" s="209">
        <f t="shared" si="348"/>
        <v>0</v>
      </c>
      <c r="Z272" s="209">
        <f t="shared" si="348"/>
        <v>0</v>
      </c>
      <c r="AA272" s="209">
        <f t="shared" si="349"/>
        <v>4.5999999999999996</v>
      </c>
      <c r="AB272" s="209">
        <f t="shared" si="350"/>
        <v>0</v>
      </c>
      <c r="AC272" s="209">
        <f t="shared" si="351"/>
        <v>1.28572</v>
      </c>
      <c r="AN272" s="44"/>
      <c r="AO272" s="44"/>
      <c r="AP272" s="44"/>
      <c r="AQ272" s="44"/>
      <c r="AR272" s="44"/>
      <c r="AS272" s="44"/>
      <c r="AT272" s="44"/>
      <c r="AU272" s="44"/>
      <c r="AV272" s="44"/>
    </row>
    <row r="273" spans="1:48" ht="15.75" customHeight="1" x14ac:dyDescent="0.25">
      <c r="A273" s="235" t="s">
        <v>42</v>
      </c>
      <c r="B273" s="248" t="s">
        <v>254</v>
      </c>
      <c r="C273" s="202">
        <f t="shared" ref="C273:C283" si="401">D273+E273+F273+H273+I273+J273+K273+G273</f>
        <v>271.52865000000003</v>
      </c>
      <c r="D273" s="203">
        <f t="shared" ref="D273:T273" si="402">D274</f>
        <v>262.68799999999999</v>
      </c>
      <c r="E273" s="203">
        <f t="shared" si="402"/>
        <v>0</v>
      </c>
      <c r="F273" s="203">
        <f t="shared" si="402"/>
        <v>0</v>
      </c>
      <c r="G273" s="203">
        <f t="shared" si="402"/>
        <v>0</v>
      </c>
      <c r="H273" s="203">
        <f t="shared" si="402"/>
        <v>0</v>
      </c>
      <c r="I273" s="203">
        <f t="shared" si="402"/>
        <v>6.6</v>
      </c>
      <c r="J273" s="203">
        <f t="shared" si="402"/>
        <v>0</v>
      </c>
      <c r="K273" s="151">
        <f t="shared" si="402"/>
        <v>2.24065</v>
      </c>
      <c r="L273" s="106">
        <f t="shared" ref="L273:L283" si="403">M273+N273+O273+Q273+R273+S273+T273+P273</f>
        <v>2.9</v>
      </c>
      <c r="M273" s="205">
        <f t="shared" si="402"/>
        <v>0</v>
      </c>
      <c r="N273" s="205">
        <f t="shared" si="402"/>
        <v>0</v>
      </c>
      <c r="O273" s="205">
        <f t="shared" si="402"/>
        <v>0</v>
      </c>
      <c r="P273" s="205">
        <f t="shared" si="402"/>
        <v>0</v>
      </c>
      <c r="Q273" s="205">
        <f t="shared" si="402"/>
        <v>0</v>
      </c>
      <c r="R273" s="205">
        <f t="shared" si="402"/>
        <v>2.9</v>
      </c>
      <c r="S273" s="205">
        <f t="shared" si="402"/>
        <v>0</v>
      </c>
      <c r="T273" s="127">
        <f t="shared" si="402"/>
        <v>0</v>
      </c>
      <c r="U273" s="206">
        <f t="shared" ref="U273:U283" si="404">V273+W273+X273+Z273+AA273+AB273+AC273+Y273</f>
        <v>274.42865</v>
      </c>
      <c r="V273" s="206">
        <f t="shared" ref="V273:AC273" si="405">V274</f>
        <v>262.68799999999999</v>
      </c>
      <c r="W273" s="206">
        <f t="shared" si="405"/>
        <v>0</v>
      </c>
      <c r="X273" s="206">
        <f t="shared" si="405"/>
        <v>0</v>
      </c>
      <c r="Y273" s="206">
        <f t="shared" si="405"/>
        <v>0</v>
      </c>
      <c r="Z273" s="206">
        <f t="shared" si="405"/>
        <v>0</v>
      </c>
      <c r="AA273" s="206">
        <f t="shared" si="405"/>
        <v>9.5</v>
      </c>
      <c r="AB273" s="206">
        <f t="shared" si="405"/>
        <v>0</v>
      </c>
      <c r="AC273" s="206">
        <f t="shared" si="405"/>
        <v>2.24065</v>
      </c>
      <c r="AN273" s="44"/>
      <c r="AO273" s="44"/>
      <c r="AP273" s="44"/>
      <c r="AQ273" s="44"/>
      <c r="AR273" s="44"/>
      <c r="AS273" s="44"/>
      <c r="AT273" s="44"/>
      <c r="AU273" s="44"/>
      <c r="AV273" s="44"/>
    </row>
    <row r="274" spans="1:48" ht="15.75" customHeight="1" x14ac:dyDescent="0.25">
      <c r="A274" s="113"/>
      <c r="B274" s="207" t="s">
        <v>375</v>
      </c>
      <c r="C274" s="208">
        <f t="shared" si="401"/>
        <v>271.52865000000003</v>
      </c>
      <c r="D274" s="152">
        <v>262.68799999999999</v>
      </c>
      <c r="E274" s="114"/>
      <c r="F274" s="114"/>
      <c r="G274" s="114"/>
      <c r="H274" s="114"/>
      <c r="I274" s="152">
        <v>6.6</v>
      </c>
      <c r="J274" s="114"/>
      <c r="K274" s="60">
        <f>'4 priedas_ nepanaudotos lėšos'!C105</f>
        <v>2.24065</v>
      </c>
      <c r="L274" s="204">
        <f t="shared" si="403"/>
        <v>2.9</v>
      </c>
      <c r="M274" s="105"/>
      <c r="N274" s="115"/>
      <c r="O274" s="115"/>
      <c r="P274" s="115"/>
      <c r="Q274" s="115"/>
      <c r="R274" s="105">
        <v>2.9</v>
      </c>
      <c r="S274" s="115"/>
      <c r="T274" s="107">
        <f>'4 priedas_ nepanaudotos lėšos'!I105</f>
        <v>0</v>
      </c>
      <c r="U274" s="209">
        <f t="shared" si="404"/>
        <v>274.42865</v>
      </c>
      <c r="V274" s="209">
        <f t="shared" ref="V274:V315" si="406">D274+M274</f>
        <v>262.68799999999999</v>
      </c>
      <c r="W274" s="209">
        <f t="shared" ref="W274:W315" si="407">E274+N274</f>
        <v>0</v>
      </c>
      <c r="X274" s="209">
        <f t="shared" ref="X274:X315" si="408">F274+O274</f>
        <v>0</v>
      </c>
      <c r="Y274" s="209">
        <f t="shared" ref="Y274:Z315" si="409">G274+P274</f>
        <v>0</v>
      </c>
      <c r="Z274" s="209">
        <f t="shared" si="409"/>
        <v>0</v>
      </c>
      <c r="AA274" s="209">
        <f t="shared" ref="AA274:AA315" si="410">I274+R274</f>
        <v>9.5</v>
      </c>
      <c r="AB274" s="209">
        <f t="shared" ref="AB274:AB315" si="411">J274+S274</f>
        <v>0</v>
      </c>
      <c r="AC274" s="209">
        <f t="shared" ref="AC274:AC315" si="412">K274+T274</f>
        <v>2.24065</v>
      </c>
      <c r="AN274" s="44"/>
      <c r="AO274" s="44"/>
      <c r="AP274" s="44"/>
      <c r="AQ274" s="44"/>
      <c r="AR274" s="44"/>
      <c r="AS274" s="44"/>
      <c r="AT274" s="44"/>
      <c r="AU274" s="44"/>
      <c r="AV274" s="44"/>
    </row>
    <row r="275" spans="1:48" ht="15.75" customHeight="1" x14ac:dyDescent="0.25">
      <c r="A275" s="235" t="s">
        <v>49</v>
      </c>
      <c r="B275" s="248" t="s">
        <v>255</v>
      </c>
      <c r="C275" s="202">
        <f t="shared" si="401"/>
        <v>247.73625000000001</v>
      </c>
      <c r="D275" s="203">
        <f t="shared" ref="D275:T275" si="413">D276</f>
        <v>240.28700000000001</v>
      </c>
      <c r="E275" s="203">
        <f t="shared" si="413"/>
        <v>0</v>
      </c>
      <c r="F275" s="203">
        <f t="shared" si="413"/>
        <v>0</v>
      </c>
      <c r="G275" s="203">
        <f t="shared" si="413"/>
        <v>0</v>
      </c>
      <c r="H275" s="203">
        <f t="shared" si="413"/>
        <v>0</v>
      </c>
      <c r="I275" s="203">
        <f t="shared" si="413"/>
        <v>5.5</v>
      </c>
      <c r="J275" s="203">
        <f t="shared" si="413"/>
        <v>0</v>
      </c>
      <c r="K275" s="151">
        <f t="shared" si="413"/>
        <v>1.9492499999999999</v>
      </c>
      <c r="L275" s="106">
        <f t="shared" si="403"/>
        <v>0</v>
      </c>
      <c r="M275" s="205">
        <f t="shared" si="413"/>
        <v>0</v>
      </c>
      <c r="N275" s="205">
        <f t="shared" si="413"/>
        <v>0</v>
      </c>
      <c r="O275" s="205">
        <f t="shared" si="413"/>
        <v>0</v>
      </c>
      <c r="P275" s="205">
        <f t="shared" si="413"/>
        <v>0</v>
      </c>
      <c r="Q275" s="205">
        <f t="shared" si="413"/>
        <v>0</v>
      </c>
      <c r="R275" s="205">
        <f t="shared" si="413"/>
        <v>0</v>
      </c>
      <c r="S275" s="205">
        <f t="shared" si="413"/>
        <v>0</v>
      </c>
      <c r="T275" s="127">
        <f t="shared" si="413"/>
        <v>0</v>
      </c>
      <c r="U275" s="206">
        <f t="shared" si="404"/>
        <v>247.73625000000001</v>
      </c>
      <c r="V275" s="206">
        <f t="shared" ref="V275:AC275" si="414">V276</f>
        <v>240.28700000000001</v>
      </c>
      <c r="W275" s="206">
        <f t="shared" si="414"/>
        <v>0</v>
      </c>
      <c r="X275" s="206">
        <f t="shared" si="414"/>
        <v>0</v>
      </c>
      <c r="Y275" s="206">
        <f t="shared" si="414"/>
        <v>0</v>
      </c>
      <c r="Z275" s="206">
        <f t="shared" si="414"/>
        <v>0</v>
      </c>
      <c r="AA275" s="206">
        <f t="shared" si="414"/>
        <v>5.5</v>
      </c>
      <c r="AB275" s="206">
        <f t="shared" si="414"/>
        <v>0</v>
      </c>
      <c r="AC275" s="206">
        <f t="shared" si="414"/>
        <v>1.9492499999999999</v>
      </c>
      <c r="AN275" s="44"/>
      <c r="AO275" s="44"/>
      <c r="AP275" s="44"/>
      <c r="AQ275" s="44"/>
      <c r="AR275" s="44"/>
      <c r="AS275" s="44"/>
      <c r="AT275" s="44"/>
      <c r="AU275" s="44"/>
      <c r="AV275" s="44"/>
    </row>
    <row r="276" spans="1:48" ht="15.75" customHeight="1" x14ac:dyDescent="0.25">
      <c r="A276" s="113"/>
      <c r="B276" s="207" t="s">
        <v>375</v>
      </c>
      <c r="C276" s="208">
        <f t="shared" si="401"/>
        <v>247.73625000000001</v>
      </c>
      <c r="D276" s="152">
        <v>240.28700000000001</v>
      </c>
      <c r="E276" s="114"/>
      <c r="F276" s="114"/>
      <c r="G276" s="114"/>
      <c r="H276" s="114"/>
      <c r="I276" s="152">
        <v>5.5</v>
      </c>
      <c r="J276" s="114"/>
      <c r="K276" s="60">
        <f>'4 priedas_ nepanaudotos lėšos'!C107</f>
        <v>1.9492499999999999</v>
      </c>
      <c r="L276" s="204">
        <f t="shared" si="403"/>
        <v>0</v>
      </c>
      <c r="M276" s="105"/>
      <c r="N276" s="115"/>
      <c r="O276" s="115"/>
      <c r="P276" s="115"/>
      <c r="Q276" s="115"/>
      <c r="R276" s="105"/>
      <c r="S276" s="115"/>
      <c r="T276" s="107">
        <f>'4 priedas_ nepanaudotos lėšos'!I107</f>
        <v>0</v>
      </c>
      <c r="U276" s="209">
        <f t="shared" si="404"/>
        <v>247.73625000000001</v>
      </c>
      <c r="V276" s="209">
        <f t="shared" si="406"/>
        <v>240.28700000000001</v>
      </c>
      <c r="W276" s="209">
        <f t="shared" si="407"/>
        <v>0</v>
      </c>
      <c r="X276" s="209">
        <f t="shared" si="408"/>
        <v>0</v>
      </c>
      <c r="Y276" s="209">
        <f t="shared" si="409"/>
        <v>0</v>
      </c>
      <c r="Z276" s="209">
        <f t="shared" si="409"/>
        <v>0</v>
      </c>
      <c r="AA276" s="209">
        <f t="shared" si="410"/>
        <v>5.5</v>
      </c>
      <c r="AB276" s="209">
        <f t="shared" si="411"/>
        <v>0</v>
      </c>
      <c r="AC276" s="209">
        <f t="shared" si="412"/>
        <v>1.9492499999999999</v>
      </c>
      <c r="AN276" s="44"/>
      <c r="AO276" s="44"/>
      <c r="AP276" s="44"/>
      <c r="AQ276" s="44"/>
      <c r="AR276" s="44"/>
      <c r="AS276" s="44"/>
      <c r="AT276" s="44"/>
      <c r="AU276" s="44"/>
      <c r="AV276" s="44"/>
    </row>
    <row r="277" spans="1:48" ht="15.75" customHeight="1" x14ac:dyDescent="0.25">
      <c r="A277" s="235" t="s">
        <v>50</v>
      </c>
      <c r="B277" s="248" t="s">
        <v>256</v>
      </c>
      <c r="C277" s="202">
        <f t="shared" si="401"/>
        <v>144.59201000000002</v>
      </c>
      <c r="D277" s="203">
        <f t="shared" ref="D277:T277" si="415">D278</f>
        <v>135.98699999999999</v>
      </c>
      <c r="E277" s="203">
        <f t="shared" si="415"/>
        <v>0</v>
      </c>
      <c r="F277" s="203">
        <f t="shared" si="415"/>
        <v>0</v>
      </c>
      <c r="G277" s="203">
        <f t="shared" si="415"/>
        <v>0</v>
      </c>
      <c r="H277" s="203">
        <f t="shared" si="415"/>
        <v>0</v>
      </c>
      <c r="I277" s="203">
        <f t="shared" si="415"/>
        <v>8.3000000000000007</v>
      </c>
      <c r="J277" s="203">
        <f t="shared" si="415"/>
        <v>0</v>
      </c>
      <c r="K277" s="151">
        <f t="shared" si="415"/>
        <v>0.30501</v>
      </c>
      <c r="L277" s="106">
        <f t="shared" si="403"/>
        <v>0</v>
      </c>
      <c r="M277" s="205">
        <f t="shared" si="415"/>
        <v>0</v>
      </c>
      <c r="N277" s="205">
        <f t="shared" si="415"/>
        <v>0</v>
      </c>
      <c r="O277" s="205">
        <f t="shared" si="415"/>
        <v>0</v>
      </c>
      <c r="P277" s="205">
        <f t="shared" si="415"/>
        <v>0</v>
      </c>
      <c r="Q277" s="205">
        <f t="shared" si="415"/>
        <v>0</v>
      </c>
      <c r="R277" s="205">
        <f t="shared" si="415"/>
        <v>0</v>
      </c>
      <c r="S277" s="205">
        <f t="shared" si="415"/>
        <v>0</v>
      </c>
      <c r="T277" s="127">
        <f t="shared" si="415"/>
        <v>0</v>
      </c>
      <c r="U277" s="206">
        <f t="shared" si="404"/>
        <v>144.59201000000002</v>
      </c>
      <c r="V277" s="206">
        <f t="shared" ref="V277:AC277" si="416">V278</f>
        <v>135.98699999999999</v>
      </c>
      <c r="W277" s="206">
        <f t="shared" si="416"/>
        <v>0</v>
      </c>
      <c r="X277" s="206">
        <f t="shared" si="416"/>
        <v>0</v>
      </c>
      <c r="Y277" s="206">
        <f t="shared" si="416"/>
        <v>0</v>
      </c>
      <c r="Z277" s="206">
        <f t="shared" si="416"/>
        <v>0</v>
      </c>
      <c r="AA277" s="206">
        <f t="shared" si="416"/>
        <v>8.3000000000000007</v>
      </c>
      <c r="AB277" s="206">
        <f t="shared" si="416"/>
        <v>0</v>
      </c>
      <c r="AC277" s="206">
        <f t="shared" si="416"/>
        <v>0.30501</v>
      </c>
      <c r="AN277" s="44"/>
      <c r="AO277" s="44"/>
      <c r="AP277" s="44"/>
      <c r="AQ277" s="44"/>
      <c r="AR277" s="44"/>
      <c r="AS277" s="44"/>
      <c r="AT277" s="44"/>
      <c r="AU277" s="44"/>
      <c r="AV277" s="44"/>
    </row>
    <row r="278" spans="1:48" ht="15.75" customHeight="1" x14ac:dyDescent="0.25">
      <c r="A278" s="113"/>
      <c r="B278" s="207" t="s">
        <v>375</v>
      </c>
      <c r="C278" s="208">
        <f t="shared" si="401"/>
        <v>144.59201000000002</v>
      </c>
      <c r="D278" s="152">
        <v>135.98699999999999</v>
      </c>
      <c r="E278" s="114"/>
      <c r="F278" s="114"/>
      <c r="G278" s="114"/>
      <c r="H278" s="114"/>
      <c r="I278" s="152">
        <v>8.3000000000000007</v>
      </c>
      <c r="J278" s="114"/>
      <c r="K278" s="60">
        <f>'4 priedas_ nepanaudotos lėšos'!C109</f>
        <v>0.30501</v>
      </c>
      <c r="L278" s="204">
        <f t="shared" si="403"/>
        <v>0</v>
      </c>
      <c r="M278" s="105"/>
      <c r="N278" s="115"/>
      <c r="O278" s="115"/>
      <c r="P278" s="115"/>
      <c r="Q278" s="115"/>
      <c r="R278" s="105"/>
      <c r="S278" s="115"/>
      <c r="T278" s="107"/>
      <c r="U278" s="209">
        <f t="shared" si="404"/>
        <v>144.59201000000002</v>
      </c>
      <c r="V278" s="209">
        <f t="shared" si="406"/>
        <v>135.98699999999999</v>
      </c>
      <c r="W278" s="209">
        <f t="shared" si="407"/>
        <v>0</v>
      </c>
      <c r="X278" s="209">
        <f t="shared" si="408"/>
        <v>0</v>
      </c>
      <c r="Y278" s="209">
        <f t="shared" si="409"/>
        <v>0</v>
      </c>
      <c r="Z278" s="209">
        <f t="shared" si="409"/>
        <v>0</v>
      </c>
      <c r="AA278" s="209">
        <f t="shared" si="410"/>
        <v>8.3000000000000007</v>
      </c>
      <c r="AB278" s="209">
        <f t="shared" si="411"/>
        <v>0</v>
      </c>
      <c r="AC278" s="209">
        <f t="shared" si="412"/>
        <v>0.30501</v>
      </c>
      <c r="AN278" s="44"/>
      <c r="AO278" s="44"/>
      <c r="AP278" s="44"/>
      <c r="AQ278" s="44"/>
      <c r="AR278" s="44"/>
      <c r="AS278" s="44"/>
      <c r="AT278" s="44"/>
      <c r="AU278" s="44"/>
      <c r="AV278" s="44"/>
    </row>
    <row r="279" spans="1:48" ht="15.75" customHeight="1" x14ac:dyDescent="0.25">
      <c r="A279" s="235" t="s">
        <v>43</v>
      </c>
      <c r="B279" s="248" t="s">
        <v>257</v>
      </c>
      <c r="C279" s="202">
        <f t="shared" si="401"/>
        <v>215.92671999999999</v>
      </c>
      <c r="D279" s="203">
        <f t="shared" ref="D279:T280" si="417">D280</f>
        <v>211.792</v>
      </c>
      <c r="E279" s="203">
        <f t="shared" si="417"/>
        <v>0</v>
      </c>
      <c r="F279" s="203">
        <f t="shared" si="417"/>
        <v>0</v>
      </c>
      <c r="G279" s="203">
        <f t="shared" si="417"/>
        <v>0</v>
      </c>
      <c r="H279" s="203">
        <f t="shared" si="417"/>
        <v>0</v>
      </c>
      <c r="I279" s="203">
        <f t="shared" si="417"/>
        <v>2.7</v>
      </c>
      <c r="J279" s="203">
        <f t="shared" si="417"/>
        <v>0</v>
      </c>
      <c r="K279" s="151">
        <f t="shared" si="417"/>
        <v>1.43472</v>
      </c>
      <c r="L279" s="106">
        <f t="shared" si="403"/>
        <v>4.5</v>
      </c>
      <c r="M279" s="205">
        <f t="shared" ref="M279" si="418">M280</f>
        <v>0</v>
      </c>
      <c r="N279" s="205">
        <f t="shared" si="417"/>
        <v>0</v>
      </c>
      <c r="O279" s="205">
        <f>O280</f>
        <v>4.5</v>
      </c>
      <c r="P279" s="205">
        <f t="shared" si="417"/>
        <v>0</v>
      </c>
      <c r="Q279" s="205">
        <f t="shared" si="417"/>
        <v>0</v>
      </c>
      <c r="R279" s="205">
        <f t="shared" si="417"/>
        <v>0</v>
      </c>
      <c r="S279" s="205">
        <f t="shared" si="417"/>
        <v>0</v>
      </c>
      <c r="T279" s="127">
        <f t="shared" si="417"/>
        <v>0</v>
      </c>
      <c r="U279" s="206">
        <f t="shared" si="404"/>
        <v>220.42671999999999</v>
      </c>
      <c r="V279" s="206">
        <f t="shared" ref="V279:AC279" si="419">V280</f>
        <v>211.792</v>
      </c>
      <c r="W279" s="206">
        <f t="shared" si="419"/>
        <v>0</v>
      </c>
      <c r="X279" s="206">
        <f t="shared" si="419"/>
        <v>4.5</v>
      </c>
      <c r="Y279" s="206">
        <f t="shared" si="419"/>
        <v>0</v>
      </c>
      <c r="Z279" s="206">
        <f t="shared" si="419"/>
        <v>0</v>
      </c>
      <c r="AA279" s="206">
        <f t="shared" si="419"/>
        <v>2.7</v>
      </c>
      <c r="AB279" s="206">
        <f t="shared" si="419"/>
        <v>0</v>
      </c>
      <c r="AC279" s="206">
        <f t="shared" si="419"/>
        <v>1.43472</v>
      </c>
      <c r="AN279" s="44"/>
      <c r="AO279" s="44"/>
      <c r="AP279" s="44"/>
      <c r="AQ279" s="44"/>
      <c r="AR279" s="44"/>
      <c r="AS279" s="44"/>
      <c r="AT279" s="44"/>
      <c r="AU279" s="44"/>
      <c r="AV279" s="44"/>
    </row>
    <row r="280" spans="1:48" ht="15.75" customHeight="1" x14ac:dyDescent="0.25">
      <c r="A280" s="113"/>
      <c r="B280" s="207" t="s">
        <v>375</v>
      </c>
      <c r="C280" s="208">
        <f t="shared" si="401"/>
        <v>215.92671999999999</v>
      </c>
      <c r="D280" s="152">
        <v>211.792</v>
      </c>
      <c r="E280" s="114"/>
      <c r="F280" s="114">
        <f t="shared" si="417"/>
        <v>0</v>
      </c>
      <c r="G280" s="114"/>
      <c r="H280" s="114"/>
      <c r="I280" s="152">
        <v>2.7</v>
      </c>
      <c r="J280" s="114"/>
      <c r="K280" s="60">
        <f>'4 priedas_ nepanaudotos lėšos'!C111</f>
        <v>1.43472</v>
      </c>
      <c r="L280" s="204">
        <f t="shared" si="403"/>
        <v>4.5</v>
      </c>
      <c r="M280" s="105"/>
      <c r="N280" s="115"/>
      <c r="O280" s="115">
        <f>O281</f>
        <v>4.5</v>
      </c>
      <c r="P280" s="115"/>
      <c r="Q280" s="115"/>
      <c r="R280" s="105"/>
      <c r="S280" s="115"/>
      <c r="T280" s="107">
        <f>'4 priedas_ nepanaudotos lėšos'!I111</f>
        <v>0</v>
      </c>
      <c r="U280" s="209">
        <f t="shared" si="404"/>
        <v>220.42671999999999</v>
      </c>
      <c r="V280" s="209">
        <f t="shared" si="406"/>
        <v>211.792</v>
      </c>
      <c r="W280" s="209">
        <f t="shared" si="407"/>
        <v>0</v>
      </c>
      <c r="X280" s="209">
        <f t="shared" si="408"/>
        <v>4.5</v>
      </c>
      <c r="Y280" s="209">
        <f t="shared" si="409"/>
        <v>0</v>
      </c>
      <c r="Z280" s="209">
        <f t="shared" si="409"/>
        <v>0</v>
      </c>
      <c r="AA280" s="209">
        <f t="shared" si="410"/>
        <v>2.7</v>
      </c>
      <c r="AB280" s="209">
        <f t="shared" si="411"/>
        <v>0</v>
      </c>
      <c r="AC280" s="209">
        <f t="shared" si="412"/>
        <v>1.43472</v>
      </c>
      <c r="AN280" s="44"/>
      <c r="AO280" s="44"/>
      <c r="AP280" s="44"/>
      <c r="AQ280" s="44"/>
      <c r="AR280" s="44"/>
      <c r="AS280" s="44"/>
      <c r="AT280" s="44"/>
      <c r="AU280" s="44"/>
      <c r="AV280" s="44"/>
    </row>
    <row r="281" spans="1:48" ht="15.75" customHeight="1" x14ac:dyDescent="0.25">
      <c r="A281" s="113"/>
      <c r="B281" s="227" t="s">
        <v>460</v>
      </c>
      <c r="C281" s="171">
        <f t="shared" si="401"/>
        <v>0</v>
      </c>
      <c r="D281" s="171"/>
      <c r="E281" s="171"/>
      <c r="F281" s="212"/>
      <c r="G281" s="171"/>
      <c r="H281" s="171"/>
      <c r="I281" s="171"/>
      <c r="J281" s="171"/>
      <c r="K281" s="61"/>
      <c r="L281" s="214">
        <f t="shared" si="403"/>
        <v>4.5</v>
      </c>
      <c r="M281" s="214"/>
      <c r="N281" s="214"/>
      <c r="O281" s="215">
        <v>4.5</v>
      </c>
      <c r="P281" s="214"/>
      <c r="Q281" s="214"/>
      <c r="R281" s="214"/>
      <c r="S281" s="214"/>
      <c r="T281" s="108"/>
      <c r="U281" s="241">
        <f t="shared" si="404"/>
        <v>4.5</v>
      </c>
      <c r="V281" s="241">
        <f t="shared" ref="V281" si="420">D281+M281</f>
        <v>0</v>
      </c>
      <c r="W281" s="241">
        <f t="shared" ref="W281" si="421">E281+N281</f>
        <v>0</v>
      </c>
      <c r="X281" s="241">
        <f t="shared" ref="X281" si="422">F281+O281</f>
        <v>4.5</v>
      </c>
      <c r="Y281" s="241">
        <f t="shared" ref="Y281" si="423">G281+P281</f>
        <v>0</v>
      </c>
      <c r="Z281" s="241">
        <f t="shared" ref="Z281" si="424">H281+Q281</f>
        <v>0</v>
      </c>
      <c r="AA281" s="241">
        <f t="shared" ref="AA281" si="425">I281+R281</f>
        <v>0</v>
      </c>
      <c r="AB281" s="241">
        <f t="shared" ref="AB281" si="426">J281+S281</f>
        <v>0</v>
      </c>
      <c r="AC281" s="241">
        <f t="shared" ref="AC281" si="427">K281+T281</f>
        <v>0</v>
      </c>
      <c r="AN281" s="44"/>
      <c r="AO281" s="44"/>
      <c r="AP281" s="44"/>
      <c r="AQ281" s="44"/>
      <c r="AR281" s="44"/>
      <c r="AS281" s="44"/>
      <c r="AT281" s="44"/>
      <c r="AU281" s="44"/>
      <c r="AV281" s="44"/>
    </row>
    <row r="282" spans="1:48" ht="15.75" customHeight="1" x14ac:dyDescent="0.25">
      <c r="A282" s="235" t="s">
        <v>51</v>
      </c>
      <c r="B282" s="248" t="s">
        <v>258</v>
      </c>
      <c r="C282" s="202">
        <f t="shared" si="401"/>
        <v>185.62093999999999</v>
      </c>
      <c r="D282" s="203">
        <f t="shared" ref="D282:T282" si="428">D283</f>
        <v>183.18100000000001</v>
      </c>
      <c r="E282" s="203">
        <f t="shared" si="428"/>
        <v>0</v>
      </c>
      <c r="F282" s="203">
        <f t="shared" si="428"/>
        <v>0</v>
      </c>
      <c r="G282" s="203">
        <f t="shared" si="428"/>
        <v>0</v>
      </c>
      <c r="H282" s="203">
        <f t="shared" si="428"/>
        <v>0</v>
      </c>
      <c r="I282" s="203">
        <f t="shared" si="428"/>
        <v>1.2</v>
      </c>
      <c r="J282" s="203">
        <f t="shared" si="428"/>
        <v>0</v>
      </c>
      <c r="K282" s="151">
        <f t="shared" si="428"/>
        <v>1.23994</v>
      </c>
      <c r="L282" s="106">
        <f t="shared" si="403"/>
        <v>5.0999999999999996</v>
      </c>
      <c r="M282" s="205">
        <f t="shared" si="428"/>
        <v>3.2</v>
      </c>
      <c r="N282" s="205">
        <f t="shared" si="428"/>
        <v>0</v>
      </c>
      <c r="O282" s="205">
        <f t="shared" si="428"/>
        <v>0</v>
      </c>
      <c r="P282" s="205">
        <f t="shared" si="428"/>
        <v>0</v>
      </c>
      <c r="Q282" s="205">
        <f t="shared" si="428"/>
        <v>0</v>
      </c>
      <c r="R282" s="205">
        <f t="shared" si="428"/>
        <v>1.9</v>
      </c>
      <c r="S282" s="205">
        <f t="shared" si="428"/>
        <v>0</v>
      </c>
      <c r="T282" s="127">
        <f t="shared" si="428"/>
        <v>0</v>
      </c>
      <c r="U282" s="206">
        <f t="shared" si="404"/>
        <v>190.72093999999998</v>
      </c>
      <c r="V282" s="206">
        <f t="shared" ref="V282:AC282" si="429">V283</f>
        <v>186.381</v>
      </c>
      <c r="W282" s="206">
        <f t="shared" si="429"/>
        <v>0</v>
      </c>
      <c r="X282" s="206">
        <f t="shared" si="429"/>
        <v>0</v>
      </c>
      <c r="Y282" s="206">
        <f t="shared" si="429"/>
        <v>0</v>
      </c>
      <c r="Z282" s="206">
        <f t="shared" si="429"/>
        <v>0</v>
      </c>
      <c r="AA282" s="206">
        <f t="shared" si="429"/>
        <v>3.0999999999999996</v>
      </c>
      <c r="AB282" s="206">
        <f t="shared" si="429"/>
        <v>0</v>
      </c>
      <c r="AC282" s="206">
        <f t="shared" si="429"/>
        <v>1.23994</v>
      </c>
      <c r="AN282" s="44"/>
      <c r="AO282" s="44"/>
      <c r="AP282" s="44"/>
      <c r="AQ282" s="44"/>
      <c r="AR282" s="44"/>
      <c r="AS282" s="44"/>
      <c r="AT282" s="44"/>
      <c r="AU282" s="44"/>
      <c r="AV282" s="44"/>
    </row>
    <row r="283" spans="1:48" ht="15.75" customHeight="1" x14ac:dyDescent="0.25">
      <c r="A283" s="113"/>
      <c r="B283" s="207" t="s">
        <v>375</v>
      </c>
      <c r="C283" s="208">
        <f t="shared" si="401"/>
        <v>185.62093999999999</v>
      </c>
      <c r="D283" s="152">
        <v>183.18100000000001</v>
      </c>
      <c r="E283" s="114"/>
      <c r="F283" s="114"/>
      <c r="G283" s="114"/>
      <c r="H283" s="114"/>
      <c r="I283" s="152">
        <v>1.2</v>
      </c>
      <c r="J283" s="114"/>
      <c r="K283" s="60">
        <f>'4 priedas_ nepanaudotos lėšos'!C113</f>
        <v>1.23994</v>
      </c>
      <c r="L283" s="204">
        <f t="shared" si="403"/>
        <v>5.0999999999999996</v>
      </c>
      <c r="M283" s="105">
        <v>3.2</v>
      </c>
      <c r="N283" s="115"/>
      <c r="O283" s="115"/>
      <c r="P283" s="115"/>
      <c r="Q283" s="115"/>
      <c r="R283" s="105">
        <f>0.2+1.7</f>
        <v>1.9</v>
      </c>
      <c r="S283" s="115"/>
      <c r="T283" s="107">
        <f>'4 priedas_ nepanaudotos lėšos'!I113</f>
        <v>0</v>
      </c>
      <c r="U283" s="209">
        <f t="shared" si="404"/>
        <v>190.72093999999998</v>
      </c>
      <c r="V283" s="209">
        <f t="shared" si="406"/>
        <v>186.381</v>
      </c>
      <c r="W283" s="209">
        <f t="shared" si="407"/>
        <v>0</v>
      </c>
      <c r="X283" s="209">
        <f t="shared" si="408"/>
        <v>0</v>
      </c>
      <c r="Y283" s="209">
        <f t="shared" si="409"/>
        <v>0</v>
      </c>
      <c r="Z283" s="209">
        <f t="shared" si="409"/>
        <v>0</v>
      </c>
      <c r="AA283" s="209">
        <f t="shared" si="410"/>
        <v>3.0999999999999996</v>
      </c>
      <c r="AB283" s="209">
        <f t="shared" si="411"/>
        <v>0</v>
      </c>
      <c r="AC283" s="209">
        <f t="shared" si="412"/>
        <v>1.23994</v>
      </c>
      <c r="AN283" s="44"/>
      <c r="AO283" s="44"/>
      <c r="AP283" s="44"/>
      <c r="AQ283" s="44"/>
      <c r="AR283" s="44"/>
      <c r="AS283" s="44"/>
      <c r="AT283" s="44"/>
      <c r="AU283" s="44"/>
      <c r="AV283" s="44"/>
    </row>
    <row r="284" spans="1:48" ht="15.75" customHeight="1" x14ac:dyDescent="0.25">
      <c r="A284" s="235" t="s">
        <v>52</v>
      </c>
      <c r="B284" s="248" t="s">
        <v>260</v>
      </c>
      <c r="C284" s="202">
        <f t="shared" ref="C284:C300" si="430">D284+E284+F284+H284+I284+J284+K284+G284</f>
        <v>1213.8358000000001</v>
      </c>
      <c r="D284" s="203">
        <f t="shared" ref="D284:S285" si="431">D285</f>
        <v>1154.2370000000001</v>
      </c>
      <c r="E284" s="203">
        <f t="shared" si="431"/>
        <v>0</v>
      </c>
      <c r="F284" s="203">
        <f t="shared" si="431"/>
        <v>46.984000000000002</v>
      </c>
      <c r="G284" s="203">
        <f t="shared" si="431"/>
        <v>0</v>
      </c>
      <c r="H284" s="203">
        <f t="shared" si="431"/>
        <v>0</v>
      </c>
      <c r="I284" s="203">
        <f t="shared" si="431"/>
        <v>9.5</v>
      </c>
      <c r="J284" s="203">
        <f t="shared" si="431"/>
        <v>0</v>
      </c>
      <c r="K284" s="151">
        <f t="shared" si="431"/>
        <v>3.1147999999999998</v>
      </c>
      <c r="L284" s="106">
        <f t="shared" ref="L284:L300" si="432">M284+N284+O284+Q284+R284+S284+T284+P284</f>
        <v>0</v>
      </c>
      <c r="M284" s="205">
        <f t="shared" si="431"/>
        <v>0</v>
      </c>
      <c r="N284" s="205">
        <f t="shared" si="431"/>
        <v>0</v>
      </c>
      <c r="O284" s="205">
        <f>O285</f>
        <v>0</v>
      </c>
      <c r="P284" s="205">
        <f t="shared" si="431"/>
        <v>0</v>
      </c>
      <c r="Q284" s="205">
        <f t="shared" si="431"/>
        <v>0</v>
      </c>
      <c r="R284" s="205">
        <f t="shared" si="431"/>
        <v>0</v>
      </c>
      <c r="S284" s="205">
        <f t="shared" si="431"/>
        <v>0</v>
      </c>
      <c r="T284" s="127">
        <f t="shared" ref="T284" si="433">T285</f>
        <v>0</v>
      </c>
      <c r="U284" s="206">
        <f t="shared" ref="U284:U300" si="434">V284+W284+X284+Z284+AA284+AB284+AC284+Y284</f>
        <v>1213.8358000000001</v>
      </c>
      <c r="V284" s="206">
        <f t="shared" ref="V284:AC284" si="435">V285</f>
        <v>1154.2370000000001</v>
      </c>
      <c r="W284" s="206">
        <f t="shared" si="435"/>
        <v>0</v>
      </c>
      <c r="X284" s="206">
        <f t="shared" si="435"/>
        <v>46.984000000000002</v>
      </c>
      <c r="Y284" s="206">
        <f t="shared" si="435"/>
        <v>0</v>
      </c>
      <c r="Z284" s="206">
        <f t="shared" si="435"/>
        <v>0</v>
      </c>
      <c r="AA284" s="206">
        <f t="shared" si="435"/>
        <v>9.5</v>
      </c>
      <c r="AB284" s="206">
        <f t="shared" si="435"/>
        <v>0</v>
      </c>
      <c r="AC284" s="206">
        <f t="shared" si="435"/>
        <v>3.1147999999999998</v>
      </c>
      <c r="AN284" s="44"/>
      <c r="AO284" s="44"/>
      <c r="AP284" s="44"/>
      <c r="AQ284" s="44"/>
      <c r="AR284" s="44"/>
      <c r="AS284" s="44"/>
      <c r="AT284" s="44"/>
      <c r="AU284" s="44"/>
      <c r="AV284" s="44"/>
    </row>
    <row r="285" spans="1:48" ht="15.75" customHeight="1" x14ac:dyDescent="0.25">
      <c r="A285" s="113"/>
      <c r="B285" s="207" t="s">
        <v>380</v>
      </c>
      <c r="C285" s="114">
        <f t="shared" si="430"/>
        <v>1213.8358000000001</v>
      </c>
      <c r="D285" s="152">
        <v>1154.2370000000001</v>
      </c>
      <c r="E285" s="114"/>
      <c r="F285" s="114">
        <f t="shared" si="431"/>
        <v>46.984000000000002</v>
      </c>
      <c r="G285" s="114"/>
      <c r="H285" s="114"/>
      <c r="I285" s="152">
        <v>9.5</v>
      </c>
      <c r="J285" s="114"/>
      <c r="K285" s="60">
        <f>'4 priedas_ nepanaudotos lėšos'!C115</f>
        <v>3.1147999999999998</v>
      </c>
      <c r="L285" s="115">
        <f t="shared" si="432"/>
        <v>0</v>
      </c>
      <c r="M285" s="105"/>
      <c r="N285" s="115"/>
      <c r="O285" s="115">
        <f>O286</f>
        <v>0</v>
      </c>
      <c r="P285" s="115"/>
      <c r="Q285" s="115"/>
      <c r="R285" s="105"/>
      <c r="S285" s="115"/>
      <c r="T285" s="107">
        <f>'4 priedas_ nepanaudotos lėšos'!I115</f>
        <v>0</v>
      </c>
      <c r="U285" s="153">
        <f t="shared" si="434"/>
        <v>1213.8358000000001</v>
      </c>
      <c r="V285" s="153">
        <f t="shared" si="406"/>
        <v>1154.2370000000001</v>
      </c>
      <c r="W285" s="153">
        <f t="shared" si="407"/>
        <v>0</v>
      </c>
      <c r="X285" s="153">
        <f t="shared" si="408"/>
        <v>46.984000000000002</v>
      </c>
      <c r="Y285" s="153">
        <f t="shared" si="409"/>
        <v>0</v>
      </c>
      <c r="Z285" s="153">
        <f t="shared" si="409"/>
        <v>0</v>
      </c>
      <c r="AA285" s="153">
        <f t="shared" si="410"/>
        <v>9.5</v>
      </c>
      <c r="AB285" s="153">
        <f t="shared" si="411"/>
        <v>0</v>
      </c>
      <c r="AC285" s="153">
        <f t="shared" si="412"/>
        <v>3.1147999999999998</v>
      </c>
      <c r="AN285" s="44"/>
      <c r="AO285" s="44"/>
      <c r="AP285" s="44"/>
      <c r="AQ285" s="44"/>
      <c r="AR285" s="44"/>
      <c r="AS285" s="44"/>
      <c r="AT285" s="44"/>
      <c r="AU285" s="44"/>
      <c r="AV285" s="44"/>
    </row>
    <row r="286" spans="1:48" ht="15.75" customHeight="1" x14ac:dyDescent="0.25">
      <c r="A286" s="113"/>
      <c r="B286" s="227" t="s">
        <v>298</v>
      </c>
      <c r="C286" s="171">
        <f t="shared" si="430"/>
        <v>46.984000000000002</v>
      </c>
      <c r="D286" s="171"/>
      <c r="E286" s="171"/>
      <c r="F286" s="212">
        <v>46.984000000000002</v>
      </c>
      <c r="G286" s="171"/>
      <c r="H286" s="171"/>
      <c r="I286" s="171"/>
      <c r="J286" s="171"/>
      <c r="K286" s="61"/>
      <c r="L286" s="214">
        <f t="shared" si="432"/>
        <v>0</v>
      </c>
      <c r="M286" s="214"/>
      <c r="N286" s="214"/>
      <c r="O286" s="215"/>
      <c r="P286" s="214"/>
      <c r="Q286" s="214"/>
      <c r="R286" s="214"/>
      <c r="S286" s="214"/>
      <c r="T286" s="108"/>
      <c r="U286" s="241">
        <f t="shared" si="434"/>
        <v>46.984000000000002</v>
      </c>
      <c r="V286" s="241">
        <f t="shared" si="406"/>
        <v>0</v>
      </c>
      <c r="W286" s="241">
        <f t="shared" si="407"/>
        <v>0</v>
      </c>
      <c r="X286" s="241">
        <f>F286+O286</f>
        <v>46.984000000000002</v>
      </c>
      <c r="Y286" s="241">
        <f t="shared" si="409"/>
        <v>0</v>
      </c>
      <c r="Z286" s="241">
        <f t="shared" si="409"/>
        <v>0</v>
      </c>
      <c r="AA286" s="241">
        <f t="shared" si="410"/>
        <v>0</v>
      </c>
      <c r="AB286" s="241">
        <f t="shared" si="411"/>
        <v>0</v>
      </c>
      <c r="AC286" s="241">
        <f t="shared" si="412"/>
        <v>0</v>
      </c>
      <c r="AN286" s="44"/>
      <c r="AO286" s="44"/>
      <c r="AP286" s="44"/>
      <c r="AQ286" s="44"/>
      <c r="AR286" s="44"/>
      <c r="AS286" s="44"/>
      <c r="AT286" s="44"/>
      <c r="AU286" s="44"/>
      <c r="AV286" s="44"/>
    </row>
    <row r="287" spans="1:48" ht="15.75" customHeight="1" x14ac:dyDescent="0.25">
      <c r="A287" s="235" t="s">
        <v>44</v>
      </c>
      <c r="B287" s="248" t="s">
        <v>259</v>
      </c>
      <c r="C287" s="202">
        <f t="shared" si="430"/>
        <v>1167.31008</v>
      </c>
      <c r="D287" s="203">
        <f t="shared" ref="D287:T287" si="436">D288</f>
        <v>633.101</v>
      </c>
      <c r="E287" s="203">
        <f t="shared" si="436"/>
        <v>0</v>
      </c>
      <c r="F287" s="203">
        <f t="shared" si="436"/>
        <v>0</v>
      </c>
      <c r="G287" s="203">
        <f t="shared" si="436"/>
        <v>403.13299999999998</v>
      </c>
      <c r="H287" s="203">
        <f t="shared" si="436"/>
        <v>0</v>
      </c>
      <c r="I287" s="203">
        <f t="shared" si="436"/>
        <v>48.5</v>
      </c>
      <c r="J287" s="203">
        <f t="shared" si="436"/>
        <v>0</v>
      </c>
      <c r="K287" s="151">
        <f t="shared" si="436"/>
        <v>82.576080000000005</v>
      </c>
      <c r="L287" s="106">
        <f t="shared" si="432"/>
        <v>1.8</v>
      </c>
      <c r="M287" s="205">
        <f t="shared" si="436"/>
        <v>1.8</v>
      </c>
      <c r="N287" s="205">
        <f t="shared" si="436"/>
        <v>0</v>
      </c>
      <c r="O287" s="205">
        <f t="shared" si="436"/>
        <v>0</v>
      </c>
      <c r="P287" s="205">
        <f t="shared" si="436"/>
        <v>0</v>
      </c>
      <c r="Q287" s="205">
        <f t="shared" si="436"/>
        <v>0</v>
      </c>
      <c r="R287" s="205">
        <f t="shared" si="436"/>
        <v>0</v>
      </c>
      <c r="S287" s="205">
        <f t="shared" si="436"/>
        <v>0</v>
      </c>
      <c r="T287" s="127">
        <f t="shared" si="436"/>
        <v>0</v>
      </c>
      <c r="U287" s="206">
        <f t="shared" si="434"/>
        <v>1169.1100799999999</v>
      </c>
      <c r="V287" s="206">
        <f t="shared" ref="V287:AC287" si="437">V288</f>
        <v>634.90099999999995</v>
      </c>
      <c r="W287" s="206">
        <f t="shared" si="437"/>
        <v>0</v>
      </c>
      <c r="X287" s="206">
        <f t="shared" si="437"/>
        <v>0</v>
      </c>
      <c r="Y287" s="206">
        <f t="shared" si="437"/>
        <v>403.13299999999998</v>
      </c>
      <c r="Z287" s="206">
        <f t="shared" si="437"/>
        <v>0</v>
      </c>
      <c r="AA287" s="206">
        <f t="shared" si="437"/>
        <v>48.5</v>
      </c>
      <c r="AB287" s="206">
        <f t="shared" si="437"/>
        <v>0</v>
      </c>
      <c r="AC287" s="206">
        <f t="shared" si="437"/>
        <v>82.576080000000005</v>
      </c>
      <c r="AN287" s="44"/>
      <c r="AO287" s="44"/>
      <c r="AP287" s="44"/>
      <c r="AQ287" s="44"/>
      <c r="AR287" s="44"/>
      <c r="AS287" s="44"/>
      <c r="AT287" s="44"/>
      <c r="AU287" s="44"/>
      <c r="AV287" s="44"/>
    </row>
    <row r="288" spans="1:48" ht="15.75" customHeight="1" x14ac:dyDescent="0.25">
      <c r="A288" s="113"/>
      <c r="B288" s="207" t="s">
        <v>380</v>
      </c>
      <c r="C288" s="208">
        <f t="shared" si="430"/>
        <v>1167.31008</v>
      </c>
      <c r="D288" s="152">
        <v>633.101</v>
      </c>
      <c r="E288" s="114"/>
      <c r="F288" s="114">
        <f>F289</f>
        <v>0</v>
      </c>
      <c r="G288" s="114">
        <f>G289</f>
        <v>403.13299999999998</v>
      </c>
      <c r="H288" s="114"/>
      <c r="I288" s="152">
        <v>48.5</v>
      </c>
      <c r="J288" s="114"/>
      <c r="K288" s="60">
        <f>'4 priedas_ nepanaudotos lėšos'!C117</f>
        <v>82.576080000000005</v>
      </c>
      <c r="L288" s="204">
        <f t="shared" si="432"/>
        <v>1.8</v>
      </c>
      <c r="M288" s="105">
        <v>1.8</v>
      </c>
      <c r="N288" s="115"/>
      <c r="O288" s="115">
        <f>O289</f>
        <v>0</v>
      </c>
      <c r="P288" s="115">
        <f>P289</f>
        <v>0</v>
      </c>
      <c r="Q288" s="115"/>
      <c r="R288" s="105"/>
      <c r="S288" s="115"/>
      <c r="T288" s="107">
        <f>'4 priedas_ nepanaudotos lėšos'!I117</f>
        <v>0</v>
      </c>
      <c r="U288" s="209">
        <f t="shared" si="434"/>
        <v>1169.1100799999999</v>
      </c>
      <c r="V288" s="209">
        <f t="shared" si="406"/>
        <v>634.90099999999995</v>
      </c>
      <c r="W288" s="209">
        <f t="shared" si="407"/>
        <v>0</v>
      </c>
      <c r="X288" s="209">
        <f t="shared" si="408"/>
        <v>0</v>
      </c>
      <c r="Y288" s="209">
        <f t="shared" si="409"/>
        <v>403.13299999999998</v>
      </c>
      <c r="Z288" s="209">
        <f t="shared" si="409"/>
        <v>0</v>
      </c>
      <c r="AA288" s="209">
        <f t="shared" si="410"/>
        <v>48.5</v>
      </c>
      <c r="AB288" s="209">
        <f t="shared" si="411"/>
        <v>0</v>
      </c>
      <c r="AC288" s="209">
        <f t="shared" si="412"/>
        <v>82.576080000000005</v>
      </c>
      <c r="AN288" s="44"/>
      <c r="AO288" s="44"/>
      <c r="AP288" s="44"/>
      <c r="AQ288" s="44"/>
      <c r="AR288" s="44"/>
      <c r="AS288" s="44"/>
      <c r="AT288" s="44"/>
      <c r="AU288" s="44"/>
      <c r="AV288" s="44"/>
    </row>
    <row r="289" spans="1:48" ht="15.75" customHeight="1" x14ac:dyDescent="0.25">
      <c r="A289" s="113"/>
      <c r="B289" s="227" t="s">
        <v>137</v>
      </c>
      <c r="C289" s="208">
        <f t="shared" si="430"/>
        <v>403.13299999999998</v>
      </c>
      <c r="D289" s="171"/>
      <c r="E289" s="171"/>
      <c r="F289" s="171"/>
      <c r="G289" s="212">
        <v>403.13299999999998</v>
      </c>
      <c r="H289" s="171"/>
      <c r="I289" s="171"/>
      <c r="J289" s="171"/>
      <c r="K289" s="61"/>
      <c r="L289" s="204">
        <f t="shared" si="432"/>
        <v>0</v>
      </c>
      <c r="M289" s="214"/>
      <c r="N289" s="214"/>
      <c r="O289" s="215"/>
      <c r="P289" s="215"/>
      <c r="Q289" s="214"/>
      <c r="R289" s="214"/>
      <c r="S289" s="214"/>
      <c r="T289" s="108">
        <f>'4 priedas_ nepanaudotos lėšos'!I118</f>
        <v>0</v>
      </c>
      <c r="U289" s="209">
        <f t="shared" si="434"/>
        <v>403.13299999999998</v>
      </c>
      <c r="V289" s="209">
        <f t="shared" ref="V289" si="438">D289+M289</f>
        <v>0</v>
      </c>
      <c r="W289" s="209">
        <f t="shared" ref="W289" si="439">E289+N289</f>
        <v>0</v>
      </c>
      <c r="X289" s="209">
        <f t="shared" ref="X289" si="440">F289+O289</f>
        <v>0</v>
      </c>
      <c r="Y289" s="209">
        <f>G289+P289</f>
        <v>403.13299999999998</v>
      </c>
      <c r="Z289" s="209">
        <f t="shared" ref="Z289" si="441">H289+Q289</f>
        <v>0</v>
      </c>
      <c r="AA289" s="209">
        <f t="shared" ref="AA289" si="442">I289+R289</f>
        <v>0</v>
      </c>
      <c r="AB289" s="209">
        <f t="shared" ref="AB289" si="443">J289+S289</f>
        <v>0</v>
      </c>
      <c r="AC289" s="209"/>
      <c r="AN289" s="44"/>
      <c r="AO289" s="44"/>
      <c r="AP289" s="44"/>
      <c r="AQ289" s="44"/>
      <c r="AR289" s="44"/>
      <c r="AS289" s="44"/>
      <c r="AT289" s="44"/>
      <c r="AU289" s="44"/>
      <c r="AV289" s="44"/>
    </row>
    <row r="290" spans="1:48" ht="15.75" customHeight="1" x14ac:dyDescent="0.25">
      <c r="A290" s="235" t="s">
        <v>45</v>
      </c>
      <c r="B290" s="248" t="s">
        <v>303</v>
      </c>
      <c r="C290" s="202">
        <f t="shared" si="430"/>
        <v>362.08604000000003</v>
      </c>
      <c r="D290" s="203">
        <f t="shared" ref="D290:T290" si="444">D291</f>
        <v>315.25299999999999</v>
      </c>
      <c r="E290" s="203">
        <f t="shared" si="444"/>
        <v>0</v>
      </c>
      <c r="F290" s="203">
        <f t="shared" si="444"/>
        <v>36.174999999999997</v>
      </c>
      <c r="G290" s="203">
        <f t="shared" si="444"/>
        <v>0</v>
      </c>
      <c r="H290" s="203">
        <f t="shared" si="444"/>
        <v>0</v>
      </c>
      <c r="I290" s="203">
        <f t="shared" si="444"/>
        <v>10.3</v>
      </c>
      <c r="J290" s="203">
        <f t="shared" si="444"/>
        <v>0</v>
      </c>
      <c r="K290" s="151">
        <f t="shared" si="444"/>
        <v>0.35804000000000002</v>
      </c>
      <c r="L290" s="106">
        <f t="shared" si="432"/>
        <v>1.4</v>
      </c>
      <c r="M290" s="205">
        <f t="shared" si="444"/>
        <v>1.4</v>
      </c>
      <c r="N290" s="205">
        <f t="shared" si="444"/>
        <v>0</v>
      </c>
      <c r="O290" s="205">
        <f t="shared" si="444"/>
        <v>0</v>
      </c>
      <c r="P290" s="205"/>
      <c r="Q290" s="205">
        <f t="shared" si="444"/>
        <v>0</v>
      </c>
      <c r="R290" s="205">
        <f t="shared" si="444"/>
        <v>0</v>
      </c>
      <c r="S290" s="205">
        <f t="shared" si="444"/>
        <v>0</v>
      </c>
      <c r="T290" s="127">
        <f t="shared" si="444"/>
        <v>0</v>
      </c>
      <c r="U290" s="206">
        <f t="shared" si="434"/>
        <v>363.48604</v>
      </c>
      <c r="V290" s="206">
        <f t="shared" ref="V290:AC290" si="445">V291</f>
        <v>316.65299999999996</v>
      </c>
      <c r="W290" s="206">
        <f t="shared" si="445"/>
        <v>0</v>
      </c>
      <c r="X290" s="206">
        <f t="shared" si="445"/>
        <v>36.174999999999997</v>
      </c>
      <c r="Y290" s="206">
        <f t="shared" si="445"/>
        <v>0</v>
      </c>
      <c r="Z290" s="206">
        <f t="shared" si="445"/>
        <v>0</v>
      </c>
      <c r="AA290" s="206">
        <f t="shared" si="445"/>
        <v>10.3</v>
      </c>
      <c r="AB290" s="206">
        <f t="shared" si="445"/>
        <v>0</v>
      </c>
      <c r="AC290" s="206">
        <f t="shared" si="445"/>
        <v>0.35804000000000002</v>
      </c>
      <c r="AN290" s="44"/>
      <c r="AO290" s="44"/>
      <c r="AP290" s="44"/>
      <c r="AQ290" s="44"/>
      <c r="AR290" s="44"/>
      <c r="AS290" s="44"/>
      <c r="AT290" s="44"/>
      <c r="AU290" s="44"/>
      <c r="AV290" s="44"/>
    </row>
    <row r="291" spans="1:48" ht="15.75" customHeight="1" x14ac:dyDescent="0.25">
      <c r="A291" s="113"/>
      <c r="B291" s="207" t="s">
        <v>381</v>
      </c>
      <c r="C291" s="114">
        <f t="shared" si="430"/>
        <v>362.08604000000003</v>
      </c>
      <c r="D291" s="152">
        <v>315.25299999999999</v>
      </c>
      <c r="E291" s="114"/>
      <c r="F291" s="114">
        <f>F293+F292</f>
        <v>36.174999999999997</v>
      </c>
      <c r="G291" s="114"/>
      <c r="H291" s="114"/>
      <c r="I291" s="152">
        <v>10.3</v>
      </c>
      <c r="J291" s="114"/>
      <c r="K291" s="60">
        <f>'4 priedas_ nepanaudotos lėšos'!C119</f>
        <v>0.35804000000000002</v>
      </c>
      <c r="L291" s="115">
        <f t="shared" si="432"/>
        <v>1.4</v>
      </c>
      <c r="M291" s="105">
        <v>1.4</v>
      </c>
      <c r="N291" s="115"/>
      <c r="O291" s="115">
        <f>SUM(O292:O293)</f>
        <v>0</v>
      </c>
      <c r="P291" s="115"/>
      <c r="Q291" s="115"/>
      <c r="R291" s="105"/>
      <c r="S291" s="115"/>
      <c r="T291" s="107">
        <f>'4 priedas_ nepanaudotos lėšos'!I119</f>
        <v>0</v>
      </c>
      <c r="U291" s="153">
        <f t="shared" si="434"/>
        <v>363.48604</v>
      </c>
      <c r="V291" s="153">
        <f t="shared" si="406"/>
        <v>316.65299999999996</v>
      </c>
      <c r="W291" s="153">
        <f t="shared" si="407"/>
        <v>0</v>
      </c>
      <c r="X291" s="153">
        <f t="shared" si="408"/>
        <v>36.174999999999997</v>
      </c>
      <c r="Y291" s="153">
        <f t="shared" si="409"/>
        <v>0</v>
      </c>
      <c r="Z291" s="153">
        <f t="shared" si="409"/>
        <v>0</v>
      </c>
      <c r="AA291" s="153">
        <f t="shared" si="410"/>
        <v>10.3</v>
      </c>
      <c r="AB291" s="153">
        <f t="shared" si="411"/>
        <v>0</v>
      </c>
      <c r="AC291" s="153">
        <f t="shared" si="412"/>
        <v>0.35804000000000002</v>
      </c>
      <c r="AN291" s="44"/>
      <c r="AO291" s="44"/>
      <c r="AP291" s="44"/>
      <c r="AQ291" s="44"/>
      <c r="AR291" s="44"/>
      <c r="AS291" s="44"/>
      <c r="AT291" s="44"/>
      <c r="AU291" s="44"/>
      <c r="AV291" s="44"/>
    </row>
    <row r="292" spans="1:48" ht="26.25" x14ac:dyDescent="0.25">
      <c r="A292" s="113"/>
      <c r="B292" s="210" t="s">
        <v>406</v>
      </c>
      <c r="C292" s="114">
        <f t="shared" si="430"/>
        <v>9.7750000000000004</v>
      </c>
      <c r="D292" s="114"/>
      <c r="E292" s="114"/>
      <c r="F292" s="212">
        <v>9.7750000000000004</v>
      </c>
      <c r="G292" s="114"/>
      <c r="H292" s="114"/>
      <c r="I292" s="114"/>
      <c r="J292" s="114"/>
      <c r="K292" s="60"/>
      <c r="L292" s="115">
        <f t="shared" si="432"/>
        <v>0</v>
      </c>
      <c r="M292" s="115"/>
      <c r="N292" s="115"/>
      <c r="O292" s="105"/>
      <c r="P292" s="115"/>
      <c r="Q292" s="115"/>
      <c r="R292" s="115"/>
      <c r="S292" s="115"/>
      <c r="T292" s="107"/>
      <c r="U292" s="153">
        <f t="shared" si="434"/>
        <v>9.7750000000000004</v>
      </c>
      <c r="V292" s="153">
        <f t="shared" si="406"/>
        <v>0</v>
      </c>
      <c r="W292" s="153">
        <f t="shared" si="407"/>
        <v>0</v>
      </c>
      <c r="X292" s="153">
        <f t="shared" si="408"/>
        <v>9.7750000000000004</v>
      </c>
      <c r="Y292" s="153">
        <f t="shared" si="409"/>
        <v>0</v>
      </c>
      <c r="Z292" s="153">
        <f t="shared" si="409"/>
        <v>0</v>
      </c>
      <c r="AA292" s="153">
        <f t="shared" si="410"/>
        <v>0</v>
      </c>
      <c r="AB292" s="153">
        <f t="shared" si="411"/>
        <v>0</v>
      </c>
      <c r="AC292" s="153">
        <f t="shared" si="412"/>
        <v>0</v>
      </c>
      <c r="AN292" s="44"/>
      <c r="AO292" s="44"/>
      <c r="AP292" s="44"/>
      <c r="AQ292" s="44"/>
      <c r="AR292" s="44"/>
      <c r="AS292" s="44"/>
      <c r="AT292" s="44"/>
      <c r="AU292" s="44"/>
      <c r="AV292" s="44"/>
    </row>
    <row r="293" spans="1:48" x14ac:dyDescent="0.25">
      <c r="A293" s="113"/>
      <c r="B293" s="210" t="s">
        <v>315</v>
      </c>
      <c r="C293" s="171">
        <f t="shared" si="430"/>
        <v>26.4</v>
      </c>
      <c r="D293" s="114"/>
      <c r="E293" s="114"/>
      <c r="F293" s="212">
        <v>26.4</v>
      </c>
      <c r="G293" s="114"/>
      <c r="H293" s="114"/>
      <c r="I293" s="114"/>
      <c r="J293" s="114"/>
      <c r="K293" s="60"/>
      <c r="L293" s="214">
        <f t="shared" si="432"/>
        <v>0</v>
      </c>
      <c r="M293" s="115"/>
      <c r="N293" s="115"/>
      <c r="O293" s="105"/>
      <c r="P293" s="115"/>
      <c r="Q293" s="115"/>
      <c r="R293" s="115"/>
      <c r="S293" s="115"/>
      <c r="T293" s="107"/>
      <c r="U293" s="241">
        <f t="shared" si="434"/>
        <v>26.4</v>
      </c>
      <c r="V293" s="241">
        <f t="shared" si="406"/>
        <v>0</v>
      </c>
      <c r="W293" s="241">
        <f t="shared" si="407"/>
        <v>0</v>
      </c>
      <c r="X293" s="241">
        <f t="shared" si="408"/>
        <v>26.4</v>
      </c>
      <c r="Y293" s="241">
        <f t="shared" si="409"/>
        <v>0</v>
      </c>
      <c r="Z293" s="241">
        <f t="shared" si="409"/>
        <v>0</v>
      </c>
      <c r="AA293" s="241">
        <f t="shared" si="410"/>
        <v>0</v>
      </c>
      <c r="AB293" s="241">
        <f t="shared" si="411"/>
        <v>0</v>
      </c>
      <c r="AC293" s="241">
        <f t="shared" si="412"/>
        <v>0</v>
      </c>
      <c r="AN293" s="44"/>
      <c r="AO293" s="44"/>
      <c r="AP293" s="44"/>
      <c r="AQ293" s="44"/>
      <c r="AR293" s="44"/>
      <c r="AS293" s="44"/>
      <c r="AT293" s="44"/>
      <c r="AU293" s="44"/>
      <c r="AV293" s="44"/>
    </row>
    <row r="294" spans="1:48" ht="15.75" customHeight="1" x14ac:dyDescent="0.25">
      <c r="A294" s="235" t="s">
        <v>46</v>
      </c>
      <c r="B294" s="248" t="s">
        <v>261</v>
      </c>
      <c r="C294" s="202">
        <f t="shared" si="430"/>
        <v>932.5501999999999</v>
      </c>
      <c r="D294" s="203">
        <f t="shared" ref="D294:T294" si="446">D295</f>
        <v>738.35299999999995</v>
      </c>
      <c r="E294" s="203">
        <f t="shared" si="446"/>
        <v>0</v>
      </c>
      <c r="F294" s="203">
        <f t="shared" si="446"/>
        <v>26.065000000000001</v>
      </c>
      <c r="G294" s="203">
        <f t="shared" si="446"/>
        <v>0</v>
      </c>
      <c r="H294" s="203">
        <f t="shared" si="446"/>
        <v>0</v>
      </c>
      <c r="I294" s="203">
        <f t="shared" si="446"/>
        <v>155.19999999999999</v>
      </c>
      <c r="J294" s="203">
        <f t="shared" si="446"/>
        <v>0</v>
      </c>
      <c r="K294" s="151">
        <f t="shared" si="446"/>
        <v>12.9322</v>
      </c>
      <c r="L294" s="106">
        <f t="shared" si="432"/>
        <v>0</v>
      </c>
      <c r="M294" s="205">
        <f t="shared" si="446"/>
        <v>0</v>
      </c>
      <c r="N294" s="205">
        <f t="shared" si="446"/>
        <v>0</v>
      </c>
      <c r="O294" s="205">
        <f t="shared" si="446"/>
        <v>0</v>
      </c>
      <c r="P294" s="205">
        <f t="shared" si="446"/>
        <v>0</v>
      </c>
      <c r="Q294" s="205">
        <f t="shared" si="446"/>
        <v>0</v>
      </c>
      <c r="R294" s="205">
        <f t="shared" si="446"/>
        <v>0</v>
      </c>
      <c r="S294" s="205">
        <f t="shared" si="446"/>
        <v>0</v>
      </c>
      <c r="T294" s="127">
        <f t="shared" si="446"/>
        <v>0</v>
      </c>
      <c r="U294" s="206">
        <f t="shared" si="434"/>
        <v>932.5501999999999</v>
      </c>
      <c r="V294" s="206">
        <f t="shared" ref="V294:AC294" si="447">V295</f>
        <v>738.35299999999995</v>
      </c>
      <c r="W294" s="206">
        <f t="shared" si="447"/>
        <v>0</v>
      </c>
      <c r="X294" s="206">
        <f t="shared" si="447"/>
        <v>26.065000000000001</v>
      </c>
      <c r="Y294" s="206">
        <f t="shared" si="447"/>
        <v>0</v>
      </c>
      <c r="Z294" s="206">
        <f t="shared" si="447"/>
        <v>0</v>
      </c>
      <c r="AA294" s="206">
        <f t="shared" si="447"/>
        <v>155.19999999999999</v>
      </c>
      <c r="AB294" s="206">
        <f t="shared" si="447"/>
        <v>0</v>
      </c>
      <c r="AC294" s="206">
        <f t="shared" si="447"/>
        <v>12.9322</v>
      </c>
      <c r="AN294" s="44"/>
      <c r="AO294" s="44"/>
      <c r="AP294" s="44"/>
      <c r="AQ294" s="44"/>
      <c r="AR294" s="44"/>
      <c r="AS294" s="44"/>
      <c r="AT294" s="44"/>
      <c r="AU294" s="44"/>
      <c r="AV294" s="44"/>
    </row>
    <row r="295" spans="1:48" ht="15.75" customHeight="1" x14ac:dyDescent="0.25">
      <c r="A295" s="113"/>
      <c r="B295" s="207" t="s">
        <v>381</v>
      </c>
      <c r="C295" s="208">
        <f t="shared" si="430"/>
        <v>932.5501999999999</v>
      </c>
      <c r="D295" s="152">
        <v>738.35299999999995</v>
      </c>
      <c r="E295" s="114"/>
      <c r="F295" s="114">
        <f>F296</f>
        <v>26.065000000000001</v>
      </c>
      <c r="G295" s="114"/>
      <c r="H295" s="114"/>
      <c r="I295" s="152">
        <v>155.19999999999999</v>
      </c>
      <c r="J295" s="114"/>
      <c r="K295" s="60">
        <f>'4 priedas_ nepanaudotos lėšos'!C121</f>
        <v>12.9322</v>
      </c>
      <c r="L295" s="204">
        <f t="shared" si="432"/>
        <v>0</v>
      </c>
      <c r="M295" s="105"/>
      <c r="N295" s="115"/>
      <c r="O295" s="115"/>
      <c r="P295" s="115"/>
      <c r="Q295" s="115"/>
      <c r="R295" s="105"/>
      <c r="S295" s="115"/>
      <c r="T295" s="107">
        <f>'4 priedas_ nepanaudotos lėšos'!I121</f>
        <v>0</v>
      </c>
      <c r="U295" s="209">
        <f t="shared" si="434"/>
        <v>932.5501999999999</v>
      </c>
      <c r="V295" s="209">
        <f t="shared" si="406"/>
        <v>738.35299999999995</v>
      </c>
      <c r="W295" s="209">
        <f t="shared" si="407"/>
        <v>0</v>
      </c>
      <c r="X295" s="209">
        <f t="shared" si="408"/>
        <v>26.065000000000001</v>
      </c>
      <c r="Y295" s="209">
        <f t="shared" si="409"/>
        <v>0</v>
      </c>
      <c r="Z295" s="209">
        <f t="shared" si="409"/>
        <v>0</v>
      </c>
      <c r="AA295" s="209">
        <f t="shared" si="410"/>
        <v>155.19999999999999</v>
      </c>
      <c r="AB295" s="209">
        <f t="shared" si="411"/>
        <v>0</v>
      </c>
      <c r="AC295" s="209">
        <f t="shared" si="412"/>
        <v>12.9322</v>
      </c>
      <c r="AN295" s="44"/>
      <c r="AO295" s="44"/>
      <c r="AP295" s="44"/>
      <c r="AQ295" s="44"/>
      <c r="AR295" s="44"/>
      <c r="AS295" s="44"/>
      <c r="AT295" s="44"/>
      <c r="AU295" s="44"/>
      <c r="AV295" s="44"/>
    </row>
    <row r="296" spans="1:48" ht="27.75" customHeight="1" x14ac:dyDescent="0.25">
      <c r="A296" s="113"/>
      <c r="B296" s="210" t="s">
        <v>406</v>
      </c>
      <c r="C296" s="208">
        <f t="shared" si="430"/>
        <v>26.065000000000001</v>
      </c>
      <c r="D296" s="114"/>
      <c r="E296" s="114"/>
      <c r="F296" s="152">
        <v>26.065000000000001</v>
      </c>
      <c r="G296" s="114"/>
      <c r="H296" s="114"/>
      <c r="I296" s="114"/>
      <c r="J296" s="114"/>
      <c r="K296" s="60"/>
      <c r="L296" s="204">
        <f t="shared" si="432"/>
        <v>0</v>
      </c>
      <c r="M296" s="115"/>
      <c r="N296" s="115"/>
      <c r="O296" s="115"/>
      <c r="P296" s="115"/>
      <c r="Q296" s="115"/>
      <c r="R296" s="115"/>
      <c r="S296" s="115"/>
      <c r="T296" s="107"/>
      <c r="U296" s="209">
        <f t="shared" si="434"/>
        <v>26.065000000000001</v>
      </c>
      <c r="V296" s="209">
        <f t="shared" si="406"/>
        <v>0</v>
      </c>
      <c r="W296" s="209">
        <f t="shared" si="407"/>
        <v>0</v>
      </c>
      <c r="X296" s="209">
        <f t="shared" si="408"/>
        <v>26.065000000000001</v>
      </c>
      <c r="Y296" s="209">
        <f t="shared" si="409"/>
        <v>0</v>
      </c>
      <c r="Z296" s="209">
        <f t="shared" si="409"/>
        <v>0</v>
      </c>
      <c r="AA296" s="209">
        <f t="shared" si="410"/>
        <v>0</v>
      </c>
      <c r="AB296" s="209">
        <f t="shared" si="411"/>
        <v>0</v>
      </c>
      <c r="AC296" s="209">
        <f t="shared" si="412"/>
        <v>0</v>
      </c>
      <c r="AN296" s="44"/>
      <c r="AO296" s="44"/>
      <c r="AP296" s="44"/>
      <c r="AQ296" s="44"/>
      <c r="AR296" s="44"/>
      <c r="AS296" s="44"/>
      <c r="AT296" s="44"/>
      <c r="AU296" s="44"/>
      <c r="AV296" s="44"/>
    </row>
    <row r="297" spans="1:48" ht="15.75" customHeight="1" x14ac:dyDescent="0.25">
      <c r="A297" s="235" t="s">
        <v>47</v>
      </c>
      <c r="B297" s="248" t="s">
        <v>263</v>
      </c>
      <c r="C297" s="202">
        <f t="shared" si="430"/>
        <v>2779.95525</v>
      </c>
      <c r="D297" s="203">
        <f t="shared" ref="D297:T297" si="448">D298</f>
        <v>1635.0530000000001</v>
      </c>
      <c r="E297" s="203">
        <f t="shared" si="448"/>
        <v>962</v>
      </c>
      <c r="F297" s="203">
        <f t="shared" si="448"/>
        <v>52.13</v>
      </c>
      <c r="G297" s="203">
        <f t="shared" si="448"/>
        <v>0</v>
      </c>
      <c r="H297" s="203">
        <f t="shared" si="448"/>
        <v>0</v>
      </c>
      <c r="I297" s="203">
        <f t="shared" si="448"/>
        <v>110</v>
      </c>
      <c r="J297" s="203">
        <f t="shared" si="448"/>
        <v>0</v>
      </c>
      <c r="K297" s="151">
        <f t="shared" si="448"/>
        <v>20.77225</v>
      </c>
      <c r="L297" s="106">
        <f t="shared" si="432"/>
        <v>0</v>
      </c>
      <c r="M297" s="205">
        <f t="shared" si="448"/>
        <v>0</v>
      </c>
      <c r="N297" s="205">
        <f t="shared" si="448"/>
        <v>0</v>
      </c>
      <c r="O297" s="205">
        <f t="shared" si="448"/>
        <v>0</v>
      </c>
      <c r="P297" s="205">
        <f t="shared" si="448"/>
        <v>0</v>
      </c>
      <c r="Q297" s="205">
        <f t="shared" si="448"/>
        <v>0</v>
      </c>
      <c r="R297" s="205">
        <f t="shared" si="448"/>
        <v>0</v>
      </c>
      <c r="S297" s="205">
        <f t="shared" si="448"/>
        <v>0</v>
      </c>
      <c r="T297" s="127">
        <f t="shared" si="448"/>
        <v>0</v>
      </c>
      <c r="U297" s="206">
        <f t="shared" si="434"/>
        <v>2779.95525</v>
      </c>
      <c r="V297" s="206">
        <f t="shared" ref="V297:AC297" si="449">V298</f>
        <v>1635.0530000000001</v>
      </c>
      <c r="W297" s="206">
        <f t="shared" si="449"/>
        <v>962</v>
      </c>
      <c r="X297" s="206">
        <f t="shared" si="449"/>
        <v>52.13</v>
      </c>
      <c r="Y297" s="206">
        <f t="shared" si="449"/>
        <v>0</v>
      </c>
      <c r="Z297" s="206">
        <f t="shared" si="449"/>
        <v>0</v>
      </c>
      <c r="AA297" s="206">
        <f t="shared" si="449"/>
        <v>110</v>
      </c>
      <c r="AB297" s="206">
        <f t="shared" si="449"/>
        <v>0</v>
      </c>
      <c r="AC297" s="206">
        <f t="shared" si="449"/>
        <v>20.77225</v>
      </c>
      <c r="AN297" s="44"/>
      <c r="AO297" s="44"/>
      <c r="AP297" s="44"/>
      <c r="AQ297" s="44"/>
      <c r="AR297" s="44"/>
      <c r="AS297" s="44"/>
      <c r="AT297" s="44"/>
      <c r="AU297" s="44"/>
      <c r="AV297" s="44"/>
    </row>
    <row r="298" spans="1:48" ht="15.75" customHeight="1" x14ac:dyDescent="0.25">
      <c r="A298" s="113"/>
      <c r="B298" s="207" t="s">
        <v>381</v>
      </c>
      <c r="C298" s="208">
        <f t="shared" si="430"/>
        <v>2779.95525</v>
      </c>
      <c r="D298" s="152">
        <v>1635.0530000000001</v>
      </c>
      <c r="E298" s="114">
        <f>E299+E300</f>
        <v>962</v>
      </c>
      <c r="F298" s="114">
        <f>F302+F304+F303+F301</f>
        <v>52.13</v>
      </c>
      <c r="G298" s="114"/>
      <c r="H298" s="114"/>
      <c r="I298" s="152">
        <v>110</v>
      </c>
      <c r="J298" s="114"/>
      <c r="K298" s="60">
        <f>'4 priedas_ nepanaudotos lėšos'!C123</f>
        <v>20.77225</v>
      </c>
      <c r="L298" s="204">
        <f t="shared" si="432"/>
        <v>0</v>
      </c>
      <c r="M298" s="105"/>
      <c r="N298" s="115">
        <f>N299+N300</f>
        <v>0</v>
      </c>
      <c r="O298" s="115"/>
      <c r="P298" s="115"/>
      <c r="Q298" s="115"/>
      <c r="R298" s="105"/>
      <c r="S298" s="115"/>
      <c r="T298" s="107">
        <f>'4 priedas_ nepanaudotos lėšos'!I123</f>
        <v>0</v>
      </c>
      <c r="U298" s="209">
        <f t="shared" si="434"/>
        <v>2779.95525</v>
      </c>
      <c r="V298" s="209">
        <f t="shared" si="406"/>
        <v>1635.0530000000001</v>
      </c>
      <c r="W298" s="209">
        <f t="shared" si="407"/>
        <v>962</v>
      </c>
      <c r="X298" s="209">
        <f t="shared" si="408"/>
        <v>52.13</v>
      </c>
      <c r="Y298" s="209">
        <f t="shared" si="409"/>
        <v>0</v>
      </c>
      <c r="Z298" s="209">
        <f t="shared" si="409"/>
        <v>0</v>
      </c>
      <c r="AA298" s="209">
        <f t="shared" si="410"/>
        <v>110</v>
      </c>
      <c r="AB298" s="209">
        <f t="shared" si="411"/>
        <v>0</v>
      </c>
      <c r="AC298" s="209">
        <f t="shared" si="412"/>
        <v>20.77225</v>
      </c>
      <c r="AN298" s="44"/>
      <c r="AO298" s="44"/>
      <c r="AP298" s="44"/>
      <c r="AQ298" s="44"/>
      <c r="AR298" s="44"/>
      <c r="AS298" s="44"/>
      <c r="AT298" s="44"/>
      <c r="AU298" s="44"/>
      <c r="AV298" s="44"/>
    </row>
    <row r="299" spans="1:48" ht="24.75" customHeight="1" x14ac:dyDescent="0.25">
      <c r="A299" s="113"/>
      <c r="B299" s="210" t="s">
        <v>401</v>
      </c>
      <c r="C299" s="211">
        <f t="shared" si="430"/>
        <v>180.8</v>
      </c>
      <c r="D299" s="171"/>
      <c r="E299" s="212">
        <v>180.8</v>
      </c>
      <c r="F299" s="171"/>
      <c r="G299" s="171"/>
      <c r="H299" s="171"/>
      <c r="I299" s="171"/>
      <c r="J299" s="171"/>
      <c r="K299" s="61"/>
      <c r="L299" s="213">
        <f t="shared" si="432"/>
        <v>0</v>
      </c>
      <c r="M299" s="214"/>
      <c r="N299" s="215"/>
      <c r="O299" s="214"/>
      <c r="P299" s="214"/>
      <c r="Q299" s="214"/>
      <c r="R299" s="214"/>
      <c r="S299" s="214"/>
      <c r="T299" s="108"/>
      <c r="U299" s="216">
        <f t="shared" si="434"/>
        <v>180.8</v>
      </c>
      <c r="V299" s="216">
        <f t="shared" si="406"/>
        <v>0</v>
      </c>
      <c r="W299" s="216">
        <f t="shared" si="407"/>
        <v>180.8</v>
      </c>
      <c r="X299" s="216">
        <f t="shared" si="408"/>
        <v>0</v>
      </c>
      <c r="Y299" s="216">
        <f t="shared" si="409"/>
        <v>0</v>
      </c>
      <c r="Z299" s="216">
        <f t="shared" si="409"/>
        <v>0</v>
      </c>
      <c r="AA299" s="216">
        <f t="shared" si="410"/>
        <v>0</v>
      </c>
      <c r="AB299" s="216">
        <f t="shared" si="411"/>
        <v>0</v>
      </c>
      <c r="AC299" s="216">
        <f t="shared" si="412"/>
        <v>0</v>
      </c>
      <c r="AN299" s="44"/>
      <c r="AO299" s="44"/>
      <c r="AP299" s="44"/>
      <c r="AQ299" s="44"/>
      <c r="AR299" s="44"/>
      <c r="AS299" s="44"/>
      <c r="AT299" s="44"/>
      <c r="AU299" s="44"/>
      <c r="AV299" s="44"/>
    </row>
    <row r="300" spans="1:48" ht="26.25" x14ac:dyDescent="0.25">
      <c r="A300" s="113"/>
      <c r="B300" s="210" t="s">
        <v>445</v>
      </c>
      <c r="C300" s="211">
        <f t="shared" si="430"/>
        <v>781.2</v>
      </c>
      <c r="D300" s="171"/>
      <c r="E300" s="212">
        <v>781.2</v>
      </c>
      <c r="F300" s="171"/>
      <c r="G300" s="171"/>
      <c r="H300" s="171"/>
      <c r="I300" s="171"/>
      <c r="J300" s="171"/>
      <c r="K300" s="61"/>
      <c r="L300" s="213">
        <f t="shared" si="432"/>
        <v>0</v>
      </c>
      <c r="M300" s="214"/>
      <c r="N300" s="215"/>
      <c r="O300" s="214"/>
      <c r="P300" s="214"/>
      <c r="Q300" s="214"/>
      <c r="R300" s="214"/>
      <c r="S300" s="214"/>
      <c r="T300" s="108"/>
      <c r="U300" s="216">
        <f t="shared" si="434"/>
        <v>781.2</v>
      </c>
      <c r="V300" s="216">
        <f t="shared" si="406"/>
        <v>0</v>
      </c>
      <c r="W300" s="216">
        <f t="shared" si="407"/>
        <v>781.2</v>
      </c>
      <c r="X300" s="216">
        <f t="shared" si="408"/>
        <v>0</v>
      </c>
      <c r="Y300" s="216">
        <f t="shared" si="409"/>
        <v>0</v>
      </c>
      <c r="Z300" s="216">
        <f t="shared" si="409"/>
        <v>0</v>
      </c>
      <c r="AA300" s="216">
        <f t="shared" si="410"/>
        <v>0</v>
      </c>
      <c r="AB300" s="216">
        <f t="shared" si="411"/>
        <v>0</v>
      </c>
      <c r="AC300" s="216">
        <f t="shared" si="412"/>
        <v>0</v>
      </c>
      <c r="AN300" s="44"/>
      <c r="AO300" s="44"/>
      <c r="AP300" s="44"/>
      <c r="AQ300" s="44"/>
      <c r="AR300" s="44"/>
      <c r="AS300" s="44"/>
      <c r="AT300" s="44"/>
      <c r="AU300" s="44"/>
      <c r="AV300" s="44"/>
    </row>
    <row r="301" spans="1:48" ht="15.75" hidden="1" customHeight="1" x14ac:dyDescent="0.25">
      <c r="A301" s="113"/>
      <c r="B301" s="210" t="s">
        <v>308</v>
      </c>
      <c r="C301" s="211">
        <f t="shared" si="371"/>
        <v>0</v>
      </c>
      <c r="D301" s="171"/>
      <c r="E301" s="171"/>
      <c r="F301" s="171"/>
      <c r="G301" s="171"/>
      <c r="H301" s="171"/>
      <c r="I301" s="171"/>
      <c r="J301" s="171"/>
      <c r="K301" s="61"/>
      <c r="L301" s="213">
        <f t="shared" si="372"/>
        <v>0</v>
      </c>
      <c r="M301" s="214"/>
      <c r="N301" s="171"/>
      <c r="O301" s="214"/>
      <c r="P301" s="214"/>
      <c r="Q301" s="214"/>
      <c r="R301" s="214"/>
      <c r="S301" s="214"/>
      <c r="T301" s="108"/>
      <c r="U301" s="216">
        <f t="shared" si="373"/>
        <v>0</v>
      </c>
      <c r="V301" s="216">
        <f t="shared" si="406"/>
        <v>0</v>
      </c>
      <c r="W301" s="216">
        <f t="shared" si="407"/>
        <v>0</v>
      </c>
      <c r="X301" s="216">
        <f t="shared" si="408"/>
        <v>0</v>
      </c>
      <c r="Y301" s="216">
        <f t="shared" si="409"/>
        <v>0</v>
      </c>
      <c r="Z301" s="216">
        <f t="shared" si="409"/>
        <v>0</v>
      </c>
      <c r="AA301" s="216">
        <f t="shared" si="410"/>
        <v>0</v>
      </c>
      <c r="AB301" s="216">
        <f t="shared" si="411"/>
        <v>0</v>
      </c>
      <c r="AC301" s="216">
        <f t="shared" si="412"/>
        <v>0</v>
      </c>
      <c r="AN301" s="44"/>
      <c r="AO301" s="44"/>
      <c r="AP301" s="44"/>
      <c r="AQ301" s="44"/>
      <c r="AR301" s="44"/>
      <c r="AS301" s="44"/>
      <c r="AT301" s="44"/>
      <c r="AU301" s="44"/>
      <c r="AV301" s="44"/>
    </row>
    <row r="302" spans="1:48" ht="24.75" customHeight="1" x14ac:dyDescent="0.25">
      <c r="A302" s="113"/>
      <c r="B302" s="227" t="s">
        <v>406</v>
      </c>
      <c r="C302" s="211">
        <f>D302+E302+F302+H302+I302+J302+K302+G302</f>
        <v>52.13</v>
      </c>
      <c r="D302" s="171"/>
      <c r="E302" s="171"/>
      <c r="F302" s="212">
        <v>52.13</v>
      </c>
      <c r="G302" s="171"/>
      <c r="H302" s="171"/>
      <c r="I302" s="171"/>
      <c r="J302" s="171"/>
      <c r="K302" s="61"/>
      <c r="L302" s="213">
        <f>M302+N302+O302+Q302+R302+S302+T302+P302</f>
        <v>0</v>
      </c>
      <c r="M302" s="214"/>
      <c r="N302" s="214"/>
      <c r="O302" s="214"/>
      <c r="P302" s="214"/>
      <c r="Q302" s="214"/>
      <c r="R302" s="214"/>
      <c r="S302" s="214"/>
      <c r="T302" s="108"/>
      <c r="U302" s="216">
        <f>V302+W302+X302+Z302+AA302+AB302+AC302+Y302</f>
        <v>52.13</v>
      </c>
      <c r="V302" s="216">
        <f t="shared" si="406"/>
        <v>0</v>
      </c>
      <c r="W302" s="216">
        <f t="shared" si="407"/>
        <v>0</v>
      </c>
      <c r="X302" s="216">
        <f t="shared" si="408"/>
        <v>52.13</v>
      </c>
      <c r="Y302" s="216">
        <f t="shared" si="409"/>
        <v>0</v>
      </c>
      <c r="Z302" s="216">
        <f t="shared" si="409"/>
        <v>0</v>
      </c>
      <c r="AA302" s="216">
        <f t="shared" si="410"/>
        <v>0</v>
      </c>
      <c r="AB302" s="216">
        <f t="shared" si="411"/>
        <v>0</v>
      </c>
      <c r="AC302" s="216">
        <f t="shared" si="412"/>
        <v>0</v>
      </c>
      <c r="AN302" s="44"/>
      <c r="AO302" s="44"/>
      <c r="AP302" s="44"/>
      <c r="AQ302" s="44"/>
      <c r="AR302" s="44"/>
      <c r="AS302" s="44"/>
      <c r="AT302" s="44"/>
      <c r="AU302" s="44"/>
      <c r="AV302" s="44"/>
    </row>
    <row r="303" spans="1:48" ht="39" hidden="1" x14ac:dyDescent="0.25">
      <c r="A303" s="113"/>
      <c r="B303" s="210" t="s">
        <v>302</v>
      </c>
      <c r="C303" s="171">
        <f t="shared" si="371"/>
        <v>0</v>
      </c>
      <c r="D303" s="171"/>
      <c r="E303" s="171"/>
      <c r="F303" s="171"/>
      <c r="G303" s="171"/>
      <c r="H303" s="171"/>
      <c r="I303" s="171"/>
      <c r="J303" s="171"/>
      <c r="K303" s="61"/>
      <c r="L303" s="214">
        <f t="shared" si="372"/>
        <v>0</v>
      </c>
      <c r="M303" s="214"/>
      <c r="N303" s="214"/>
      <c r="O303" s="214"/>
      <c r="P303" s="214"/>
      <c r="Q303" s="214"/>
      <c r="R303" s="214"/>
      <c r="S303" s="214"/>
      <c r="T303" s="108"/>
      <c r="U303" s="241">
        <f t="shared" si="373"/>
        <v>0</v>
      </c>
      <c r="V303" s="241">
        <f t="shared" si="406"/>
        <v>0</v>
      </c>
      <c r="W303" s="241">
        <f t="shared" si="407"/>
        <v>0</v>
      </c>
      <c r="X303" s="241">
        <f t="shared" si="408"/>
        <v>0</v>
      </c>
      <c r="Y303" s="241">
        <f t="shared" si="409"/>
        <v>0</v>
      </c>
      <c r="Z303" s="241">
        <f t="shared" si="409"/>
        <v>0</v>
      </c>
      <c r="AA303" s="241">
        <f t="shared" si="410"/>
        <v>0</v>
      </c>
      <c r="AB303" s="241">
        <f t="shared" si="411"/>
        <v>0</v>
      </c>
      <c r="AC303" s="241">
        <f t="shared" si="412"/>
        <v>0</v>
      </c>
      <c r="AN303" s="44"/>
      <c r="AO303" s="44"/>
      <c r="AP303" s="44"/>
      <c r="AQ303" s="44"/>
      <c r="AR303" s="44"/>
      <c r="AS303" s="44"/>
      <c r="AT303" s="44"/>
      <c r="AU303" s="44"/>
      <c r="AV303" s="44"/>
    </row>
    <row r="304" spans="1:48" ht="15.75" hidden="1" customHeight="1" x14ac:dyDescent="0.25">
      <c r="A304" s="113"/>
      <c r="B304" s="227" t="s">
        <v>137</v>
      </c>
      <c r="C304" s="171">
        <f t="shared" si="371"/>
        <v>0</v>
      </c>
      <c r="D304" s="114"/>
      <c r="E304" s="171"/>
      <c r="F304" s="171"/>
      <c r="G304" s="114"/>
      <c r="H304" s="114"/>
      <c r="I304" s="114"/>
      <c r="J304" s="114"/>
      <c r="K304" s="60"/>
      <c r="L304" s="214">
        <f t="shared" si="372"/>
        <v>0</v>
      </c>
      <c r="M304" s="115"/>
      <c r="N304" s="115"/>
      <c r="O304" s="115"/>
      <c r="P304" s="115"/>
      <c r="Q304" s="115"/>
      <c r="R304" s="115"/>
      <c r="S304" s="115"/>
      <c r="T304" s="107"/>
      <c r="U304" s="241">
        <f t="shared" si="373"/>
        <v>0</v>
      </c>
      <c r="V304" s="241">
        <f t="shared" si="406"/>
        <v>0</v>
      </c>
      <c r="W304" s="241">
        <f t="shared" si="407"/>
        <v>0</v>
      </c>
      <c r="X304" s="241">
        <f t="shared" si="408"/>
        <v>0</v>
      </c>
      <c r="Y304" s="241">
        <f t="shared" si="409"/>
        <v>0</v>
      </c>
      <c r="Z304" s="241">
        <f t="shared" si="409"/>
        <v>0</v>
      </c>
      <c r="AA304" s="241">
        <f t="shared" si="410"/>
        <v>0</v>
      </c>
      <c r="AB304" s="241">
        <f t="shared" si="411"/>
        <v>0</v>
      </c>
      <c r="AC304" s="241">
        <f t="shared" si="412"/>
        <v>0</v>
      </c>
      <c r="AN304" s="44"/>
      <c r="AO304" s="44"/>
      <c r="AP304" s="44"/>
      <c r="AQ304" s="44"/>
      <c r="AR304" s="44"/>
      <c r="AS304" s="44"/>
      <c r="AT304" s="44"/>
      <c r="AU304" s="44"/>
      <c r="AV304" s="44"/>
    </row>
    <row r="305" spans="1:48" ht="15.75" customHeight="1" x14ac:dyDescent="0.25">
      <c r="A305" s="235" t="s">
        <v>48</v>
      </c>
      <c r="B305" s="248" t="s">
        <v>262</v>
      </c>
      <c r="C305" s="202">
        <f t="shared" ref="C305:C315" si="450">D305+E305+F305+H305+I305+J305+K305+G305</f>
        <v>1075.9086199999999</v>
      </c>
      <c r="D305" s="203">
        <f>D306</f>
        <v>533.85299999999995</v>
      </c>
      <c r="E305" s="203">
        <f t="shared" ref="E305:T305" si="451">E306</f>
        <v>0</v>
      </c>
      <c r="F305" s="203">
        <f t="shared" si="451"/>
        <v>19.548999999999999</v>
      </c>
      <c r="G305" s="203">
        <f t="shared" si="451"/>
        <v>0</v>
      </c>
      <c r="H305" s="203">
        <f t="shared" si="451"/>
        <v>0</v>
      </c>
      <c r="I305" s="203">
        <f t="shared" si="451"/>
        <v>460</v>
      </c>
      <c r="J305" s="203">
        <f t="shared" si="451"/>
        <v>0</v>
      </c>
      <c r="K305" s="151">
        <f t="shared" si="451"/>
        <v>62.506619999999998</v>
      </c>
      <c r="L305" s="106">
        <f>M305+N305+O305+Q305+R305+S305+T305+P305</f>
        <v>0</v>
      </c>
      <c r="M305" s="205">
        <f>M306</f>
        <v>0</v>
      </c>
      <c r="N305" s="205">
        <f t="shared" si="451"/>
        <v>0</v>
      </c>
      <c r="O305" s="205">
        <f t="shared" si="451"/>
        <v>0</v>
      </c>
      <c r="P305" s="205">
        <f t="shared" si="451"/>
        <v>0</v>
      </c>
      <c r="Q305" s="205">
        <f t="shared" si="451"/>
        <v>0</v>
      </c>
      <c r="R305" s="205">
        <f t="shared" si="451"/>
        <v>0</v>
      </c>
      <c r="S305" s="205">
        <f t="shared" si="451"/>
        <v>0</v>
      </c>
      <c r="T305" s="127">
        <f t="shared" si="451"/>
        <v>0</v>
      </c>
      <c r="U305" s="206">
        <f>V305+W305+X305+Z305+AA305+AB305+AC305+Y305</f>
        <v>1075.9086199999999</v>
      </c>
      <c r="V305" s="206">
        <f t="shared" ref="V305:AC305" si="452">V306</f>
        <v>533.85299999999995</v>
      </c>
      <c r="W305" s="206">
        <f t="shared" si="452"/>
        <v>0</v>
      </c>
      <c r="X305" s="206">
        <f t="shared" si="452"/>
        <v>19.548999999999999</v>
      </c>
      <c r="Y305" s="206">
        <f t="shared" si="452"/>
        <v>0</v>
      </c>
      <c r="Z305" s="206">
        <f t="shared" si="452"/>
        <v>0</v>
      </c>
      <c r="AA305" s="206">
        <f t="shared" si="452"/>
        <v>460</v>
      </c>
      <c r="AB305" s="206">
        <f t="shared" si="452"/>
        <v>0</v>
      </c>
      <c r="AC305" s="206">
        <f t="shared" si="452"/>
        <v>62.506619999999998</v>
      </c>
      <c r="AN305" s="44"/>
      <c r="AO305" s="44"/>
      <c r="AP305" s="44"/>
      <c r="AQ305" s="44"/>
      <c r="AR305" s="44"/>
      <c r="AS305" s="44"/>
      <c r="AT305" s="44"/>
      <c r="AU305" s="44"/>
      <c r="AV305" s="44"/>
    </row>
    <row r="306" spans="1:48" ht="15.75" customHeight="1" x14ac:dyDescent="0.25">
      <c r="A306" s="113"/>
      <c r="B306" s="207" t="s">
        <v>381</v>
      </c>
      <c r="C306" s="208">
        <f t="shared" si="450"/>
        <v>1075.9086199999999</v>
      </c>
      <c r="D306" s="152">
        <v>533.85299999999995</v>
      </c>
      <c r="E306" s="114"/>
      <c r="F306" s="114">
        <f>F307</f>
        <v>19.548999999999999</v>
      </c>
      <c r="G306" s="114"/>
      <c r="H306" s="114"/>
      <c r="I306" s="152">
        <v>460</v>
      </c>
      <c r="J306" s="114"/>
      <c r="K306" s="60">
        <f>'4 priedas_ nepanaudotos lėšos'!C125</f>
        <v>62.506619999999998</v>
      </c>
      <c r="L306" s="204">
        <f>M306+N306+O306+Q306+R306+S306+T306+P306</f>
        <v>0</v>
      </c>
      <c r="M306" s="105"/>
      <c r="N306" s="115"/>
      <c r="O306" s="115"/>
      <c r="P306" s="115"/>
      <c r="Q306" s="115"/>
      <c r="R306" s="105"/>
      <c r="S306" s="115"/>
      <c r="T306" s="107">
        <f>'4 priedas_ nepanaudotos lėšos'!I125</f>
        <v>0</v>
      </c>
      <c r="U306" s="209">
        <f>V306+W306+X306+Z306+AA306+AB306+AC306+Y306</f>
        <v>1075.9086199999999</v>
      </c>
      <c r="V306" s="209">
        <f t="shared" si="406"/>
        <v>533.85299999999995</v>
      </c>
      <c r="W306" s="209">
        <f t="shared" si="407"/>
        <v>0</v>
      </c>
      <c r="X306" s="209">
        <f t="shared" si="408"/>
        <v>19.548999999999999</v>
      </c>
      <c r="Y306" s="209">
        <f t="shared" si="409"/>
        <v>0</v>
      </c>
      <c r="Z306" s="209">
        <f t="shared" si="409"/>
        <v>0</v>
      </c>
      <c r="AA306" s="209">
        <f t="shared" si="410"/>
        <v>460</v>
      </c>
      <c r="AB306" s="209">
        <f t="shared" si="411"/>
        <v>0</v>
      </c>
      <c r="AC306" s="209">
        <f t="shared" si="412"/>
        <v>62.506619999999998</v>
      </c>
      <c r="AN306" s="44"/>
      <c r="AO306" s="44"/>
      <c r="AP306" s="44"/>
      <c r="AQ306" s="44"/>
      <c r="AR306" s="44"/>
      <c r="AS306" s="44"/>
      <c r="AT306" s="44"/>
      <c r="AU306" s="44"/>
      <c r="AV306" s="44"/>
    </row>
    <row r="307" spans="1:48" ht="25.5" customHeight="1" x14ac:dyDescent="0.25">
      <c r="A307" s="113"/>
      <c r="B307" s="210" t="s">
        <v>406</v>
      </c>
      <c r="C307" s="208">
        <f t="shared" si="450"/>
        <v>19.548999999999999</v>
      </c>
      <c r="D307" s="114"/>
      <c r="E307" s="114"/>
      <c r="F307" s="152">
        <v>19.548999999999999</v>
      </c>
      <c r="G307" s="114"/>
      <c r="H307" s="114"/>
      <c r="I307" s="114"/>
      <c r="J307" s="114"/>
      <c r="K307" s="60"/>
      <c r="L307" s="204">
        <f>M307+N307+O307+Q307+R307+S307+T307+P307</f>
        <v>0</v>
      </c>
      <c r="M307" s="115"/>
      <c r="N307" s="115"/>
      <c r="O307" s="115"/>
      <c r="P307" s="115"/>
      <c r="Q307" s="115"/>
      <c r="R307" s="115"/>
      <c r="S307" s="115"/>
      <c r="T307" s="107"/>
      <c r="U307" s="209">
        <f>V307+W307+X307+Z307+AA307+AB307+AC307+Y307</f>
        <v>19.548999999999999</v>
      </c>
      <c r="V307" s="209">
        <f t="shared" si="406"/>
        <v>0</v>
      </c>
      <c r="W307" s="209">
        <f t="shared" si="407"/>
        <v>0</v>
      </c>
      <c r="X307" s="209">
        <f t="shared" si="408"/>
        <v>19.548999999999999</v>
      </c>
      <c r="Y307" s="209"/>
      <c r="Z307" s="209">
        <f t="shared" si="409"/>
        <v>0</v>
      </c>
      <c r="AA307" s="209">
        <f t="shared" si="410"/>
        <v>0</v>
      </c>
      <c r="AB307" s="209">
        <f t="shared" si="411"/>
        <v>0</v>
      </c>
      <c r="AC307" s="209">
        <f t="shared" si="412"/>
        <v>0</v>
      </c>
      <c r="AN307" s="44"/>
      <c r="AO307" s="44"/>
      <c r="AP307" s="44"/>
      <c r="AQ307" s="44"/>
      <c r="AR307" s="44"/>
      <c r="AS307" s="44"/>
      <c r="AT307" s="44"/>
      <c r="AU307" s="44"/>
      <c r="AV307" s="44"/>
    </row>
    <row r="308" spans="1:48" ht="15.95" customHeight="1" x14ac:dyDescent="0.25">
      <c r="A308" s="251" t="s">
        <v>53</v>
      </c>
      <c r="B308" s="252" t="s">
        <v>369</v>
      </c>
      <c r="C308" s="253">
        <f t="shared" si="450"/>
        <v>107609.5264</v>
      </c>
      <c r="D308" s="253">
        <f t="shared" ref="D308:U308" si="453">D12+D14+D98+D102+D106+D110+D114+D118+D122+D126+D130+D134+D138+D142+D144+D147+D152+D156+D163+D167+D175+D178+D185+D192+D198+D204+D212+D217+D224+D230+D235+D241+D247+D252+D258+D261+D265+D269+D271+D273+D275+D277+D279+D282+D284+D287+D290+D294+D297+D305</f>
        <v>56563.999999999993</v>
      </c>
      <c r="E308" s="253">
        <f t="shared" si="453"/>
        <v>7281.7560000000003</v>
      </c>
      <c r="F308" s="253">
        <f t="shared" si="453"/>
        <v>6199.7444300000025</v>
      </c>
      <c r="G308" s="253">
        <f t="shared" si="453"/>
        <v>4693.0630000000001</v>
      </c>
      <c r="H308" s="253">
        <f t="shared" si="453"/>
        <v>23484.100000000002</v>
      </c>
      <c r="I308" s="253">
        <f t="shared" si="453"/>
        <v>2807.9000000000005</v>
      </c>
      <c r="J308" s="253">
        <f t="shared" si="453"/>
        <v>3834.5</v>
      </c>
      <c r="K308" s="83">
        <f t="shared" si="453"/>
        <v>2744.462970000001</v>
      </c>
      <c r="L308" s="254">
        <f t="shared" si="453"/>
        <v>761.15677999999991</v>
      </c>
      <c r="M308" s="254">
        <f t="shared" si="453"/>
        <v>596.61350000000004</v>
      </c>
      <c r="N308" s="254">
        <f t="shared" si="453"/>
        <v>10.899999999999999</v>
      </c>
      <c r="O308" s="254">
        <f t="shared" si="453"/>
        <v>133.56975999999995</v>
      </c>
      <c r="P308" s="254">
        <f t="shared" si="453"/>
        <v>11.473520000000001</v>
      </c>
      <c r="Q308" s="254">
        <f t="shared" si="453"/>
        <v>0</v>
      </c>
      <c r="R308" s="254">
        <f>R12+R14+R98+R102+R106+R110+R114+R118+R122+R126+R130+R134+R138+R142+R144+R147+R152+R156+R163+R167+R175+R178+R185+R192+R198+R204+R212+R217+R224+R230+R235+R241+R247+R252+R258+R261+R265+R269+R271+R273+R275+R277+R279+R282+R284+R287+R290+R294+R297+R305</f>
        <v>8.6</v>
      </c>
      <c r="S308" s="254">
        <f t="shared" si="453"/>
        <v>0</v>
      </c>
      <c r="T308" s="254">
        <f t="shared" si="453"/>
        <v>0</v>
      </c>
      <c r="U308" s="255">
        <f t="shared" si="453"/>
        <v>108370.68318000002</v>
      </c>
      <c r="V308" s="255">
        <f>D308+M308</f>
        <v>57160.613499999992</v>
      </c>
      <c r="W308" s="255">
        <f t="shared" si="407"/>
        <v>7292.6559999999999</v>
      </c>
      <c r="X308" s="255">
        <f t="shared" si="408"/>
        <v>6333.3141900000028</v>
      </c>
      <c r="Y308" s="255">
        <f t="shared" si="409"/>
        <v>4704.5365199999997</v>
      </c>
      <c r="Z308" s="255">
        <f t="shared" si="409"/>
        <v>23484.100000000002</v>
      </c>
      <c r="AA308" s="255">
        <f t="shared" si="410"/>
        <v>2816.5000000000005</v>
      </c>
      <c r="AB308" s="255">
        <f t="shared" si="411"/>
        <v>3834.5</v>
      </c>
      <c r="AC308" s="255">
        <f t="shared" si="412"/>
        <v>2744.462970000001</v>
      </c>
      <c r="AN308" s="44"/>
      <c r="AO308" s="44"/>
      <c r="AP308" s="44"/>
      <c r="AQ308" s="44"/>
      <c r="AR308" s="44"/>
      <c r="AS308" s="44"/>
      <c r="AT308" s="44"/>
      <c r="AU308" s="44"/>
      <c r="AV308" s="44"/>
    </row>
    <row r="309" spans="1:48" x14ac:dyDescent="0.25">
      <c r="A309" s="251" t="s">
        <v>355</v>
      </c>
      <c r="B309" s="174" t="s">
        <v>370</v>
      </c>
      <c r="C309" s="202">
        <f t="shared" si="450"/>
        <v>14529.321739999999</v>
      </c>
      <c r="D309" s="114">
        <f t="shared" ref="D309:K309" si="454">D13+D15+D99+D103+D107+D111+D115+D119+D123+D127+D131+D135+D139+D143</f>
        <v>13581.218999999999</v>
      </c>
      <c r="E309" s="114">
        <f t="shared" si="454"/>
        <v>743.70400000000006</v>
      </c>
      <c r="F309" s="114">
        <f t="shared" si="454"/>
        <v>32.590000000000003</v>
      </c>
      <c r="G309" s="114">
        <f t="shared" si="454"/>
        <v>0</v>
      </c>
      <c r="H309" s="114">
        <f t="shared" si="454"/>
        <v>0</v>
      </c>
      <c r="I309" s="114">
        <f t="shared" si="454"/>
        <v>33.000000000000007</v>
      </c>
      <c r="J309" s="114">
        <f t="shared" si="454"/>
        <v>0</v>
      </c>
      <c r="K309" s="60">
        <f t="shared" si="454"/>
        <v>138.80874</v>
      </c>
      <c r="L309" s="106">
        <f t="shared" ref="L309:L315" si="455">M309+N309+O309+Q309+R309+S309+T309+P309</f>
        <v>56.761000000000003</v>
      </c>
      <c r="M309" s="115">
        <f t="shared" ref="M309:T309" si="456">M13+M15+M99+M103+M107+M111+M115+M119+M123+M127+M131+M135+M139+M143</f>
        <v>56.719000000000001</v>
      </c>
      <c r="N309" s="115">
        <f t="shared" si="456"/>
        <v>-6.2E-2</v>
      </c>
      <c r="O309" s="115">
        <f t="shared" si="456"/>
        <v>0.104</v>
      </c>
      <c r="P309" s="115">
        <f t="shared" si="456"/>
        <v>0</v>
      </c>
      <c r="Q309" s="115">
        <f t="shared" si="456"/>
        <v>0</v>
      </c>
      <c r="R309" s="115">
        <f t="shared" si="456"/>
        <v>0</v>
      </c>
      <c r="S309" s="115">
        <f t="shared" si="456"/>
        <v>0</v>
      </c>
      <c r="T309" s="107">
        <f t="shared" si="456"/>
        <v>0</v>
      </c>
      <c r="U309" s="209">
        <f t="shared" ref="U309:U315" si="457">V309+W309+X309+Z309+AA309+AB309+AC309+Y309</f>
        <v>14586.082739999998</v>
      </c>
      <c r="V309" s="209">
        <f>D309+M309</f>
        <v>13637.937999999998</v>
      </c>
      <c r="W309" s="209">
        <f t="shared" si="407"/>
        <v>743.64200000000005</v>
      </c>
      <c r="X309" s="209">
        <f t="shared" si="408"/>
        <v>32.694000000000003</v>
      </c>
      <c r="Y309" s="209">
        <f t="shared" si="409"/>
        <v>0</v>
      </c>
      <c r="Z309" s="209">
        <f t="shared" si="409"/>
        <v>0</v>
      </c>
      <c r="AA309" s="209">
        <f t="shared" si="410"/>
        <v>33.000000000000007</v>
      </c>
      <c r="AB309" s="209">
        <f t="shared" si="411"/>
        <v>0</v>
      </c>
      <c r="AC309" s="209">
        <f t="shared" si="412"/>
        <v>138.80874</v>
      </c>
      <c r="AN309" s="44"/>
      <c r="AO309" s="44"/>
      <c r="AP309" s="44"/>
      <c r="AQ309" s="44"/>
      <c r="AR309" s="44"/>
      <c r="AS309" s="44"/>
      <c r="AT309" s="44"/>
      <c r="AU309" s="44"/>
      <c r="AV309" s="44"/>
    </row>
    <row r="310" spans="1:48" x14ac:dyDescent="0.25">
      <c r="A310" s="251" t="s">
        <v>426</v>
      </c>
      <c r="B310" s="174" t="s">
        <v>371</v>
      </c>
      <c r="C310" s="202">
        <f t="shared" si="450"/>
        <v>17688.27824</v>
      </c>
      <c r="D310" s="114">
        <f t="shared" ref="D310:K310" si="458">D44+D101+D105+D109+D113+D117+D121+D125+D129+D133+D137+D141+D145</f>
        <v>9799.8268399999997</v>
      </c>
      <c r="E310" s="114">
        <f t="shared" si="458"/>
        <v>900.1</v>
      </c>
      <c r="F310" s="114">
        <f t="shared" si="458"/>
        <v>3622</v>
      </c>
      <c r="G310" s="114">
        <f t="shared" si="458"/>
        <v>866</v>
      </c>
      <c r="H310" s="114">
        <f t="shared" si="458"/>
        <v>0</v>
      </c>
      <c r="I310" s="114">
        <f t="shared" si="458"/>
        <v>596.5</v>
      </c>
      <c r="J310" s="114">
        <f t="shared" si="458"/>
        <v>1087.0999999999999</v>
      </c>
      <c r="K310" s="60">
        <f t="shared" si="458"/>
        <v>816.7514000000001</v>
      </c>
      <c r="L310" s="106">
        <f t="shared" si="455"/>
        <v>-85.50550000000004</v>
      </c>
      <c r="M310" s="115">
        <f t="shared" ref="M310:T310" si="459">M44+M101+M105+M109+M113+M117+M121+M125+M129+M133+M137+M141+M145</f>
        <v>364.09449999999998</v>
      </c>
      <c r="N310" s="115">
        <f t="shared" si="459"/>
        <v>15</v>
      </c>
      <c r="O310" s="115">
        <f t="shared" si="459"/>
        <v>-424.6</v>
      </c>
      <c r="P310" s="115">
        <f t="shared" si="459"/>
        <v>0</v>
      </c>
      <c r="Q310" s="115">
        <f t="shared" si="459"/>
        <v>0</v>
      </c>
      <c r="R310" s="115">
        <f t="shared" si="459"/>
        <v>0</v>
      </c>
      <c r="S310" s="115">
        <f t="shared" si="459"/>
        <v>-40</v>
      </c>
      <c r="T310" s="107">
        <f t="shared" si="459"/>
        <v>0</v>
      </c>
      <c r="U310" s="209">
        <f t="shared" si="457"/>
        <v>17602.77274</v>
      </c>
      <c r="V310" s="209">
        <f t="shared" si="406"/>
        <v>10163.921339999999</v>
      </c>
      <c r="W310" s="209">
        <f t="shared" si="407"/>
        <v>915.1</v>
      </c>
      <c r="X310" s="209">
        <f t="shared" si="408"/>
        <v>3197.4</v>
      </c>
      <c r="Y310" s="209">
        <f t="shared" si="409"/>
        <v>866</v>
      </c>
      <c r="Z310" s="209">
        <f t="shared" si="409"/>
        <v>0</v>
      </c>
      <c r="AA310" s="209">
        <f t="shared" si="410"/>
        <v>596.5</v>
      </c>
      <c r="AB310" s="209">
        <f t="shared" si="411"/>
        <v>1047.0999999999999</v>
      </c>
      <c r="AC310" s="209">
        <f t="shared" si="412"/>
        <v>816.7514000000001</v>
      </c>
      <c r="AN310" s="44"/>
      <c r="AO310" s="44"/>
      <c r="AP310" s="44"/>
      <c r="AQ310" s="44"/>
      <c r="AR310" s="44"/>
      <c r="AS310" s="44"/>
      <c r="AT310" s="44"/>
      <c r="AU310" s="44"/>
      <c r="AV310" s="44"/>
    </row>
    <row r="311" spans="1:48" x14ac:dyDescent="0.25">
      <c r="A311" s="251" t="s">
        <v>356</v>
      </c>
      <c r="B311" s="174" t="s">
        <v>372</v>
      </c>
      <c r="C311" s="202">
        <f t="shared" si="450"/>
        <v>2037.04448</v>
      </c>
      <c r="D311" s="114">
        <f t="shared" ref="D311:K311" si="460">D52+D148</f>
        <v>784.00699999999995</v>
      </c>
      <c r="E311" s="114">
        <f t="shared" si="460"/>
        <v>499.83</v>
      </c>
      <c r="F311" s="114">
        <f t="shared" si="460"/>
        <v>0</v>
      </c>
      <c r="G311" s="114">
        <f t="shared" si="460"/>
        <v>501.7</v>
      </c>
      <c r="H311" s="114">
        <f t="shared" si="460"/>
        <v>0</v>
      </c>
      <c r="I311" s="114">
        <f t="shared" si="460"/>
        <v>152.80000000000001</v>
      </c>
      <c r="J311" s="114">
        <f t="shared" si="460"/>
        <v>70</v>
      </c>
      <c r="K311" s="60">
        <f t="shared" si="460"/>
        <v>28.70748</v>
      </c>
      <c r="L311" s="106">
        <f t="shared" si="455"/>
        <v>11.473520000000001</v>
      </c>
      <c r="M311" s="115">
        <f t="shared" ref="M311:T311" si="461">M52+M148</f>
        <v>0</v>
      </c>
      <c r="N311" s="115">
        <f t="shared" si="461"/>
        <v>0</v>
      </c>
      <c r="O311" s="115">
        <f t="shared" si="461"/>
        <v>0</v>
      </c>
      <c r="P311" s="115">
        <f t="shared" si="461"/>
        <v>11.473520000000001</v>
      </c>
      <c r="Q311" s="115">
        <f t="shared" si="461"/>
        <v>0</v>
      </c>
      <c r="R311" s="115">
        <f t="shared" si="461"/>
        <v>0</v>
      </c>
      <c r="S311" s="115">
        <f t="shared" si="461"/>
        <v>0</v>
      </c>
      <c r="T311" s="107">
        <f t="shared" si="461"/>
        <v>0</v>
      </c>
      <c r="U311" s="209">
        <f t="shared" si="457"/>
        <v>2048.518</v>
      </c>
      <c r="V311" s="209">
        <f t="shared" si="406"/>
        <v>784.00699999999995</v>
      </c>
      <c r="W311" s="209">
        <f t="shared" si="407"/>
        <v>499.83</v>
      </c>
      <c r="X311" s="209">
        <f t="shared" si="408"/>
        <v>0</v>
      </c>
      <c r="Y311" s="209">
        <f t="shared" si="409"/>
        <v>513.17351999999994</v>
      </c>
      <c r="Z311" s="209">
        <f t="shared" si="409"/>
        <v>0</v>
      </c>
      <c r="AA311" s="209">
        <f t="shared" si="410"/>
        <v>152.80000000000001</v>
      </c>
      <c r="AB311" s="209">
        <f t="shared" si="411"/>
        <v>70</v>
      </c>
      <c r="AC311" s="209">
        <f t="shared" si="412"/>
        <v>28.70748</v>
      </c>
      <c r="AN311" s="44"/>
      <c r="AO311" s="44"/>
      <c r="AP311" s="44"/>
      <c r="AQ311" s="44"/>
      <c r="AR311" s="44"/>
      <c r="AS311" s="44"/>
      <c r="AT311" s="44"/>
      <c r="AU311" s="44"/>
      <c r="AV311" s="44"/>
    </row>
    <row r="312" spans="1:48" x14ac:dyDescent="0.25">
      <c r="A312" s="251" t="s">
        <v>357</v>
      </c>
      <c r="B312" s="174" t="s">
        <v>373</v>
      </c>
      <c r="C312" s="202">
        <f t="shared" si="450"/>
        <v>43132.088689999997</v>
      </c>
      <c r="D312" s="114">
        <f t="shared" ref="D312:K312" si="462">D55+D153+D157+D164+D168+D176+D179+D186+D193+D199+D205+D213+D218+D225+D231+D236+D248+D242+D253+D259+D262+D266</f>
        <v>15653.752</v>
      </c>
      <c r="E312" s="114">
        <f t="shared" si="462"/>
        <v>0</v>
      </c>
      <c r="F312" s="114">
        <f t="shared" si="462"/>
        <v>1340.9419999999998</v>
      </c>
      <c r="G312" s="114">
        <f t="shared" si="462"/>
        <v>357.59999999999997</v>
      </c>
      <c r="H312" s="114">
        <f t="shared" si="462"/>
        <v>23484.100000000002</v>
      </c>
      <c r="I312" s="114">
        <f t="shared" si="462"/>
        <v>1038.1999999999998</v>
      </c>
      <c r="J312" s="114">
        <f t="shared" si="462"/>
        <v>815</v>
      </c>
      <c r="K312" s="60">
        <f t="shared" si="462"/>
        <v>442.49469000000005</v>
      </c>
      <c r="L312" s="106">
        <f t="shared" si="455"/>
        <v>117.92099999999999</v>
      </c>
      <c r="M312" s="115">
        <f t="shared" ref="M312:T312" si="463">M55+M153+M157+M164+M168+M176+M179+M186+M193+M199+M205+M213+M218+M225+M231+M236+M248+M242+M253+M259+M262+M266</f>
        <v>103.71899999999999</v>
      </c>
      <c r="N312" s="115">
        <f t="shared" si="463"/>
        <v>0</v>
      </c>
      <c r="O312" s="115">
        <f t="shared" si="463"/>
        <v>12.601999999999999</v>
      </c>
      <c r="P312" s="115">
        <f t="shared" si="463"/>
        <v>0</v>
      </c>
      <c r="Q312" s="115">
        <f t="shared" si="463"/>
        <v>0</v>
      </c>
      <c r="R312" s="115">
        <f>R55+R153+R157+R164+R168+R176+R179+R186+R193+R199+R205+R213+R218+R225+R231+R236+R248+R242+R253+R259+R262+R266</f>
        <v>1.6</v>
      </c>
      <c r="S312" s="115">
        <f t="shared" si="463"/>
        <v>0</v>
      </c>
      <c r="T312" s="107">
        <f t="shared" si="463"/>
        <v>0</v>
      </c>
      <c r="U312" s="209">
        <f t="shared" si="457"/>
        <v>43250.009690000006</v>
      </c>
      <c r="V312" s="209">
        <f t="shared" si="406"/>
        <v>15757.471</v>
      </c>
      <c r="W312" s="209">
        <f t="shared" si="407"/>
        <v>0</v>
      </c>
      <c r="X312" s="209">
        <f t="shared" si="408"/>
        <v>1353.5439999999999</v>
      </c>
      <c r="Y312" s="209">
        <f t="shared" si="409"/>
        <v>357.59999999999997</v>
      </c>
      <c r="Z312" s="209">
        <f t="shared" si="409"/>
        <v>23484.100000000002</v>
      </c>
      <c r="AA312" s="209">
        <f t="shared" si="410"/>
        <v>1039.7999999999997</v>
      </c>
      <c r="AB312" s="209">
        <f t="shared" si="411"/>
        <v>815</v>
      </c>
      <c r="AC312" s="209">
        <f t="shared" si="412"/>
        <v>442.49469000000005</v>
      </c>
      <c r="AN312" s="44"/>
      <c r="AO312" s="44"/>
      <c r="AP312" s="44"/>
      <c r="AQ312" s="44"/>
      <c r="AR312" s="44"/>
      <c r="AS312" s="44"/>
      <c r="AT312" s="44"/>
      <c r="AU312" s="44"/>
      <c r="AV312" s="44"/>
    </row>
    <row r="313" spans="1:48" x14ac:dyDescent="0.25">
      <c r="A313" s="251" t="s">
        <v>358</v>
      </c>
      <c r="B313" s="174" t="s">
        <v>383</v>
      </c>
      <c r="C313" s="202">
        <f t="shared" si="450"/>
        <v>1929.808</v>
      </c>
      <c r="D313" s="114">
        <f t="shared" ref="D313:K313" si="464">D63</f>
        <v>1167.308</v>
      </c>
      <c r="E313" s="114">
        <f t="shared" si="464"/>
        <v>262.8</v>
      </c>
      <c r="F313" s="114">
        <f t="shared" si="464"/>
        <v>0</v>
      </c>
      <c r="G313" s="114">
        <f t="shared" si="464"/>
        <v>340.3</v>
      </c>
      <c r="H313" s="114">
        <f t="shared" si="464"/>
        <v>0</v>
      </c>
      <c r="I313" s="114">
        <f t="shared" si="464"/>
        <v>0</v>
      </c>
      <c r="J313" s="114">
        <f t="shared" si="464"/>
        <v>159.4</v>
      </c>
      <c r="K313" s="60">
        <f t="shared" si="464"/>
        <v>0</v>
      </c>
      <c r="L313" s="106">
        <f t="shared" si="455"/>
        <v>450.88099999999997</v>
      </c>
      <c r="M313" s="115">
        <f t="shared" ref="M313:T313" si="465">M63</f>
        <v>-51.319000000000003</v>
      </c>
      <c r="N313" s="115">
        <f t="shared" si="465"/>
        <v>0</v>
      </c>
      <c r="O313" s="115">
        <f t="shared" si="465"/>
        <v>500</v>
      </c>
      <c r="P313" s="115">
        <f t="shared" si="465"/>
        <v>0</v>
      </c>
      <c r="Q313" s="115">
        <f t="shared" si="465"/>
        <v>0</v>
      </c>
      <c r="R313" s="115">
        <f t="shared" si="465"/>
        <v>2.2000000000000002</v>
      </c>
      <c r="S313" s="115">
        <f t="shared" si="465"/>
        <v>0</v>
      </c>
      <c r="T313" s="107">
        <f t="shared" si="465"/>
        <v>0</v>
      </c>
      <c r="U313" s="209">
        <f t="shared" si="457"/>
        <v>2380.6890000000003</v>
      </c>
      <c r="V313" s="209">
        <f t="shared" si="406"/>
        <v>1115.989</v>
      </c>
      <c r="W313" s="209">
        <f t="shared" si="407"/>
        <v>262.8</v>
      </c>
      <c r="X313" s="209">
        <f t="shared" si="408"/>
        <v>500</v>
      </c>
      <c r="Y313" s="209">
        <f t="shared" si="409"/>
        <v>340.3</v>
      </c>
      <c r="Z313" s="209">
        <f t="shared" si="409"/>
        <v>0</v>
      </c>
      <c r="AA313" s="209">
        <f t="shared" si="410"/>
        <v>2.2000000000000002</v>
      </c>
      <c r="AB313" s="209">
        <f t="shared" si="411"/>
        <v>159.4</v>
      </c>
      <c r="AC313" s="209">
        <f t="shared" si="412"/>
        <v>0</v>
      </c>
      <c r="AN313" s="44"/>
      <c r="AO313" s="44"/>
      <c r="AP313" s="44"/>
      <c r="AQ313" s="44"/>
      <c r="AR313" s="44"/>
      <c r="AS313" s="44"/>
      <c r="AT313" s="44"/>
      <c r="AU313" s="44"/>
      <c r="AV313" s="44"/>
    </row>
    <row r="314" spans="1:48" x14ac:dyDescent="0.25">
      <c r="A314" s="251" t="s">
        <v>359</v>
      </c>
      <c r="B314" s="174" t="s">
        <v>375</v>
      </c>
      <c r="C314" s="202">
        <f t="shared" si="450"/>
        <v>8608.1075899999996</v>
      </c>
      <c r="D314" s="114">
        <f t="shared" ref="D314:K314" si="466">D68+D270+D272+D274+D276+D278+D280+D283+D285+D288</f>
        <v>6804.32</v>
      </c>
      <c r="E314" s="114">
        <f t="shared" si="466"/>
        <v>0</v>
      </c>
      <c r="F314" s="114">
        <f t="shared" si="466"/>
        <v>86.211000000000013</v>
      </c>
      <c r="G314" s="114">
        <f t="shared" si="466"/>
        <v>558.26300000000003</v>
      </c>
      <c r="H314" s="114">
        <f t="shared" si="466"/>
        <v>0</v>
      </c>
      <c r="I314" s="114">
        <f t="shared" si="466"/>
        <v>251.89999999999998</v>
      </c>
      <c r="J314" s="114">
        <f t="shared" si="466"/>
        <v>757.7</v>
      </c>
      <c r="K314" s="60">
        <f t="shared" si="466"/>
        <v>149.71359000000001</v>
      </c>
      <c r="L314" s="106">
        <f t="shared" si="455"/>
        <v>38.010999999999996</v>
      </c>
      <c r="M314" s="115">
        <f t="shared" ref="M314:T314" si="467">M68+M270+M272+M274+M276+M278+M280+M283+M285+M288</f>
        <v>5</v>
      </c>
      <c r="N314" s="115">
        <f t="shared" si="467"/>
        <v>0</v>
      </c>
      <c r="O314" s="115">
        <f t="shared" si="467"/>
        <v>28.210999999999999</v>
      </c>
      <c r="P314" s="115">
        <f t="shared" si="467"/>
        <v>0</v>
      </c>
      <c r="Q314" s="115">
        <f t="shared" si="467"/>
        <v>0</v>
      </c>
      <c r="R314" s="115">
        <f t="shared" si="467"/>
        <v>4.8</v>
      </c>
      <c r="S314" s="115">
        <f t="shared" si="467"/>
        <v>0</v>
      </c>
      <c r="T314" s="107">
        <f t="shared" si="467"/>
        <v>0</v>
      </c>
      <c r="U314" s="209">
        <f t="shared" si="457"/>
        <v>8646.11859</v>
      </c>
      <c r="V314" s="209">
        <f t="shared" si="406"/>
        <v>6809.32</v>
      </c>
      <c r="W314" s="209">
        <f t="shared" si="407"/>
        <v>0</v>
      </c>
      <c r="X314" s="209">
        <f t="shared" si="408"/>
        <v>114.42200000000001</v>
      </c>
      <c r="Y314" s="209">
        <f t="shared" si="409"/>
        <v>558.26300000000003</v>
      </c>
      <c r="Z314" s="209">
        <f t="shared" si="409"/>
        <v>0</v>
      </c>
      <c r="AA314" s="209">
        <f t="shared" si="410"/>
        <v>256.7</v>
      </c>
      <c r="AB314" s="209">
        <f t="shared" si="411"/>
        <v>757.7</v>
      </c>
      <c r="AC314" s="209">
        <f t="shared" si="412"/>
        <v>149.71359000000001</v>
      </c>
      <c r="AN314" s="44"/>
      <c r="AO314" s="44"/>
      <c r="AP314" s="44"/>
      <c r="AQ314" s="44"/>
      <c r="AR314" s="44"/>
      <c r="AS314" s="44"/>
      <c r="AT314" s="44"/>
      <c r="AU314" s="44"/>
      <c r="AV314" s="44"/>
    </row>
    <row r="315" spans="1:48" x14ac:dyDescent="0.25">
      <c r="A315" s="251" t="s">
        <v>360</v>
      </c>
      <c r="B315" s="174" t="s">
        <v>374</v>
      </c>
      <c r="C315" s="202">
        <f t="shared" si="450"/>
        <v>19684.877659999998</v>
      </c>
      <c r="D315" s="114">
        <f t="shared" ref="D315:K315" si="468">D73+D291+D295+D298+D306</f>
        <v>8773.5671599999987</v>
      </c>
      <c r="E315" s="114">
        <f t="shared" si="468"/>
        <v>4875.3220000000001</v>
      </c>
      <c r="F315" s="114">
        <f t="shared" si="468"/>
        <v>1118.00143</v>
      </c>
      <c r="G315" s="114">
        <f t="shared" si="468"/>
        <v>2069.1999999999998</v>
      </c>
      <c r="H315" s="114">
        <f t="shared" si="468"/>
        <v>0</v>
      </c>
      <c r="I315" s="114">
        <f t="shared" si="468"/>
        <v>735.5</v>
      </c>
      <c r="J315" s="114">
        <f t="shared" si="468"/>
        <v>945.3</v>
      </c>
      <c r="K315" s="60">
        <f t="shared" si="468"/>
        <v>1167.9870700000001</v>
      </c>
      <c r="L315" s="106">
        <f t="shared" si="455"/>
        <v>171.61476000000002</v>
      </c>
      <c r="M315" s="115">
        <f t="shared" ref="M315:T315" si="469">M73+M291+M295+M298+M306</f>
        <v>118.4</v>
      </c>
      <c r="N315" s="115">
        <f t="shared" si="469"/>
        <v>-4.0380000000000003</v>
      </c>
      <c r="O315" s="115">
        <f t="shared" si="469"/>
        <v>17.252759999999999</v>
      </c>
      <c r="P315" s="115">
        <f t="shared" si="469"/>
        <v>0</v>
      </c>
      <c r="Q315" s="115">
        <f t="shared" si="469"/>
        <v>0</v>
      </c>
      <c r="R315" s="115">
        <f t="shared" si="469"/>
        <v>0</v>
      </c>
      <c r="S315" s="115">
        <f t="shared" si="469"/>
        <v>40</v>
      </c>
      <c r="T315" s="107">
        <f t="shared" si="469"/>
        <v>0</v>
      </c>
      <c r="U315" s="209">
        <f t="shared" si="457"/>
        <v>19856.492419999999</v>
      </c>
      <c r="V315" s="209">
        <f t="shared" si="406"/>
        <v>8891.9671599999983</v>
      </c>
      <c r="W315" s="209">
        <f t="shared" si="407"/>
        <v>4871.2840000000006</v>
      </c>
      <c r="X315" s="209">
        <f t="shared" si="408"/>
        <v>1135.2541900000001</v>
      </c>
      <c r="Y315" s="209">
        <f t="shared" si="409"/>
        <v>2069.1999999999998</v>
      </c>
      <c r="Z315" s="209">
        <f t="shared" si="409"/>
        <v>0</v>
      </c>
      <c r="AA315" s="209">
        <f t="shared" si="410"/>
        <v>735.5</v>
      </c>
      <c r="AB315" s="209">
        <f t="shared" si="411"/>
        <v>985.3</v>
      </c>
      <c r="AC315" s="209">
        <f t="shared" si="412"/>
        <v>1167.9870700000001</v>
      </c>
      <c r="AN315" s="44"/>
      <c r="AO315" s="44"/>
      <c r="AP315" s="44"/>
      <c r="AQ315" s="44"/>
      <c r="AR315" s="44"/>
      <c r="AS315" s="44"/>
      <c r="AT315" s="44"/>
      <c r="AU315" s="44"/>
      <c r="AV315" s="44"/>
    </row>
    <row r="316" spans="1:48" x14ac:dyDescent="0.25">
      <c r="D316" s="192"/>
      <c r="E316" s="192"/>
      <c r="F316" s="192"/>
      <c r="G316" s="192"/>
      <c r="H316" s="192"/>
      <c r="I316" s="192"/>
      <c r="J316" s="192"/>
      <c r="K316" s="128"/>
    </row>
    <row r="317" spans="1:48" hidden="1" x14ac:dyDescent="0.25"/>
    <row r="318" spans="1:48" hidden="1" x14ac:dyDescent="0.25"/>
    <row r="319" spans="1:48" hidden="1" x14ac:dyDescent="0.25">
      <c r="B319" s="338" t="s">
        <v>430</v>
      </c>
      <c r="U319" s="192">
        <v>107603.14239999997</v>
      </c>
      <c r="V319" s="47">
        <v>56563.999999999993</v>
      </c>
      <c r="W319" s="47">
        <v>7279.2660000000005</v>
      </c>
      <c r="X319" s="47">
        <v>6195.8504300000022</v>
      </c>
      <c r="Y319" s="47">
        <v>4693.0630000000001</v>
      </c>
      <c r="Z319" s="47">
        <v>23484.100000000002</v>
      </c>
      <c r="AA319" s="47">
        <v>2807.9000000000005</v>
      </c>
      <c r="AB319" s="47">
        <v>3834.5</v>
      </c>
      <c r="AC319" s="47">
        <v>2744.462970000001</v>
      </c>
    </row>
    <row r="320" spans="1:48" hidden="1" x14ac:dyDescent="0.25">
      <c r="B320" s="338"/>
      <c r="C320" s="256">
        <f t="shared" ref="C320:K320" si="470">C319-C308</f>
        <v>-107609.5264</v>
      </c>
      <c r="D320" s="256">
        <f t="shared" si="470"/>
        <v>-56563.999999999993</v>
      </c>
      <c r="E320" s="256">
        <f t="shared" si="470"/>
        <v>-7281.7560000000003</v>
      </c>
      <c r="F320" s="256">
        <f t="shared" si="470"/>
        <v>-6199.7444300000025</v>
      </c>
      <c r="G320" s="257">
        <f t="shared" ref="G320" si="471">G319-G308</f>
        <v>-4693.0630000000001</v>
      </c>
      <c r="H320" s="257">
        <f t="shared" si="470"/>
        <v>-23484.100000000002</v>
      </c>
      <c r="I320" s="256">
        <f t="shared" si="470"/>
        <v>-2807.9000000000005</v>
      </c>
      <c r="J320" s="256">
        <f t="shared" si="470"/>
        <v>-3834.5</v>
      </c>
      <c r="K320" s="129">
        <f t="shared" si="470"/>
        <v>-2744.462970000001</v>
      </c>
      <c r="L320" s="192"/>
      <c r="M320" s="192"/>
      <c r="N320" s="192"/>
      <c r="O320" s="192"/>
      <c r="P320" s="192"/>
      <c r="Q320" s="192"/>
      <c r="R320" s="192"/>
      <c r="S320" s="192"/>
      <c r="T320" s="128"/>
      <c r="V320" s="192"/>
      <c r="W320" s="192"/>
      <c r="X320" s="192"/>
      <c r="Y320" s="192"/>
      <c r="Z320" s="192"/>
      <c r="AA320" s="192"/>
      <c r="AB320" s="192"/>
      <c r="AC320" s="192"/>
    </row>
    <row r="321" spans="2:29" hidden="1" x14ac:dyDescent="0.25">
      <c r="B321" s="258"/>
    </row>
    <row r="322" spans="2:29" hidden="1" x14ac:dyDescent="0.25">
      <c r="B322" s="339" t="s">
        <v>361</v>
      </c>
      <c r="C322" s="192">
        <f t="shared" ref="C322:AC322" si="472">C12+C14+C98+C102+C106+C110+C114+C118+C122+C126+C130+C134+C138+C142+C144+C147+C152+C156+C163+C167+C175+C178+C185+C192+C198+C204+C212+C217+C224+C230+C235+C241+C247+C252+C258+C261+C265+C269+C271+C273+C275+C277+C279+C282+C284+C287+C290+C294+C297+C305</f>
        <v>107609.52639999997</v>
      </c>
      <c r="D322" s="192">
        <f t="shared" si="472"/>
        <v>56563.999999999993</v>
      </c>
      <c r="E322" s="192">
        <f t="shared" si="472"/>
        <v>7281.7560000000003</v>
      </c>
      <c r="F322" s="192">
        <f t="shared" si="472"/>
        <v>6199.7444300000025</v>
      </c>
      <c r="G322" s="192">
        <f t="shared" si="472"/>
        <v>4693.0630000000001</v>
      </c>
      <c r="H322" s="192">
        <f t="shared" si="472"/>
        <v>23484.100000000002</v>
      </c>
      <c r="I322" s="192">
        <f t="shared" si="472"/>
        <v>2807.9000000000005</v>
      </c>
      <c r="J322" s="192">
        <f t="shared" si="472"/>
        <v>3834.5</v>
      </c>
      <c r="K322" s="128">
        <f t="shared" si="472"/>
        <v>2744.462970000001</v>
      </c>
      <c r="L322" s="192">
        <f t="shared" si="472"/>
        <v>761.15677999999991</v>
      </c>
      <c r="M322" s="192">
        <f t="shared" si="472"/>
        <v>596.61350000000004</v>
      </c>
      <c r="N322" s="192">
        <f t="shared" si="472"/>
        <v>10.899999999999999</v>
      </c>
      <c r="O322" s="192">
        <f t="shared" si="472"/>
        <v>133.56975999999995</v>
      </c>
      <c r="P322" s="192">
        <f t="shared" si="472"/>
        <v>11.473520000000001</v>
      </c>
      <c r="Q322" s="192">
        <f t="shared" si="472"/>
        <v>0</v>
      </c>
      <c r="R322" s="192">
        <f>R12+R14+R98+R102+R106+R110+R114+R118+R122+R126+R130+R134+R138+R142+R144+R147+R152+R156+R163+R167+R175+R178+R185+R192+R198+R204+R212+R217+R224+R230+R235+R241+R247+R252+R258+R261+R265+R269+R271+R273+R275+R277+R279+R282+R284+R287+R290+R294+R297+R305</f>
        <v>8.6</v>
      </c>
      <c r="S322" s="192">
        <f t="shared" si="472"/>
        <v>0</v>
      </c>
      <c r="T322" s="128">
        <f t="shared" si="472"/>
        <v>0</v>
      </c>
      <c r="U322" s="192">
        <f t="shared" si="472"/>
        <v>108370.68318000002</v>
      </c>
      <c r="V322" s="192">
        <f t="shared" si="472"/>
        <v>57160.613500000007</v>
      </c>
      <c r="W322" s="192">
        <f t="shared" si="472"/>
        <v>7292.6559999999999</v>
      </c>
      <c r="X322" s="192">
        <f t="shared" si="472"/>
        <v>6333.314190000001</v>
      </c>
      <c r="Y322" s="192">
        <f t="shared" si="472"/>
        <v>4704.5365199999997</v>
      </c>
      <c r="Z322" s="192">
        <f t="shared" si="472"/>
        <v>23484.100000000002</v>
      </c>
      <c r="AA322" s="192">
        <f t="shared" si="472"/>
        <v>2816.5</v>
      </c>
      <c r="AB322" s="192">
        <f t="shared" si="472"/>
        <v>3834.5</v>
      </c>
      <c r="AC322" s="192">
        <f t="shared" si="472"/>
        <v>2744.462970000001</v>
      </c>
    </row>
    <row r="323" spans="2:29" hidden="1" x14ac:dyDescent="0.25">
      <c r="B323" s="339"/>
      <c r="C323" s="256">
        <f t="shared" ref="C323:AC323" si="473">C322-C308</f>
        <v>0</v>
      </c>
      <c r="D323" s="256">
        <f t="shared" si="473"/>
        <v>0</v>
      </c>
      <c r="E323" s="256">
        <f t="shared" si="473"/>
        <v>0</v>
      </c>
      <c r="F323" s="256">
        <f t="shared" si="473"/>
        <v>0</v>
      </c>
      <c r="G323" s="256">
        <f t="shared" ref="G323" si="474">G322-G308</f>
        <v>0</v>
      </c>
      <c r="H323" s="256">
        <f t="shared" si="473"/>
        <v>0</v>
      </c>
      <c r="I323" s="256">
        <f t="shared" si="473"/>
        <v>0</v>
      </c>
      <c r="J323" s="256">
        <f t="shared" si="473"/>
        <v>0</v>
      </c>
      <c r="K323" s="129">
        <f t="shared" si="473"/>
        <v>0</v>
      </c>
      <c r="L323" s="256">
        <f t="shared" si="473"/>
        <v>0</v>
      </c>
      <c r="M323" s="256">
        <f t="shared" si="473"/>
        <v>0</v>
      </c>
      <c r="N323" s="256">
        <f t="shared" si="473"/>
        <v>0</v>
      </c>
      <c r="O323" s="256">
        <f t="shared" si="473"/>
        <v>0</v>
      </c>
      <c r="P323" s="256">
        <f t="shared" ref="P323" si="475">P322-P308</f>
        <v>0</v>
      </c>
      <c r="Q323" s="256">
        <f t="shared" si="473"/>
        <v>0</v>
      </c>
      <c r="R323" s="256">
        <f t="shared" si="473"/>
        <v>0</v>
      </c>
      <c r="S323" s="256">
        <f t="shared" si="473"/>
        <v>0</v>
      </c>
      <c r="T323" s="129">
        <f t="shared" si="473"/>
        <v>0</v>
      </c>
      <c r="U323" s="256">
        <f t="shared" si="473"/>
        <v>0</v>
      </c>
      <c r="V323" s="256">
        <f t="shared" si="473"/>
        <v>0</v>
      </c>
      <c r="W323" s="256">
        <f t="shared" si="473"/>
        <v>0</v>
      </c>
      <c r="X323" s="256">
        <f t="shared" si="473"/>
        <v>0</v>
      </c>
      <c r="Y323" s="256">
        <f t="shared" ref="Y323" si="476">Y322-Y308</f>
        <v>0</v>
      </c>
      <c r="Z323" s="256">
        <f t="shared" si="473"/>
        <v>0</v>
      </c>
      <c r="AA323" s="256">
        <f t="shared" si="473"/>
        <v>0</v>
      </c>
      <c r="AB323" s="256">
        <f t="shared" si="473"/>
        <v>0</v>
      </c>
      <c r="AC323" s="256">
        <f t="shared" si="473"/>
        <v>0</v>
      </c>
    </row>
    <row r="324" spans="2:29" hidden="1" x14ac:dyDescent="0.25"/>
  </sheetData>
  <sheetProtection formatCells="0" formatColumns="0" formatRows="0" insertColumns="0" insertRows="0" insertHyperlinks="0" deleteColumns="0" deleteRows="0" sort="0" autoFilter="0" pivotTables="0"/>
  <mergeCells count="13">
    <mergeCell ref="A5:W5"/>
    <mergeCell ref="B319:B320"/>
    <mergeCell ref="A6:W6"/>
    <mergeCell ref="B322:B323"/>
    <mergeCell ref="L10:L11"/>
    <mergeCell ref="C10:C11"/>
    <mergeCell ref="A8:AC8"/>
    <mergeCell ref="V10:AC10"/>
    <mergeCell ref="A10:A11"/>
    <mergeCell ref="B10:B11"/>
    <mergeCell ref="D10:K10"/>
    <mergeCell ref="M10:T10"/>
    <mergeCell ref="U10:U11"/>
  </mergeCells>
  <pageMargins left="0.39370078740157483" right="0.39370078740157483" top="0.59055118110236227" bottom="0.39370078740157483" header="0.31496062992125984" footer="0.31496062992125984"/>
  <pageSetup paperSize="9" scale="70" fitToHeight="0" orientation="landscape" r:id="rId1"/>
  <ignoredErrors>
    <ignoredError sqref="V87:W88 V73:W73 Z184:AC221 Z111:AC113 Z96:AC101 Z103:AC105 Z107:AC109 Z116:AC117 Z120:AC121 Z124:AC125 Z128:AC129 Z132:AC133 Z136:AC137 Z140:AC182 Z87:AC94 Z72:AC85 Z17:AC52 Z60:AC64 Z68:AC68 Z223:AC261 Z282:AC288 V265:X265 V66:X66 V60:X64 V17:X52 V72:X72 V89:X94 V74:X85 V136:X137 V132:X133 V128:X129 V124:X125 V120:X121 V116:X117 V107:X109 V103:X105 V96:X101 V111:X113 V184:X217 V140:X167 V223:X261 U12:AC12 V169:X182 V168:W168 V282:X285 V266:W266 V219:X221 V218:W218 Z290:AC315 V290:X315 V55:X58 Z55:AC58 V68:W68 V70:X70 Z70:AC70 V267:X280 Z265:AC280 V287:X288 V286:W286 Z66:AC66 U15:AC16 U13:Z13 AB13:AC13 U14:Z14 AB14:AC14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apas4">
    <pageSetUpPr fitToPage="1"/>
  </sheetPr>
  <dimension ref="A1:W165"/>
  <sheetViews>
    <sheetView showZeros="0" zoomScaleNormal="100" workbookViewId="0">
      <pane xSplit="2" ySplit="13" topLeftCell="C14" activePane="bottomRight" state="frozen"/>
      <selection activeCell="N49" sqref="N49"/>
      <selection pane="topRight" activeCell="N49" sqref="N49"/>
      <selection pane="bottomLeft" activeCell="N49" sqref="N49"/>
      <selection pane="bottomRight" activeCell="D21" sqref="D21"/>
    </sheetView>
  </sheetViews>
  <sheetFormatPr defaultColWidth="9.140625" defaultRowHeight="15" x14ac:dyDescent="0.25"/>
  <cols>
    <col min="1" max="1" width="5.7109375" style="1" customWidth="1"/>
    <col min="2" max="2" width="76.85546875" style="1" customWidth="1"/>
    <col min="3" max="3" width="13.7109375" style="52" customWidth="1"/>
    <col min="4" max="8" width="13.7109375" style="46" customWidth="1"/>
    <col min="9" max="9" width="12.42578125" style="9" customWidth="1"/>
    <col min="10" max="14" width="12.42578125" style="1" customWidth="1"/>
    <col min="15" max="15" width="15.7109375" style="52" customWidth="1"/>
    <col min="16" max="19" width="13.7109375" style="46" customWidth="1"/>
    <col min="20" max="20" width="13.7109375" style="286" customWidth="1"/>
    <col min="21" max="21" width="9.140625" style="1" hidden="1" customWidth="1"/>
    <col min="22" max="22" width="12.140625" style="146" hidden="1" customWidth="1"/>
    <col min="23" max="23" width="9.140625" style="1" hidden="1" customWidth="1"/>
    <col min="24" max="45" width="0" style="1" hidden="1" customWidth="1"/>
    <col min="46" max="16384" width="9.140625" style="1"/>
  </cols>
  <sheetData>
    <row r="1" spans="1:22" s="13" customFormat="1" x14ac:dyDescent="0.25"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 t="s">
        <v>122</v>
      </c>
      <c r="R1" s="176"/>
      <c r="S1" s="176"/>
      <c r="T1" s="282"/>
      <c r="V1" s="145"/>
    </row>
    <row r="2" spans="1:22" s="13" customFormat="1" x14ac:dyDescent="0.25"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 t="s">
        <v>432</v>
      </c>
      <c r="R2" s="176"/>
      <c r="S2" s="176"/>
      <c r="T2" s="283"/>
      <c r="V2" s="145"/>
    </row>
    <row r="3" spans="1:22" s="13" customFormat="1" x14ac:dyDescent="0.25"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 t="s">
        <v>447</v>
      </c>
      <c r="R3" s="176"/>
      <c r="S3" s="176"/>
      <c r="T3" s="282"/>
      <c r="V3" s="145"/>
    </row>
    <row r="4" spans="1:22" s="13" customFormat="1" x14ac:dyDescent="0.25"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 t="s">
        <v>366</v>
      </c>
      <c r="R4" s="176"/>
      <c r="S4" s="176"/>
      <c r="T4" s="282"/>
      <c r="V4" s="145"/>
    </row>
    <row r="5" spans="1:22" s="13" customFormat="1" x14ac:dyDescent="0.25"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47"/>
      <c r="Q5" s="176" t="s">
        <v>471</v>
      </c>
      <c r="R5" s="47"/>
      <c r="S5" s="48"/>
      <c r="T5" s="284"/>
      <c r="V5" s="145"/>
    </row>
    <row r="6" spans="1:22" s="13" customFormat="1" x14ac:dyDescent="0.25">
      <c r="B6" s="176"/>
      <c r="C6" s="176"/>
      <c r="D6" s="176"/>
      <c r="E6" s="176"/>
      <c r="F6" s="176"/>
      <c r="G6" s="176"/>
      <c r="H6" s="176"/>
      <c r="I6" s="176"/>
      <c r="J6" s="176"/>
      <c r="K6" s="176"/>
      <c r="L6" s="176"/>
      <c r="M6" s="176"/>
      <c r="N6" s="176"/>
      <c r="O6" s="176"/>
      <c r="P6" s="47"/>
      <c r="Q6" s="176" t="s">
        <v>427</v>
      </c>
      <c r="R6" s="47"/>
      <c r="S6" s="361"/>
      <c r="T6" s="361"/>
      <c r="V6" s="145"/>
    </row>
    <row r="7" spans="1:22" s="13" customFormat="1" x14ac:dyDescent="0.25">
      <c r="B7" s="176"/>
      <c r="C7" s="176"/>
      <c r="D7" s="176"/>
      <c r="E7" s="176"/>
      <c r="F7" s="176"/>
      <c r="G7" s="176"/>
      <c r="H7" s="176"/>
      <c r="I7" s="176"/>
      <c r="J7" s="176"/>
      <c r="K7" s="176"/>
      <c r="L7" s="176"/>
      <c r="M7" s="176"/>
      <c r="N7" s="176"/>
      <c r="O7" s="176"/>
      <c r="P7" s="47"/>
      <c r="Q7" s="176"/>
      <c r="R7" s="47"/>
      <c r="S7" s="48"/>
      <c r="T7" s="284"/>
      <c r="V7" s="145"/>
    </row>
    <row r="8" spans="1:22" s="13" customFormat="1" x14ac:dyDescent="0.25">
      <c r="B8" s="176"/>
      <c r="C8" s="176"/>
      <c r="D8" s="176"/>
      <c r="E8" s="176"/>
      <c r="F8" s="176"/>
      <c r="G8" s="176"/>
      <c r="H8" s="176"/>
      <c r="I8" s="176"/>
      <c r="J8" s="176"/>
      <c r="K8" s="176"/>
      <c r="L8" s="176"/>
      <c r="M8" s="176"/>
      <c r="N8" s="176"/>
      <c r="O8" s="176"/>
      <c r="P8" s="47"/>
      <c r="Q8" s="176"/>
      <c r="R8" s="47"/>
      <c r="S8" s="361"/>
      <c r="T8" s="361"/>
      <c r="V8" s="145"/>
    </row>
    <row r="9" spans="1:22" s="13" customFormat="1" hidden="1" x14ac:dyDescent="0.25">
      <c r="B9" s="14"/>
      <c r="C9" s="50"/>
      <c r="D9" s="51"/>
      <c r="E9" s="47"/>
      <c r="F9" s="47"/>
      <c r="G9" s="47"/>
      <c r="H9" s="47"/>
      <c r="I9" s="35"/>
      <c r="J9" s="14"/>
      <c r="O9" s="50"/>
      <c r="P9" s="51"/>
      <c r="Q9" s="47"/>
      <c r="R9" s="47"/>
      <c r="S9" s="47"/>
      <c r="T9" s="285"/>
      <c r="V9" s="145"/>
    </row>
    <row r="10" spans="1:22" ht="15" customHeight="1" x14ac:dyDescent="0.25">
      <c r="A10" s="333" t="s">
        <v>280</v>
      </c>
      <c r="B10" s="333"/>
      <c r="C10" s="333"/>
      <c r="D10" s="333"/>
      <c r="E10" s="333"/>
      <c r="F10" s="333"/>
      <c r="G10" s="333"/>
      <c r="H10" s="333"/>
      <c r="I10" s="333"/>
      <c r="J10" s="333"/>
      <c r="K10" s="333"/>
      <c r="L10" s="333"/>
      <c r="M10" s="333"/>
      <c r="N10" s="333"/>
      <c r="O10" s="333"/>
      <c r="P10" s="333"/>
      <c r="Q10" s="333"/>
      <c r="R10" s="333"/>
      <c r="S10" s="333"/>
      <c r="T10" s="333"/>
      <c r="U10" s="166"/>
    </row>
    <row r="11" spans="1:22" x14ac:dyDescent="0.25">
      <c r="F11" s="53"/>
      <c r="G11" s="53"/>
      <c r="L11" s="2"/>
      <c r="M11" s="2"/>
      <c r="R11" s="53"/>
      <c r="S11" s="2" t="s">
        <v>134</v>
      </c>
    </row>
    <row r="12" spans="1:22" ht="15" customHeight="1" x14ac:dyDescent="0.25">
      <c r="A12" s="334" t="s">
        <v>1</v>
      </c>
      <c r="B12" s="358" t="s">
        <v>267</v>
      </c>
      <c r="C12" s="355" t="s">
        <v>0</v>
      </c>
      <c r="D12" s="357" t="s">
        <v>201</v>
      </c>
      <c r="E12" s="357"/>
      <c r="F12" s="357"/>
      <c r="G12" s="357"/>
      <c r="H12" s="357"/>
      <c r="I12" s="352" t="s">
        <v>388</v>
      </c>
      <c r="J12" s="354" t="s">
        <v>201</v>
      </c>
      <c r="K12" s="354"/>
      <c r="L12" s="354"/>
      <c r="M12" s="354"/>
      <c r="N12" s="354"/>
      <c r="O12" s="359" t="s">
        <v>0</v>
      </c>
      <c r="P12" s="362" t="s">
        <v>201</v>
      </c>
      <c r="Q12" s="363"/>
      <c r="R12" s="363"/>
      <c r="S12" s="363"/>
      <c r="T12" s="364"/>
    </row>
    <row r="13" spans="1:22" ht="69" customHeight="1" x14ac:dyDescent="0.25">
      <c r="A13" s="334"/>
      <c r="B13" s="358"/>
      <c r="C13" s="356"/>
      <c r="D13" s="120" t="s">
        <v>178</v>
      </c>
      <c r="E13" s="120" t="s">
        <v>264</v>
      </c>
      <c r="F13" s="120" t="s">
        <v>265</v>
      </c>
      <c r="G13" s="120" t="s">
        <v>350</v>
      </c>
      <c r="H13" s="120" t="s">
        <v>137</v>
      </c>
      <c r="I13" s="353"/>
      <c r="J13" s="130" t="s">
        <v>178</v>
      </c>
      <c r="K13" s="130" t="s">
        <v>264</v>
      </c>
      <c r="L13" s="130" t="s">
        <v>265</v>
      </c>
      <c r="M13" s="130" t="s">
        <v>350</v>
      </c>
      <c r="N13" s="130" t="s">
        <v>137</v>
      </c>
      <c r="O13" s="360"/>
      <c r="P13" s="261" t="s">
        <v>178</v>
      </c>
      <c r="Q13" s="261" t="s">
        <v>264</v>
      </c>
      <c r="R13" s="261" t="s">
        <v>412</v>
      </c>
      <c r="S13" s="261" t="s">
        <v>408</v>
      </c>
      <c r="T13" s="287" t="s">
        <v>137</v>
      </c>
    </row>
    <row r="14" spans="1:22" ht="15" customHeight="1" x14ac:dyDescent="0.25">
      <c r="A14" s="12" t="s">
        <v>5</v>
      </c>
      <c r="B14" s="34" t="s">
        <v>200</v>
      </c>
      <c r="C14" s="55">
        <f t="shared" ref="C14:C48" si="0">D14+E14+F14+G14+H14</f>
        <v>2235.68363</v>
      </c>
      <c r="D14" s="55">
        <f>D15+D16+D17+D18+D19+D20+D21</f>
        <v>1719.2030500000001</v>
      </c>
      <c r="E14" s="55">
        <f t="shared" ref="E14:T14" si="1">E15+E16+E17+E18+E19+E20+E21</f>
        <v>14.73169</v>
      </c>
      <c r="F14" s="55">
        <f t="shared" si="1"/>
        <v>134.14340999999999</v>
      </c>
      <c r="G14" s="55">
        <f t="shared" si="1"/>
        <v>317.49310000000003</v>
      </c>
      <c r="H14" s="55">
        <f t="shared" si="1"/>
        <v>50.112380000000002</v>
      </c>
      <c r="I14" s="54">
        <f t="shared" ref="I14:I81" si="2">J14+K14+L14+M14+N14</f>
        <v>0</v>
      </c>
      <c r="J14" s="54">
        <f>J15+J16+J17+J18+J19+J20+J21</f>
        <v>0</v>
      </c>
      <c r="K14" s="54">
        <f>K15+K16+K17+K18+K19+K20+K21</f>
        <v>0</v>
      </c>
      <c r="L14" s="54">
        <f t="shared" ref="L14:N14" si="3">L15+L16+L17+L18+L19+L20+L21</f>
        <v>0</v>
      </c>
      <c r="M14" s="54">
        <f t="shared" si="3"/>
        <v>0</v>
      </c>
      <c r="N14" s="54">
        <f t="shared" si="3"/>
        <v>0</v>
      </c>
      <c r="O14" s="80">
        <f t="shared" si="1"/>
        <v>2235.68363</v>
      </c>
      <c r="P14" s="80">
        <f t="shared" si="1"/>
        <v>1719.2030500000001</v>
      </c>
      <c r="Q14" s="80">
        <f t="shared" si="1"/>
        <v>14.73169</v>
      </c>
      <c r="R14" s="80">
        <f t="shared" si="1"/>
        <v>134.14340999999999</v>
      </c>
      <c r="S14" s="80">
        <f t="shared" si="1"/>
        <v>317.49310000000003</v>
      </c>
      <c r="T14" s="288">
        <f t="shared" si="1"/>
        <v>50.112380000000002</v>
      </c>
      <c r="V14" s="147">
        <f>O14-'3 priedas_asignavimai'!AC14</f>
        <v>0</v>
      </c>
    </row>
    <row r="15" spans="1:22" ht="15" customHeight="1" x14ac:dyDescent="0.25">
      <c r="A15" s="12"/>
      <c r="B15" s="6" t="s">
        <v>370</v>
      </c>
      <c r="C15" s="57">
        <f t="shared" si="0"/>
        <v>25.887429999999998</v>
      </c>
      <c r="D15" s="79">
        <v>25</v>
      </c>
      <c r="E15" s="79">
        <v>0.88743000000000005</v>
      </c>
      <c r="F15" s="79"/>
      <c r="G15" s="79"/>
      <c r="H15" s="79"/>
      <c r="I15" s="62">
        <f t="shared" si="2"/>
        <v>0</v>
      </c>
      <c r="J15" s="82"/>
      <c r="K15" s="82"/>
      <c r="L15" s="82"/>
      <c r="M15" s="82"/>
      <c r="N15" s="82"/>
      <c r="O15" s="63">
        <f t="shared" ref="O15:O21" si="4">P15+Q15+R15+S15+T15</f>
        <v>25.887429999999998</v>
      </c>
      <c r="P15" s="63">
        <f>D15+J15</f>
        <v>25</v>
      </c>
      <c r="Q15" s="63">
        <f t="shared" ref="Q15:S15" si="5">E15+K15</f>
        <v>0.88743000000000005</v>
      </c>
      <c r="R15" s="63">
        <f t="shared" si="5"/>
        <v>0</v>
      </c>
      <c r="S15" s="63">
        <f t="shared" si="5"/>
        <v>0</v>
      </c>
      <c r="T15" s="289">
        <f>H15+N15</f>
        <v>0</v>
      </c>
      <c r="V15" s="147">
        <f>O15-'3 priedas_asignavimai'!AC15</f>
        <v>0</v>
      </c>
    </row>
    <row r="16" spans="1:22" ht="15" customHeight="1" x14ac:dyDescent="0.25">
      <c r="A16" s="12"/>
      <c r="B16" s="6" t="s">
        <v>371</v>
      </c>
      <c r="C16" s="57">
        <f t="shared" si="0"/>
        <v>775.92336</v>
      </c>
      <c r="D16" s="79">
        <f>193.10745+131.97083</f>
        <v>325.07828000000001</v>
      </c>
      <c r="E16" s="79">
        <v>13.709569999999999</v>
      </c>
      <c r="F16" s="79">
        <v>119.64241</v>
      </c>
      <c r="G16" s="79">
        <v>317.49310000000003</v>
      </c>
      <c r="H16" s="79"/>
      <c r="I16" s="62">
        <f t="shared" si="2"/>
        <v>0</v>
      </c>
      <c r="J16" s="82"/>
      <c r="K16" s="82"/>
      <c r="L16" s="82"/>
      <c r="M16" s="82"/>
      <c r="N16" s="82"/>
      <c r="O16" s="63">
        <f t="shared" si="4"/>
        <v>775.92336</v>
      </c>
      <c r="P16" s="63">
        <f t="shared" ref="P16:P21" si="6">D16+J16</f>
        <v>325.07828000000001</v>
      </c>
      <c r="Q16" s="63">
        <f t="shared" ref="Q16:Q21" si="7">E16+K16</f>
        <v>13.709569999999999</v>
      </c>
      <c r="R16" s="63">
        <f t="shared" ref="R16:R21" si="8">F16+L16</f>
        <v>119.64241</v>
      </c>
      <c r="S16" s="63">
        <f t="shared" ref="S16:S21" si="9">G16+M16</f>
        <v>317.49310000000003</v>
      </c>
      <c r="T16" s="289">
        <f t="shared" ref="T16:T21" si="10">H16+N16</f>
        <v>0</v>
      </c>
      <c r="V16" s="147">
        <f>O16-'3 priedas_asignavimai'!AC44</f>
        <v>0</v>
      </c>
    </row>
    <row r="17" spans="1:22" ht="15" customHeight="1" x14ac:dyDescent="0.25">
      <c r="A17" s="12"/>
      <c r="B17" s="6" t="s">
        <v>372</v>
      </c>
      <c r="C17" s="57">
        <f t="shared" si="0"/>
        <v>28.35013</v>
      </c>
      <c r="D17" s="79"/>
      <c r="E17" s="79">
        <v>0.13469</v>
      </c>
      <c r="F17" s="79">
        <v>14.500999999999999</v>
      </c>
      <c r="G17" s="79"/>
      <c r="H17" s="79">
        <v>13.71444</v>
      </c>
      <c r="I17" s="62">
        <f t="shared" si="2"/>
        <v>0</v>
      </c>
      <c r="J17" s="82"/>
      <c r="K17" s="82"/>
      <c r="L17" s="82"/>
      <c r="M17" s="82"/>
      <c r="N17" s="82"/>
      <c r="O17" s="63">
        <f t="shared" si="4"/>
        <v>28.35013</v>
      </c>
      <c r="P17" s="63">
        <f t="shared" si="6"/>
        <v>0</v>
      </c>
      <c r="Q17" s="63">
        <f t="shared" si="7"/>
        <v>0.13469</v>
      </c>
      <c r="R17" s="63">
        <f t="shared" si="8"/>
        <v>14.500999999999999</v>
      </c>
      <c r="S17" s="63">
        <f t="shared" si="9"/>
        <v>0</v>
      </c>
      <c r="T17" s="289">
        <f t="shared" si="10"/>
        <v>13.71444</v>
      </c>
      <c r="V17" s="147">
        <f>O17-'3 priedas_asignavimai'!AC52</f>
        <v>0</v>
      </c>
    </row>
    <row r="18" spans="1:22" x14ac:dyDescent="0.25">
      <c r="A18" s="12"/>
      <c r="B18" s="32" t="s">
        <v>373</v>
      </c>
      <c r="C18" s="57">
        <f t="shared" si="0"/>
        <v>319.39794000000001</v>
      </c>
      <c r="D18" s="79">
        <f>283</f>
        <v>283</v>
      </c>
      <c r="E18" s="79"/>
      <c r="F18" s="79"/>
      <c r="G18" s="79"/>
      <c r="H18" s="79">
        <v>36.397939999999998</v>
      </c>
      <c r="I18" s="62">
        <f t="shared" si="2"/>
        <v>0</v>
      </c>
      <c r="J18" s="82"/>
      <c r="K18" s="82"/>
      <c r="L18" s="82"/>
      <c r="M18" s="82"/>
      <c r="N18" s="82"/>
      <c r="O18" s="63">
        <f t="shared" si="4"/>
        <v>319.39794000000001</v>
      </c>
      <c r="P18" s="63">
        <f t="shared" si="6"/>
        <v>283</v>
      </c>
      <c r="Q18" s="63">
        <f t="shared" si="7"/>
        <v>0</v>
      </c>
      <c r="R18" s="63">
        <f t="shared" si="8"/>
        <v>0</v>
      </c>
      <c r="S18" s="63">
        <f t="shared" si="9"/>
        <v>0</v>
      </c>
      <c r="T18" s="289">
        <f t="shared" si="10"/>
        <v>36.397939999999998</v>
      </c>
      <c r="V18" s="147">
        <f>O18-'3 priedas_asignavimai'!AC55</f>
        <v>0</v>
      </c>
    </row>
    <row r="19" spans="1:22" ht="15" hidden="1" customHeight="1" x14ac:dyDescent="0.25">
      <c r="A19" s="12"/>
      <c r="B19" s="6" t="s">
        <v>383</v>
      </c>
      <c r="C19" s="57">
        <f t="shared" si="0"/>
        <v>0</v>
      </c>
      <c r="D19" s="79"/>
      <c r="E19" s="79"/>
      <c r="F19" s="79"/>
      <c r="G19" s="79"/>
      <c r="H19" s="79"/>
      <c r="I19" s="62">
        <f t="shared" si="2"/>
        <v>0</v>
      </c>
      <c r="J19" s="82"/>
      <c r="K19" s="82"/>
      <c r="L19" s="82"/>
      <c r="M19" s="82"/>
      <c r="N19" s="82"/>
      <c r="O19" s="63">
        <f t="shared" si="4"/>
        <v>0</v>
      </c>
      <c r="P19" s="63">
        <f t="shared" si="6"/>
        <v>0</v>
      </c>
      <c r="Q19" s="63">
        <f t="shared" si="7"/>
        <v>0</v>
      </c>
      <c r="R19" s="63">
        <f t="shared" si="8"/>
        <v>0</v>
      </c>
      <c r="S19" s="63">
        <f t="shared" si="9"/>
        <v>0</v>
      </c>
      <c r="T19" s="289">
        <f t="shared" si="10"/>
        <v>0</v>
      </c>
      <c r="V19" s="147">
        <f>O19-'3 priedas_asignavimai'!AC63</f>
        <v>0</v>
      </c>
    </row>
    <row r="20" spans="1:22" ht="15" customHeight="1" x14ac:dyDescent="0.25">
      <c r="A20" s="12"/>
      <c r="B20" s="6" t="s">
        <v>375</v>
      </c>
      <c r="C20" s="57">
        <f t="shared" si="0"/>
        <v>14.706810000000001</v>
      </c>
      <c r="D20" s="79">
        <v>14.706810000000001</v>
      </c>
      <c r="E20" s="79"/>
      <c r="F20" s="79"/>
      <c r="G20" s="79"/>
      <c r="H20" s="79"/>
      <c r="I20" s="62">
        <f t="shared" si="2"/>
        <v>0</v>
      </c>
      <c r="J20" s="82"/>
      <c r="K20" s="82"/>
      <c r="L20" s="82"/>
      <c r="M20" s="82"/>
      <c r="N20" s="82"/>
      <c r="O20" s="63">
        <f t="shared" si="4"/>
        <v>14.706810000000001</v>
      </c>
      <c r="P20" s="63">
        <f t="shared" si="6"/>
        <v>14.706810000000001</v>
      </c>
      <c r="Q20" s="63">
        <f t="shared" si="7"/>
        <v>0</v>
      </c>
      <c r="R20" s="63">
        <f t="shared" si="8"/>
        <v>0</v>
      </c>
      <c r="S20" s="63">
        <f t="shared" si="9"/>
        <v>0</v>
      </c>
      <c r="T20" s="289">
        <f t="shared" si="10"/>
        <v>0</v>
      </c>
      <c r="V20" s="147">
        <f>O20-'3 priedas_asignavimai'!AC68</f>
        <v>0</v>
      </c>
    </row>
    <row r="21" spans="1:22" ht="15" customHeight="1" x14ac:dyDescent="0.25">
      <c r="A21" s="12"/>
      <c r="B21" s="33" t="s">
        <v>374</v>
      </c>
      <c r="C21" s="57">
        <f t="shared" si="0"/>
        <v>1071.41796</v>
      </c>
      <c r="D21" s="79">
        <f>899.80902+171.60894</f>
        <v>1071.41796</v>
      </c>
      <c r="E21" s="79"/>
      <c r="F21" s="79"/>
      <c r="G21" s="79"/>
      <c r="H21" s="79"/>
      <c r="I21" s="62">
        <f t="shared" si="2"/>
        <v>0</v>
      </c>
      <c r="J21" s="82"/>
      <c r="K21" s="82"/>
      <c r="L21" s="82"/>
      <c r="M21" s="82"/>
      <c r="N21" s="82"/>
      <c r="O21" s="63">
        <f t="shared" si="4"/>
        <v>1071.41796</v>
      </c>
      <c r="P21" s="63">
        <f t="shared" si="6"/>
        <v>1071.41796</v>
      </c>
      <c r="Q21" s="63">
        <f t="shared" si="7"/>
        <v>0</v>
      </c>
      <c r="R21" s="63">
        <f t="shared" si="8"/>
        <v>0</v>
      </c>
      <c r="S21" s="63">
        <f t="shared" si="9"/>
        <v>0</v>
      </c>
      <c r="T21" s="289">
        <f t="shared" si="10"/>
        <v>0</v>
      </c>
      <c r="V21" s="147">
        <f>O21-'3 priedas_asignavimai'!AC73</f>
        <v>0</v>
      </c>
    </row>
    <row r="22" spans="1:22" ht="15" customHeight="1" x14ac:dyDescent="0.25">
      <c r="A22" s="11" t="s">
        <v>56</v>
      </c>
      <c r="B22" s="25" t="s">
        <v>214</v>
      </c>
      <c r="C22" s="58">
        <f t="shared" si="0"/>
        <v>1.4678100000000001</v>
      </c>
      <c r="D22" s="58">
        <f>D23+D24</f>
        <v>0.2</v>
      </c>
      <c r="E22" s="58">
        <f t="shared" ref="E22:T22" si="11">E23+E24</f>
        <v>1.2678100000000001</v>
      </c>
      <c r="F22" s="58">
        <f t="shared" si="11"/>
        <v>0</v>
      </c>
      <c r="G22" s="58">
        <f t="shared" si="11"/>
        <v>0</v>
      </c>
      <c r="H22" s="58">
        <f t="shared" si="11"/>
        <v>0</v>
      </c>
      <c r="I22" s="56">
        <f t="shared" si="2"/>
        <v>0</v>
      </c>
      <c r="J22" s="56">
        <f>J23+J24</f>
        <v>0</v>
      </c>
      <c r="K22" s="56">
        <f t="shared" ref="K22:N22" si="12">K23+K24</f>
        <v>0</v>
      </c>
      <c r="L22" s="56">
        <f t="shared" si="12"/>
        <v>0</v>
      </c>
      <c r="M22" s="56">
        <f t="shared" si="12"/>
        <v>0</v>
      </c>
      <c r="N22" s="56">
        <f t="shared" si="12"/>
        <v>0</v>
      </c>
      <c r="O22" s="64">
        <f t="shared" si="11"/>
        <v>1.4678100000000001</v>
      </c>
      <c r="P22" s="64">
        <f t="shared" si="11"/>
        <v>0.2</v>
      </c>
      <c r="Q22" s="64">
        <f t="shared" si="11"/>
        <v>1.2678100000000001</v>
      </c>
      <c r="R22" s="64">
        <f t="shared" si="11"/>
        <v>0</v>
      </c>
      <c r="S22" s="64">
        <f t="shared" si="11"/>
        <v>0</v>
      </c>
      <c r="T22" s="290">
        <f t="shared" si="11"/>
        <v>0</v>
      </c>
      <c r="V22" s="147">
        <f>O22-'3 priedas_asignavimai'!AC98</f>
        <v>0</v>
      </c>
    </row>
    <row r="23" spans="1:22" s="136" customFormat="1" ht="15" hidden="1" customHeight="1" x14ac:dyDescent="0.25">
      <c r="A23" s="137"/>
      <c r="B23" s="138" t="s">
        <v>2</v>
      </c>
      <c r="C23" s="133">
        <f t="shared" si="0"/>
        <v>0</v>
      </c>
      <c r="D23" s="139"/>
      <c r="E23" s="139"/>
      <c r="F23" s="139"/>
      <c r="G23" s="139"/>
      <c r="H23" s="139"/>
      <c r="I23" s="134">
        <f t="shared" si="2"/>
        <v>0</v>
      </c>
      <c r="J23" s="139"/>
      <c r="K23" s="139"/>
      <c r="L23" s="139"/>
      <c r="M23" s="139"/>
      <c r="N23" s="139"/>
      <c r="O23" s="135">
        <f>P23+Q23+R23+S23+T23</f>
        <v>0</v>
      </c>
      <c r="P23" s="140">
        <f>D23+J23</f>
        <v>0</v>
      </c>
      <c r="Q23" s="140">
        <f>E23+K23</f>
        <v>0</v>
      </c>
      <c r="R23" s="140">
        <f>F23+L23</f>
        <v>0</v>
      </c>
      <c r="S23" s="140">
        <f>G23+M23</f>
        <v>0</v>
      </c>
      <c r="T23" s="291">
        <f>H23+N23</f>
        <v>0</v>
      </c>
      <c r="V23" s="148">
        <f>O23-'3 priedas_asignavimai'!AC99</f>
        <v>0</v>
      </c>
    </row>
    <row r="24" spans="1:22" ht="15" customHeight="1" x14ac:dyDescent="0.25">
      <c r="A24" s="12"/>
      <c r="B24" s="4" t="s">
        <v>371</v>
      </c>
      <c r="C24" s="57">
        <f t="shared" si="0"/>
        <v>1.4678100000000001</v>
      </c>
      <c r="D24" s="79">
        <v>0.2</v>
      </c>
      <c r="E24" s="79">
        <v>1.2678100000000001</v>
      </c>
      <c r="F24" s="79"/>
      <c r="G24" s="79"/>
      <c r="H24" s="79"/>
      <c r="I24" s="62">
        <f t="shared" si="2"/>
        <v>0</v>
      </c>
      <c r="J24" s="82"/>
      <c r="K24" s="82"/>
      <c r="L24" s="82"/>
      <c r="M24" s="82"/>
      <c r="N24" s="82"/>
      <c r="O24" s="63">
        <f>P24+Q24+R24+S24+T24</f>
        <v>1.4678100000000001</v>
      </c>
      <c r="P24" s="63">
        <f t="shared" ref="P24" si="13">D24+J24</f>
        <v>0.2</v>
      </c>
      <c r="Q24" s="63">
        <f t="shared" ref="Q24" si="14">E24+K24</f>
        <v>1.2678100000000001</v>
      </c>
      <c r="R24" s="63">
        <f t="shared" ref="R24" si="15">F24+L24</f>
        <v>0</v>
      </c>
      <c r="S24" s="63">
        <f t="shared" ref="S24" si="16">G24+M24</f>
        <v>0</v>
      </c>
      <c r="T24" s="289">
        <f t="shared" ref="T24:T25" si="17">H24+N24</f>
        <v>0</v>
      </c>
      <c r="V24" s="147">
        <f>O24-'3 priedas_asignavimai'!AC101</f>
        <v>0</v>
      </c>
    </row>
    <row r="25" spans="1:22" ht="15" customHeight="1" x14ac:dyDescent="0.25">
      <c r="A25" s="3" t="s">
        <v>6</v>
      </c>
      <c r="B25" s="31" t="s">
        <v>215</v>
      </c>
      <c r="C25" s="58">
        <f>D25+E25+F25+G25+H25</f>
        <v>5.4431900000000004</v>
      </c>
      <c r="D25" s="58">
        <f>D27+D26</f>
        <v>0.2</v>
      </c>
      <c r="E25" s="58">
        <f t="shared" ref="E25:H25" si="18">E27+E26</f>
        <v>5.2431900000000002</v>
      </c>
      <c r="F25" s="58">
        <f t="shared" si="18"/>
        <v>0</v>
      </c>
      <c r="G25" s="58">
        <f t="shared" si="18"/>
        <v>0</v>
      </c>
      <c r="H25" s="58">
        <f t="shared" si="18"/>
        <v>0</v>
      </c>
      <c r="I25" s="56">
        <f t="shared" ref="I25" si="19">J25+K25+L25+M25+N25</f>
        <v>0</v>
      </c>
      <c r="J25" s="56">
        <f>J27+J26</f>
        <v>0</v>
      </c>
      <c r="K25" s="56">
        <f t="shared" ref="K25:S25" si="20">K27+K26</f>
        <v>0</v>
      </c>
      <c r="L25" s="56">
        <f t="shared" si="20"/>
        <v>0</v>
      </c>
      <c r="M25" s="56">
        <f t="shared" si="20"/>
        <v>0</v>
      </c>
      <c r="N25" s="56">
        <f t="shared" si="20"/>
        <v>0</v>
      </c>
      <c r="O25" s="64">
        <f t="shared" si="20"/>
        <v>5.4431899999999995</v>
      </c>
      <c r="P25" s="64">
        <f t="shared" si="20"/>
        <v>0.2</v>
      </c>
      <c r="Q25" s="64">
        <f t="shared" si="20"/>
        <v>5.2431900000000002</v>
      </c>
      <c r="R25" s="64">
        <f>R27+R26</f>
        <v>0</v>
      </c>
      <c r="S25" s="64">
        <f t="shared" si="20"/>
        <v>0</v>
      </c>
      <c r="T25" s="289">
        <f t="shared" si="17"/>
        <v>0</v>
      </c>
      <c r="U25" s="52">
        <f>U27</f>
        <v>0</v>
      </c>
      <c r="V25" s="147">
        <f>O25-'3 priedas_asignavimai'!AC102</f>
        <v>0</v>
      </c>
    </row>
    <row r="26" spans="1:22" ht="15" customHeight="1" x14ac:dyDescent="0.25">
      <c r="A26" s="5"/>
      <c r="B26" s="30" t="s">
        <v>370</v>
      </c>
      <c r="C26" s="57">
        <f t="shared" ref="C26" si="21">D26+E26+F26+G26+H26</f>
        <v>3</v>
      </c>
      <c r="D26" s="79"/>
      <c r="E26" s="79">
        <v>3</v>
      </c>
      <c r="F26" s="79"/>
      <c r="G26" s="79"/>
      <c r="H26" s="79"/>
      <c r="I26" s="62">
        <f t="shared" ref="I26" si="22">J26+K26+L26+M26+N26</f>
        <v>0</v>
      </c>
      <c r="J26" s="82"/>
      <c r="K26" s="82"/>
      <c r="L26" s="82"/>
      <c r="M26" s="82"/>
      <c r="N26" s="82"/>
      <c r="O26" s="63">
        <f>P26+Q26+R26+S26+T26</f>
        <v>3</v>
      </c>
      <c r="P26" s="63">
        <f t="shared" ref="P26" si="23">D26+J26</f>
        <v>0</v>
      </c>
      <c r="Q26" s="63">
        <f t="shared" ref="Q26" si="24">E26+K26</f>
        <v>3</v>
      </c>
      <c r="R26" s="63">
        <f t="shared" ref="R26" si="25">F26+L26</f>
        <v>0</v>
      </c>
      <c r="S26" s="63">
        <f t="shared" ref="S26" si="26">G26+M26</f>
        <v>0</v>
      </c>
      <c r="T26" s="289">
        <f t="shared" ref="T26" si="27">H26+N26</f>
        <v>0</v>
      </c>
      <c r="V26" s="147">
        <f>O26-'3 priedas_asignavimai'!AC103</f>
        <v>0</v>
      </c>
    </row>
    <row r="27" spans="1:22" ht="15" customHeight="1" x14ac:dyDescent="0.25">
      <c r="A27" s="5"/>
      <c r="B27" s="1" t="s">
        <v>371</v>
      </c>
      <c r="C27" s="57">
        <f t="shared" si="0"/>
        <v>2.44319</v>
      </c>
      <c r="D27" s="79">
        <v>0.2</v>
      </c>
      <c r="E27" s="79">
        <v>2.2431899999999998</v>
      </c>
      <c r="F27" s="79"/>
      <c r="G27" s="79"/>
      <c r="H27" s="79"/>
      <c r="I27" s="62">
        <f t="shared" si="2"/>
        <v>0</v>
      </c>
      <c r="J27" s="82"/>
      <c r="K27" s="82"/>
      <c r="L27" s="82"/>
      <c r="M27" s="82"/>
      <c r="N27" s="82"/>
      <c r="O27" s="63">
        <f>P27+Q27+R27+S27+T27</f>
        <v>2.44319</v>
      </c>
      <c r="P27" s="63">
        <f t="shared" ref="P27" si="28">D27+J27</f>
        <v>0.2</v>
      </c>
      <c r="Q27" s="63">
        <f t="shared" ref="Q27" si="29">E27+K27</f>
        <v>2.2431899999999998</v>
      </c>
      <c r="R27" s="63">
        <f t="shared" ref="R27" si="30">F27+L27</f>
        <v>0</v>
      </c>
      <c r="S27" s="63">
        <f t="shared" ref="S27" si="31">G27+M27</f>
        <v>0</v>
      </c>
      <c r="T27" s="289">
        <f t="shared" ref="T27" si="32">H27+N27</f>
        <v>0</v>
      </c>
      <c r="V27" s="147">
        <f>O27-'3 priedas_asignavimai'!AC105</f>
        <v>0</v>
      </c>
    </row>
    <row r="28" spans="1:22" ht="15" customHeight="1" x14ac:dyDescent="0.25">
      <c r="A28" s="3" t="s">
        <v>7</v>
      </c>
      <c r="B28" s="31" t="s">
        <v>216</v>
      </c>
      <c r="C28" s="58">
        <f t="shared" si="0"/>
        <v>15.946810000000001</v>
      </c>
      <c r="D28" s="58">
        <f>D29+D30</f>
        <v>0.59499999999999997</v>
      </c>
      <c r="E28" s="58">
        <f t="shared" ref="E28:T28" si="33">E29+E30</f>
        <v>15.35181</v>
      </c>
      <c r="F28" s="58">
        <f t="shared" si="33"/>
        <v>0</v>
      </c>
      <c r="G28" s="58">
        <f t="shared" si="33"/>
        <v>0</v>
      </c>
      <c r="H28" s="58">
        <f t="shared" si="33"/>
        <v>0</v>
      </c>
      <c r="I28" s="56">
        <f t="shared" si="2"/>
        <v>0</v>
      </c>
      <c r="J28" s="56">
        <f>J29+J30</f>
        <v>0</v>
      </c>
      <c r="K28" s="56">
        <f t="shared" ref="K28:N28" si="34">K29+K30</f>
        <v>0</v>
      </c>
      <c r="L28" s="56">
        <f t="shared" si="34"/>
        <v>0</v>
      </c>
      <c r="M28" s="56">
        <f t="shared" si="34"/>
        <v>0</v>
      </c>
      <c r="N28" s="56">
        <f t="shared" si="34"/>
        <v>0</v>
      </c>
      <c r="O28" s="64">
        <f t="shared" si="33"/>
        <v>15.946809999999999</v>
      </c>
      <c r="P28" s="64">
        <f t="shared" si="33"/>
        <v>0.59499999999999997</v>
      </c>
      <c r="Q28" s="64">
        <f t="shared" si="33"/>
        <v>15.35181</v>
      </c>
      <c r="R28" s="64">
        <f t="shared" si="33"/>
        <v>0</v>
      </c>
      <c r="S28" s="64">
        <f t="shared" si="33"/>
        <v>0</v>
      </c>
      <c r="T28" s="290">
        <f t="shared" si="33"/>
        <v>0</v>
      </c>
      <c r="V28" s="147">
        <f>O28-'3 priedas_asignavimai'!AC106</f>
        <v>0</v>
      </c>
    </row>
    <row r="29" spans="1:22" ht="15" customHeight="1" x14ac:dyDescent="0.25">
      <c r="A29" s="5"/>
      <c r="B29" s="6" t="s">
        <v>370</v>
      </c>
      <c r="C29" s="58">
        <f t="shared" si="0"/>
        <v>11.5</v>
      </c>
      <c r="D29" s="79"/>
      <c r="E29" s="79">
        <v>11.5</v>
      </c>
      <c r="F29" s="79"/>
      <c r="G29" s="79"/>
      <c r="H29" s="79"/>
      <c r="I29" s="56">
        <f t="shared" si="2"/>
        <v>0</v>
      </c>
      <c r="J29" s="82"/>
      <c r="K29" s="82"/>
      <c r="L29" s="82"/>
      <c r="M29" s="82"/>
      <c r="N29" s="82"/>
      <c r="O29" s="63">
        <f>P29+Q29+R29+S29+T29</f>
        <v>11.5</v>
      </c>
      <c r="P29" s="63">
        <f>D29+J29</f>
        <v>0</v>
      </c>
      <c r="Q29" s="63">
        <f>E29+K29</f>
        <v>11.5</v>
      </c>
      <c r="R29" s="63">
        <f>F29+L29</f>
        <v>0</v>
      </c>
      <c r="S29" s="63">
        <f>G29+M29</f>
        <v>0</v>
      </c>
      <c r="T29" s="289">
        <f>H29+N29</f>
        <v>0</v>
      </c>
      <c r="V29" s="147">
        <f>O29-'3 priedas_asignavimai'!AC107</f>
        <v>0</v>
      </c>
    </row>
    <row r="30" spans="1:22" ht="15" customHeight="1" x14ac:dyDescent="0.25">
      <c r="A30" s="5"/>
      <c r="B30" s="1" t="s">
        <v>371</v>
      </c>
      <c r="C30" s="57">
        <f t="shared" si="0"/>
        <v>4.4468100000000002</v>
      </c>
      <c r="D30" s="79">
        <v>0.59499999999999997</v>
      </c>
      <c r="E30" s="79">
        <v>3.85181</v>
      </c>
      <c r="F30" s="79"/>
      <c r="G30" s="79"/>
      <c r="H30" s="79"/>
      <c r="I30" s="56">
        <f t="shared" si="2"/>
        <v>0</v>
      </c>
      <c r="J30" s="82"/>
      <c r="K30" s="82"/>
      <c r="L30" s="82"/>
      <c r="M30" s="82"/>
      <c r="N30" s="82"/>
      <c r="O30" s="63">
        <f>P30+Q30+R30+S30+T30</f>
        <v>4.4468100000000002</v>
      </c>
      <c r="P30" s="63">
        <f t="shared" ref="P30" si="35">D30+J30</f>
        <v>0.59499999999999997</v>
      </c>
      <c r="Q30" s="63">
        <f t="shared" ref="Q30" si="36">E30+K30</f>
        <v>3.85181</v>
      </c>
      <c r="R30" s="63">
        <f t="shared" ref="R30" si="37">F30+L30</f>
        <v>0</v>
      </c>
      <c r="S30" s="63">
        <f t="shared" ref="S30" si="38">G30+M30</f>
        <v>0</v>
      </c>
      <c r="T30" s="289">
        <f t="shared" ref="T30" si="39">H30+N30</f>
        <v>0</v>
      </c>
      <c r="V30" s="147">
        <f>O30-'3 priedas_asignavimai'!AC109</f>
        <v>0</v>
      </c>
    </row>
    <row r="31" spans="1:22" ht="15" customHeight="1" x14ac:dyDescent="0.25">
      <c r="A31" s="3" t="s">
        <v>266</v>
      </c>
      <c r="B31" s="31" t="s">
        <v>217</v>
      </c>
      <c r="C31" s="58">
        <f t="shared" si="0"/>
        <v>2.1672799999999999</v>
      </c>
      <c r="D31" s="58">
        <f>D32+D33</f>
        <v>0.15</v>
      </c>
      <c r="E31" s="58">
        <f t="shared" ref="E31:T31" si="40">E32+E33</f>
        <v>2.01728</v>
      </c>
      <c r="F31" s="58">
        <f t="shared" si="40"/>
        <v>0</v>
      </c>
      <c r="G31" s="58">
        <f t="shared" si="40"/>
        <v>0</v>
      </c>
      <c r="H31" s="58">
        <f t="shared" si="40"/>
        <v>0</v>
      </c>
      <c r="I31" s="56">
        <f t="shared" si="2"/>
        <v>0</v>
      </c>
      <c r="J31" s="56">
        <f>J32+J33</f>
        <v>0</v>
      </c>
      <c r="K31" s="56">
        <f t="shared" ref="K31:N31" si="41">K32+K33</f>
        <v>0</v>
      </c>
      <c r="L31" s="56">
        <f t="shared" si="41"/>
        <v>0</v>
      </c>
      <c r="M31" s="56">
        <f t="shared" si="41"/>
        <v>0</v>
      </c>
      <c r="N31" s="56">
        <f t="shared" si="41"/>
        <v>0</v>
      </c>
      <c r="O31" s="64">
        <f t="shared" si="40"/>
        <v>2.1672799999999999</v>
      </c>
      <c r="P31" s="64">
        <f t="shared" si="40"/>
        <v>0.15</v>
      </c>
      <c r="Q31" s="64">
        <f t="shared" si="40"/>
        <v>2.01728</v>
      </c>
      <c r="R31" s="64">
        <f t="shared" si="40"/>
        <v>0</v>
      </c>
      <c r="S31" s="64">
        <f t="shared" si="40"/>
        <v>0</v>
      </c>
      <c r="T31" s="290">
        <f t="shared" si="40"/>
        <v>0</v>
      </c>
      <c r="V31" s="147">
        <f>O31-'3 priedas_asignavimai'!AC110</f>
        <v>0</v>
      </c>
    </row>
    <row r="32" spans="1:22" s="136" customFormat="1" ht="15" hidden="1" customHeight="1" x14ac:dyDescent="0.25">
      <c r="A32" s="143"/>
      <c r="B32" s="144" t="s">
        <v>2</v>
      </c>
      <c r="C32" s="133">
        <f t="shared" si="0"/>
        <v>0</v>
      </c>
      <c r="D32" s="139"/>
      <c r="E32" s="139"/>
      <c r="F32" s="139"/>
      <c r="G32" s="139"/>
      <c r="H32" s="139"/>
      <c r="I32" s="56">
        <f t="shared" si="2"/>
        <v>0</v>
      </c>
      <c r="J32" s="139"/>
      <c r="K32" s="139"/>
      <c r="L32" s="139"/>
      <c r="M32" s="139"/>
      <c r="N32" s="139"/>
      <c r="O32" s="135">
        <f>P32+Q32+R32+S32+T32</f>
        <v>0</v>
      </c>
      <c r="P32" s="140">
        <f>D32+J32</f>
        <v>0</v>
      </c>
      <c r="Q32" s="140">
        <f>E32+K32</f>
        <v>0</v>
      </c>
      <c r="R32" s="140">
        <f>F32+L32</f>
        <v>0</v>
      </c>
      <c r="S32" s="140">
        <f>G32+M32</f>
        <v>0</v>
      </c>
      <c r="T32" s="291">
        <f>H32+N32</f>
        <v>0</v>
      </c>
      <c r="V32" s="147">
        <f>O32-'3 priedas_asignavimai'!AC109</f>
        <v>-4.4468100000000002</v>
      </c>
    </row>
    <row r="33" spans="1:22" ht="15" customHeight="1" x14ac:dyDescent="0.25">
      <c r="A33" s="5"/>
      <c r="B33" s="1" t="s">
        <v>371</v>
      </c>
      <c r="C33" s="57">
        <f t="shared" si="0"/>
        <v>2.1672799999999999</v>
      </c>
      <c r="D33" s="79">
        <v>0.15</v>
      </c>
      <c r="E33" s="79">
        <f>1.37728+0.64</f>
        <v>2.01728</v>
      </c>
      <c r="F33" s="79"/>
      <c r="G33" s="79"/>
      <c r="H33" s="79"/>
      <c r="I33" s="56">
        <f t="shared" si="2"/>
        <v>0</v>
      </c>
      <c r="J33" s="82"/>
      <c r="K33" s="82"/>
      <c r="L33" s="82"/>
      <c r="M33" s="82"/>
      <c r="N33" s="82"/>
      <c r="O33" s="63">
        <f>P33+Q33+R33+S33+T33</f>
        <v>2.1672799999999999</v>
      </c>
      <c r="P33" s="63">
        <f t="shared" ref="P33" si="42">D33+J33</f>
        <v>0.15</v>
      </c>
      <c r="Q33" s="63">
        <f t="shared" ref="Q33" si="43">E33+K33</f>
        <v>2.01728</v>
      </c>
      <c r="R33" s="63">
        <f t="shared" ref="R33" si="44">F33+L33</f>
        <v>0</v>
      </c>
      <c r="S33" s="63">
        <f t="shared" ref="S33" si="45">G33+M33</f>
        <v>0</v>
      </c>
      <c r="T33" s="289">
        <f t="shared" ref="T33" si="46">H33+N33</f>
        <v>0</v>
      </c>
      <c r="V33" s="147">
        <f>O33-'3 priedas_asignavimai'!AC113</f>
        <v>0</v>
      </c>
    </row>
    <row r="34" spans="1:22" ht="15" customHeight="1" x14ac:dyDescent="0.25">
      <c r="A34" s="3" t="s">
        <v>9</v>
      </c>
      <c r="B34" s="31" t="s">
        <v>218</v>
      </c>
      <c r="C34" s="58">
        <f t="shared" si="0"/>
        <v>0.94466000000000006</v>
      </c>
      <c r="D34" s="58">
        <f>D35+D36</f>
        <v>0.17</v>
      </c>
      <c r="E34" s="58">
        <f t="shared" ref="E34:T34" si="47">E35+E36</f>
        <v>0.77466000000000002</v>
      </c>
      <c r="F34" s="58">
        <f t="shared" si="47"/>
        <v>0</v>
      </c>
      <c r="G34" s="58">
        <f t="shared" si="47"/>
        <v>0</v>
      </c>
      <c r="H34" s="58">
        <f t="shared" si="47"/>
        <v>0</v>
      </c>
      <c r="I34" s="56">
        <f t="shared" ref="I34:I36" si="48">J34+K34+L34+M34+N34</f>
        <v>0</v>
      </c>
      <c r="J34" s="56">
        <f>J35+J36</f>
        <v>0</v>
      </c>
      <c r="K34" s="56">
        <f t="shared" ref="K34:N34" si="49">K35+K36</f>
        <v>0</v>
      </c>
      <c r="L34" s="56">
        <f t="shared" si="49"/>
        <v>0</v>
      </c>
      <c r="M34" s="56">
        <f t="shared" si="49"/>
        <v>0</v>
      </c>
      <c r="N34" s="56">
        <f t="shared" si="49"/>
        <v>0</v>
      </c>
      <c r="O34" s="64">
        <f t="shared" si="47"/>
        <v>0.94466000000000006</v>
      </c>
      <c r="P34" s="64">
        <f t="shared" si="47"/>
        <v>0.17</v>
      </c>
      <c r="Q34" s="64">
        <f t="shared" si="47"/>
        <v>0.77466000000000002</v>
      </c>
      <c r="R34" s="64">
        <f t="shared" si="47"/>
        <v>0</v>
      </c>
      <c r="S34" s="64">
        <f t="shared" si="47"/>
        <v>0</v>
      </c>
      <c r="T34" s="290">
        <f t="shared" si="47"/>
        <v>0</v>
      </c>
      <c r="V34" s="147">
        <f>O34-'3 priedas_asignavimai'!AC114</f>
        <v>0</v>
      </c>
    </row>
    <row r="35" spans="1:22" ht="15" customHeight="1" x14ac:dyDescent="0.25">
      <c r="A35" s="5"/>
      <c r="B35" s="6" t="s">
        <v>370</v>
      </c>
      <c r="C35" s="58">
        <f t="shared" si="0"/>
        <v>0.77466000000000002</v>
      </c>
      <c r="D35" s="79"/>
      <c r="E35" s="79">
        <v>0.77466000000000002</v>
      </c>
      <c r="F35" s="79"/>
      <c r="G35" s="79"/>
      <c r="H35" s="79"/>
      <c r="I35" s="62">
        <f t="shared" si="48"/>
        <v>0</v>
      </c>
      <c r="J35" s="82"/>
      <c r="K35" s="82"/>
      <c r="L35" s="82"/>
      <c r="M35" s="82"/>
      <c r="N35" s="82"/>
      <c r="O35" s="63">
        <f>P35+Q35+R35+S35+T35</f>
        <v>0.77466000000000002</v>
      </c>
      <c r="P35" s="63">
        <f>D35+J35</f>
        <v>0</v>
      </c>
      <c r="Q35" s="63">
        <f>E35+K35</f>
        <v>0.77466000000000002</v>
      </c>
      <c r="R35" s="63">
        <f>F35+L35</f>
        <v>0</v>
      </c>
      <c r="S35" s="63">
        <f>G35+M35</f>
        <v>0</v>
      </c>
      <c r="T35" s="289">
        <f>H35+N35</f>
        <v>0</v>
      </c>
      <c r="V35" s="147">
        <f>O35-'3 priedas_asignavimai'!AC115</f>
        <v>0</v>
      </c>
    </row>
    <row r="36" spans="1:22" ht="15" customHeight="1" x14ac:dyDescent="0.25">
      <c r="A36" s="5"/>
      <c r="B36" s="1" t="s">
        <v>371</v>
      </c>
      <c r="C36" s="57">
        <f t="shared" si="0"/>
        <v>0.17</v>
      </c>
      <c r="D36" s="79">
        <v>0.17</v>
      </c>
      <c r="E36" s="79"/>
      <c r="F36" s="79"/>
      <c r="G36" s="79"/>
      <c r="H36" s="79"/>
      <c r="I36" s="56">
        <f t="shared" si="48"/>
        <v>0</v>
      </c>
      <c r="J36" s="82"/>
      <c r="K36" s="82"/>
      <c r="L36" s="82"/>
      <c r="M36" s="82"/>
      <c r="N36" s="82"/>
      <c r="O36" s="63">
        <f>P36+Q36+R36+S36+T36</f>
        <v>0.17</v>
      </c>
      <c r="P36" s="63">
        <f t="shared" ref="P36" si="50">D36+J36</f>
        <v>0.17</v>
      </c>
      <c r="Q36" s="63">
        <f t="shared" ref="Q36" si="51">E36+K36</f>
        <v>0</v>
      </c>
      <c r="R36" s="63">
        <f t="shared" ref="R36" si="52">F36+L36</f>
        <v>0</v>
      </c>
      <c r="S36" s="63">
        <f t="shared" ref="S36" si="53">G36+M36</f>
        <v>0</v>
      </c>
      <c r="T36" s="289">
        <f t="shared" ref="T36" si="54">H36+N36</f>
        <v>0</v>
      </c>
      <c r="V36" s="147">
        <f>O36-'3 priedas_asignavimai'!AC117</f>
        <v>0</v>
      </c>
    </row>
    <row r="37" spans="1:22" ht="15" customHeight="1" x14ac:dyDescent="0.25">
      <c r="A37" s="3" t="s">
        <v>10</v>
      </c>
      <c r="B37" s="31" t="s">
        <v>219</v>
      </c>
      <c r="C37" s="58">
        <f>D37+E37+F37+G37+H37</f>
        <v>8.5044299999999993</v>
      </c>
      <c r="D37" s="58">
        <f>D39+D38</f>
        <v>0.85350000000000004</v>
      </c>
      <c r="E37" s="58">
        <f t="shared" ref="E37:H37" si="55">E39+E38</f>
        <v>7.6509299999999998</v>
      </c>
      <c r="F37" s="58">
        <f t="shared" si="55"/>
        <v>0</v>
      </c>
      <c r="G37" s="58">
        <f t="shared" si="55"/>
        <v>0</v>
      </c>
      <c r="H37" s="58">
        <f t="shared" si="55"/>
        <v>0</v>
      </c>
      <c r="I37" s="56">
        <f t="shared" si="2"/>
        <v>0</v>
      </c>
      <c r="J37" s="56">
        <f>J39+J38</f>
        <v>0</v>
      </c>
      <c r="K37" s="56">
        <f t="shared" ref="K37:N37" si="56">K39+K38</f>
        <v>0</v>
      </c>
      <c r="L37" s="56">
        <f t="shared" si="56"/>
        <v>0</v>
      </c>
      <c r="M37" s="56">
        <f t="shared" si="56"/>
        <v>0</v>
      </c>
      <c r="N37" s="56">
        <f t="shared" si="56"/>
        <v>0</v>
      </c>
      <c r="O37" s="64">
        <f t="shared" ref="O37" si="57">O39+O38</f>
        <v>8.5044299999999993</v>
      </c>
      <c r="P37" s="64">
        <f t="shared" ref="P37" si="58">P39+P38</f>
        <v>0.85350000000000004</v>
      </c>
      <c r="Q37" s="64">
        <f t="shared" ref="Q37" si="59">Q39+Q38</f>
        <v>7.6509299999999998</v>
      </c>
      <c r="R37" s="64">
        <f t="shared" ref="R37" si="60">R39+R38</f>
        <v>0</v>
      </c>
      <c r="S37" s="64">
        <f t="shared" ref="S37" si="61">S39+S38</f>
        <v>0</v>
      </c>
      <c r="T37" s="290">
        <f t="shared" ref="T37" si="62">T39+T38</f>
        <v>0</v>
      </c>
      <c r="V37" s="147">
        <f>O37-'3 priedas_asignavimai'!AC118</f>
        <v>0</v>
      </c>
    </row>
    <row r="38" spans="1:22" ht="15" hidden="1" customHeight="1" x14ac:dyDescent="0.25">
      <c r="A38" s="5"/>
      <c r="B38" s="30" t="s">
        <v>370</v>
      </c>
      <c r="C38" s="57">
        <f t="shared" si="0"/>
        <v>0</v>
      </c>
      <c r="D38" s="79"/>
      <c r="E38" s="79"/>
      <c r="F38" s="79"/>
      <c r="G38" s="79"/>
      <c r="H38" s="79"/>
      <c r="I38" s="62">
        <f t="shared" si="2"/>
        <v>0</v>
      </c>
      <c r="J38" s="82"/>
      <c r="K38" s="82"/>
      <c r="L38" s="82"/>
      <c r="M38" s="82"/>
      <c r="N38" s="82"/>
      <c r="O38" s="63">
        <f>P38+Q38+R38+S38+T38</f>
        <v>0</v>
      </c>
      <c r="P38" s="63">
        <f t="shared" ref="P38:P39" si="63">D38+J38</f>
        <v>0</v>
      </c>
      <c r="Q38" s="63">
        <f t="shared" ref="Q38:Q39" si="64">E38+K38</f>
        <v>0</v>
      </c>
      <c r="R38" s="63">
        <f t="shared" ref="R38:R39" si="65">F38+L38</f>
        <v>0</v>
      </c>
      <c r="S38" s="63">
        <f t="shared" ref="S38:S39" si="66">G38+M38</f>
        <v>0</v>
      </c>
      <c r="T38" s="289">
        <f t="shared" ref="T38:T39" si="67">H38+N38</f>
        <v>0</v>
      </c>
      <c r="V38" s="147">
        <f>O38-'3 priedas_asignavimai'!AC115</f>
        <v>-0.77466000000000002</v>
      </c>
    </row>
    <row r="39" spans="1:22" ht="15" customHeight="1" x14ac:dyDescent="0.25">
      <c r="A39" s="5"/>
      <c r="B39" s="1" t="s">
        <v>371</v>
      </c>
      <c r="C39" s="57">
        <f t="shared" si="0"/>
        <v>8.5044299999999993</v>
      </c>
      <c r="D39" s="79">
        <v>0.85350000000000004</v>
      </c>
      <c r="E39" s="79">
        <v>7.6509299999999998</v>
      </c>
      <c r="F39" s="79"/>
      <c r="G39" s="79"/>
      <c r="H39" s="79"/>
      <c r="I39" s="62">
        <f t="shared" si="2"/>
        <v>0</v>
      </c>
      <c r="J39" s="82"/>
      <c r="K39" s="82"/>
      <c r="L39" s="82"/>
      <c r="M39" s="82"/>
      <c r="N39" s="82"/>
      <c r="O39" s="63">
        <f>P39+Q39+R39+S39+T39</f>
        <v>8.5044299999999993</v>
      </c>
      <c r="P39" s="63">
        <f t="shared" si="63"/>
        <v>0.85350000000000004</v>
      </c>
      <c r="Q39" s="63">
        <f t="shared" si="64"/>
        <v>7.6509299999999998</v>
      </c>
      <c r="R39" s="63">
        <f t="shared" si="65"/>
        <v>0</v>
      </c>
      <c r="S39" s="63">
        <f t="shared" si="66"/>
        <v>0</v>
      </c>
      <c r="T39" s="289">
        <f t="shared" si="67"/>
        <v>0</v>
      </c>
      <c r="V39" s="147">
        <f>O39-'3 priedas_asignavimai'!AC121</f>
        <v>0</v>
      </c>
    </row>
    <row r="40" spans="1:22" ht="15" customHeight="1" x14ac:dyDescent="0.25">
      <c r="A40" s="3" t="s">
        <v>11</v>
      </c>
      <c r="B40" s="31" t="s">
        <v>220</v>
      </c>
      <c r="C40" s="58">
        <f t="shared" si="0"/>
        <v>1.7189100000000002</v>
      </c>
      <c r="D40" s="58">
        <f>D41+D42</f>
        <v>0.48499999999999999</v>
      </c>
      <c r="E40" s="58">
        <f t="shared" ref="E40:T40" si="68">E41+E42</f>
        <v>1.2339100000000001</v>
      </c>
      <c r="F40" s="58">
        <f t="shared" si="68"/>
        <v>0</v>
      </c>
      <c r="G40" s="58">
        <f t="shared" si="68"/>
        <v>0</v>
      </c>
      <c r="H40" s="58">
        <f t="shared" si="68"/>
        <v>0</v>
      </c>
      <c r="I40" s="56">
        <f t="shared" si="2"/>
        <v>0</v>
      </c>
      <c r="J40" s="56">
        <f>J41+J42</f>
        <v>0</v>
      </c>
      <c r="K40" s="56">
        <f t="shared" ref="K40:N40" si="69">K41+K42</f>
        <v>0</v>
      </c>
      <c r="L40" s="56">
        <f t="shared" si="69"/>
        <v>0</v>
      </c>
      <c r="M40" s="56">
        <f t="shared" si="69"/>
        <v>0</v>
      </c>
      <c r="N40" s="56">
        <f t="shared" si="69"/>
        <v>0</v>
      </c>
      <c r="O40" s="64">
        <f t="shared" si="68"/>
        <v>1.7189100000000002</v>
      </c>
      <c r="P40" s="64">
        <f t="shared" si="68"/>
        <v>0.48499999999999999</v>
      </c>
      <c r="Q40" s="64">
        <f t="shared" si="68"/>
        <v>1.2339100000000001</v>
      </c>
      <c r="R40" s="64">
        <f t="shared" si="68"/>
        <v>0</v>
      </c>
      <c r="S40" s="64">
        <f t="shared" si="68"/>
        <v>0</v>
      </c>
      <c r="T40" s="290">
        <f t="shared" si="68"/>
        <v>0</v>
      </c>
      <c r="V40" s="147">
        <f>O40-'3 priedas_asignavimai'!AC122</f>
        <v>0</v>
      </c>
    </row>
    <row r="41" spans="1:22" s="136" customFormat="1" ht="15" hidden="1" customHeight="1" x14ac:dyDescent="0.25">
      <c r="A41" s="143"/>
      <c r="B41" s="144" t="s">
        <v>2</v>
      </c>
      <c r="C41" s="133">
        <f t="shared" si="0"/>
        <v>0</v>
      </c>
      <c r="D41" s="141"/>
      <c r="E41" s="141"/>
      <c r="F41" s="141"/>
      <c r="G41" s="141"/>
      <c r="H41" s="141"/>
      <c r="I41" s="134">
        <f t="shared" si="2"/>
        <v>0</v>
      </c>
      <c r="J41" s="141"/>
      <c r="K41" s="141"/>
      <c r="L41" s="141"/>
      <c r="M41" s="141"/>
      <c r="N41" s="141"/>
      <c r="O41" s="135">
        <f>P41+Q41+R41+S41+T41</f>
        <v>0</v>
      </c>
      <c r="P41" s="140">
        <f>D41+J41</f>
        <v>0</v>
      </c>
      <c r="Q41" s="140">
        <f>E41+K41</f>
        <v>0</v>
      </c>
      <c r="R41" s="140">
        <f>F41+L41</f>
        <v>0</v>
      </c>
      <c r="S41" s="140">
        <f>G41+M41</f>
        <v>0</v>
      </c>
      <c r="T41" s="291">
        <f>H41+N41</f>
        <v>0</v>
      </c>
      <c r="V41" s="147">
        <f>O41-'3 priedas_asignavimai'!AC118</f>
        <v>-8.5044299999999993</v>
      </c>
    </row>
    <row r="42" spans="1:22" ht="15" customHeight="1" x14ac:dyDescent="0.25">
      <c r="A42" s="5"/>
      <c r="B42" s="1" t="s">
        <v>371</v>
      </c>
      <c r="C42" s="57">
        <f t="shared" si="0"/>
        <v>1.7189100000000002</v>
      </c>
      <c r="D42" s="79">
        <v>0.48499999999999999</v>
      </c>
      <c r="E42" s="79">
        <v>1.2339100000000001</v>
      </c>
      <c r="F42" s="79"/>
      <c r="G42" s="79"/>
      <c r="H42" s="79"/>
      <c r="I42" s="62">
        <f t="shared" si="2"/>
        <v>0</v>
      </c>
      <c r="J42" s="82"/>
      <c r="K42" s="82"/>
      <c r="L42" s="82"/>
      <c r="M42" s="82"/>
      <c r="N42" s="82"/>
      <c r="O42" s="63">
        <f>P42+Q42+R42+S42+T42</f>
        <v>1.7189100000000002</v>
      </c>
      <c r="P42" s="63">
        <f t="shared" ref="P42" si="70">D42+J42</f>
        <v>0.48499999999999999</v>
      </c>
      <c r="Q42" s="63">
        <f t="shared" ref="Q42" si="71">E42+K42</f>
        <v>1.2339100000000001</v>
      </c>
      <c r="R42" s="63">
        <f t="shared" ref="R42" si="72">F42+L42</f>
        <v>0</v>
      </c>
      <c r="S42" s="63">
        <f t="shared" ref="S42" si="73">G42+M42</f>
        <v>0</v>
      </c>
      <c r="T42" s="289">
        <f t="shared" ref="T42" si="74">H42+N42</f>
        <v>0</v>
      </c>
      <c r="V42" s="147">
        <f>O42-'3 priedas_asignavimai'!AC125</f>
        <v>0</v>
      </c>
    </row>
    <row r="43" spans="1:22" ht="15" customHeight="1" x14ac:dyDescent="0.25">
      <c r="A43" s="3" t="s">
        <v>12</v>
      </c>
      <c r="B43" s="31" t="s">
        <v>221</v>
      </c>
      <c r="C43" s="58">
        <f>D43+E43+F43+G43+H43</f>
        <v>15.327169999999999</v>
      </c>
      <c r="D43" s="58">
        <f>D45+D44</f>
        <v>2.2999999999999998</v>
      </c>
      <c r="E43" s="58">
        <f t="shared" ref="E43:H43" si="75">E45+E44</f>
        <v>13.02717</v>
      </c>
      <c r="F43" s="58">
        <f t="shared" si="75"/>
        <v>0</v>
      </c>
      <c r="G43" s="58">
        <f t="shared" si="75"/>
        <v>0</v>
      </c>
      <c r="H43" s="58">
        <f t="shared" si="75"/>
        <v>0</v>
      </c>
      <c r="I43" s="56">
        <f t="shared" ref="I43:I45" si="76">J43+K43+L43+M43+N43</f>
        <v>0</v>
      </c>
      <c r="J43" s="56">
        <f>J44+J45</f>
        <v>0</v>
      </c>
      <c r="K43" s="56">
        <f t="shared" ref="K43:N43" si="77">K44+K45</f>
        <v>0</v>
      </c>
      <c r="L43" s="56">
        <f t="shared" si="77"/>
        <v>0</v>
      </c>
      <c r="M43" s="56">
        <f t="shared" si="77"/>
        <v>0</v>
      </c>
      <c r="N43" s="56">
        <f t="shared" si="77"/>
        <v>0</v>
      </c>
      <c r="O43" s="64">
        <f>O45+O44</f>
        <v>15.327169999999999</v>
      </c>
      <c r="P43" s="64">
        <f t="shared" ref="P43:T43" si="78">P45+P44</f>
        <v>2.2999999999999998</v>
      </c>
      <c r="Q43" s="64">
        <f t="shared" si="78"/>
        <v>13.02717</v>
      </c>
      <c r="R43" s="64">
        <f t="shared" si="78"/>
        <v>0</v>
      </c>
      <c r="S43" s="64">
        <f t="shared" si="78"/>
        <v>0</v>
      </c>
      <c r="T43" s="64">
        <f t="shared" si="78"/>
        <v>0</v>
      </c>
      <c r="V43" s="147">
        <f>O43-'3 priedas_asignavimai'!AC126</f>
        <v>0</v>
      </c>
    </row>
    <row r="44" spans="1:22" ht="15" customHeight="1" x14ac:dyDescent="0.25">
      <c r="A44" s="5"/>
      <c r="B44" s="6" t="s">
        <v>370</v>
      </c>
      <c r="C44" s="58">
        <f t="shared" ref="C44:C45" si="79">D44+E44+F44+G44+H44</f>
        <v>6.9771700000000001</v>
      </c>
      <c r="D44" s="79"/>
      <c r="E44" s="79">
        <v>6.9771700000000001</v>
      </c>
      <c r="F44" s="79"/>
      <c r="G44" s="79"/>
      <c r="H44" s="79"/>
      <c r="I44" s="56">
        <f t="shared" si="76"/>
        <v>0</v>
      </c>
      <c r="J44" s="82"/>
      <c r="K44" s="82"/>
      <c r="L44" s="82"/>
      <c r="M44" s="82"/>
      <c r="N44" s="82"/>
      <c r="O44" s="63">
        <f>P44+Q44+R44+S44+T44</f>
        <v>6.9771700000000001</v>
      </c>
      <c r="P44" s="63">
        <f t="shared" ref="P44" si="80">D44+J44</f>
        <v>0</v>
      </c>
      <c r="Q44" s="63">
        <f t="shared" ref="Q44" si="81">E44+K44</f>
        <v>6.9771700000000001</v>
      </c>
      <c r="R44" s="64"/>
      <c r="S44" s="64"/>
      <c r="T44" s="290"/>
      <c r="V44" s="147"/>
    </row>
    <row r="45" spans="1:22" ht="15" customHeight="1" x14ac:dyDescent="0.25">
      <c r="A45" s="5"/>
      <c r="B45" s="1" t="s">
        <v>371</v>
      </c>
      <c r="C45" s="58">
        <f t="shared" si="79"/>
        <v>8.35</v>
      </c>
      <c r="D45" s="79">
        <v>2.2999999999999998</v>
      </c>
      <c r="E45" s="79">
        <v>6.05</v>
      </c>
      <c r="F45" s="79"/>
      <c r="G45" s="79"/>
      <c r="H45" s="79"/>
      <c r="I45" s="56">
        <f t="shared" si="76"/>
        <v>0</v>
      </c>
      <c r="J45" s="82"/>
      <c r="K45" s="82"/>
      <c r="L45" s="82"/>
      <c r="M45" s="82"/>
      <c r="N45" s="82"/>
      <c r="O45" s="63">
        <f>P45+Q45+R45+S45+T45</f>
        <v>8.35</v>
      </c>
      <c r="P45" s="63">
        <f t="shared" ref="P45" si="82">D45+J45</f>
        <v>2.2999999999999998</v>
      </c>
      <c r="Q45" s="63">
        <f t="shared" ref="Q45" si="83">E45+K45</f>
        <v>6.05</v>
      </c>
      <c r="R45" s="63">
        <f t="shared" ref="R45" si="84">F45+L45</f>
        <v>0</v>
      </c>
      <c r="S45" s="63">
        <f t="shared" ref="S45" si="85">G45+M45</f>
        <v>0</v>
      </c>
      <c r="T45" s="289">
        <f t="shared" ref="T45" si="86">H45+N45</f>
        <v>0</v>
      </c>
      <c r="V45" s="147">
        <f>O45-'3 priedas_asignavimai'!AC129</f>
        <v>0</v>
      </c>
    </row>
    <row r="46" spans="1:22" ht="15" customHeight="1" x14ac:dyDescent="0.25">
      <c r="A46" s="3" t="s">
        <v>13</v>
      </c>
      <c r="B46" s="31" t="s">
        <v>222</v>
      </c>
      <c r="C46" s="58">
        <f t="shared" si="0"/>
        <v>0.63873000000000002</v>
      </c>
      <c r="D46" s="58">
        <f t="shared" ref="D46:T46" si="87">D47</f>
        <v>9.5000000000000001E-2</v>
      </c>
      <c r="E46" s="58">
        <f t="shared" si="87"/>
        <v>0.54373000000000005</v>
      </c>
      <c r="F46" s="58">
        <f t="shared" si="87"/>
        <v>0</v>
      </c>
      <c r="G46" s="58">
        <f t="shared" si="87"/>
        <v>0</v>
      </c>
      <c r="H46" s="58">
        <f t="shared" si="87"/>
        <v>0</v>
      </c>
      <c r="I46" s="56">
        <f t="shared" si="2"/>
        <v>0</v>
      </c>
      <c r="J46" s="56">
        <f t="shared" si="87"/>
        <v>0</v>
      </c>
      <c r="K46" s="56">
        <f t="shared" si="87"/>
        <v>0</v>
      </c>
      <c r="L46" s="56">
        <f t="shared" si="87"/>
        <v>0</v>
      </c>
      <c r="M46" s="56">
        <f t="shared" si="87"/>
        <v>0</v>
      </c>
      <c r="N46" s="56">
        <f t="shared" si="87"/>
        <v>0</v>
      </c>
      <c r="O46" s="64">
        <f t="shared" si="87"/>
        <v>0.63873000000000002</v>
      </c>
      <c r="P46" s="64">
        <f t="shared" si="87"/>
        <v>9.5000000000000001E-2</v>
      </c>
      <c r="Q46" s="64">
        <f t="shared" si="87"/>
        <v>0.54373000000000005</v>
      </c>
      <c r="R46" s="64">
        <f t="shared" si="87"/>
        <v>0</v>
      </c>
      <c r="S46" s="64">
        <f t="shared" si="87"/>
        <v>0</v>
      </c>
      <c r="T46" s="290">
        <f t="shared" si="87"/>
        <v>0</v>
      </c>
      <c r="V46" s="147">
        <f>O46-'3 priedas_asignavimai'!AC130</f>
        <v>0</v>
      </c>
    </row>
    <row r="47" spans="1:22" ht="15" customHeight="1" x14ac:dyDescent="0.25">
      <c r="A47" s="5"/>
      <c r="B47" s="1" t="s">
        <v>371</v>
      </c>
      <c r="C47" s="57">
        <f t="shared" si="0"/>
        <v>0.63873000000000002</v>
      </c>
      <c r="D47" s="79">
        <v>9.5000000000000001E-2</v>
      </c>
      <c r="E47" s="79">
        <v>0.54373000000000005</v>
      </c>
      <c r="F47" s="79"/>
      <c r="G47" s="79"/>
      <c r="H47" s="79"/>
      <c r="I47" s="62">
        <f t="shared" si="2"/>
        <v>0</v>
      </c>
      <c r="J47" s="82"/>
      <c r="K47" s="82"/>
      <c r="L47" s="82"/>
      <c r="M47" s="82"/>
      <c r="N47" s="82"/>
      <c r="O47" s="63">
        <f>P47+Q47+R47+S47+T47</f>
        <v>0.63873000000000002</v>
      </c>
      <c r="P47" s="63">
        <f t="shared" ref="P47" si="88">D47+J47</f>
        <v>9.5000000000000001E-2</v>
      </c>
      <c r="Q47" s="63">
        <f t="shared" ref="Q47" si="89">E47+K47</f>
        <v>0.54373000000000005</v>
      </c>
      <c r="R47" s="63">
        <f t="shared" ref="R47" si="90">F47+L47</f>
        <v>0</v>
      </c>
      <c r="S47" s="63">
        <f t="shared" ref="S47" si="91">G47+M47</f>
        <v>0</v>
      </c>
      <c r="T47" s="289">
        <f t="shared" ref="T47" si="92">H47+N47</f>
        <v>0</v>
      </c>
      <c r="V47" s="147">
        <f>O47-'3 priedas_asignavimai'!AC133</f>
        <v>0</v>
      </c>
    </row>
    <row r="48" spans="1:22" ht="15" customHeight="1" x14ac:dyDescent="0.25">
      <c r="A48" s="3" t="s">
        <v>14</v>
      </c>
      <c r="B48" s="31" t="s">
        <v>223</v>
      </c>
      <c r="C48" s="58">
        <f t="shared" si="0"/>
        <v>0.90938000000000008</v>
      </c>
      <c r="D48" s="58">
        <f t="shared" ref="D48:T48" si="93">D49</f>
        <v>0.155</v>
      </c>
      <c r="E48" s="58">
        <f t="shared" si="93"/>
        <v>0.75438000000000005</v>
      </c>
      <c r="F48" s="58">
        <f t="shared" si="93"/>
        <v>0</v>
      </c>
      <c r="G48" s="58">
        <f t="shared" si="93"/>
        <v>0</v>
      </c>
      <c r="H48" s="58">
        <f t="shared" si="93"/>
        <v>0</v>
      </c>
      <c r="I48" s="56">
        <f t="shared" si="2"/>
        <v>0</v>
      </c>
      <c r="J48" s="56">
        <f t="shared" si="93"/>
        <v>0</v>
      </c>
      <c r="K48" s="56">
        <f t="shared" si="93"/>
        <v>0</v>
      </c>
      <c r="L48" s="56">
        <f t="shared" si="93"/>
        <v>0</v>
      </c>
      <c r="M48" s="56">
        <f t="shared" si="93"/>
        <v>0</v>
      </c>
      <c r="N48" s="56">
        <f t="shared" si="93"/>
        <v>0</v>
      </c>
      <c r="O48" s="64">
        <f t="shared" si="93"/>
        <v>0.90938000000000008</v>
      </c>
      <c r="P48" s="64">
        <f t="shared" si="93"/>
        <v>0.155</v>
      </c>
      <c r="Q48" s="64">
        <f t="shared" si="93"/>
        <v>0.75438000000000005</v>
      </c>
      <c r="R48" s="64">
        <f t="shared" si="93"/>
        <v>0</v>
      </c>
      <c r="S48" s="64">
        <f t="shared" si="93"/>
        <v>0</v>
      </c>
      <c r="T48" s="290">
        <f t="shared" si="93"/>
        <v>0</v>
      </c>
      <c r="V48" s="147">
        <f>O48-'3 priedas_asignavimai'!AC134</f>
        <v>0</v>
      </c>
    </row>
    <row r="49" spans="1:22" ht="15" customHeight="1" x14ac:dyDescent="0.25">
      <c r="A49" s="5"/>
      <c r="B49" s="1" t="s">
        <v>371</v>
      </c>
      <c r="C49" s="57">
        <f t="shared" ref="C49:C82" si="94">D49+E49+F49+G49+H49</f>
        <v>0.90938000000000008</v>
      </c>
      <c r="D49" s="79">
        <v>0.155</v>
      </c>
      <c r="E49" s="79">
        <v>0.75438000000000005</v>
      </c>
      <c r="F49" s="79"/>
      <c r="G49" s="79"/>
      <c r="H49" s="79"/>
      <c r="I49" s="62">
        <f t="shared" si="2"/>
        <v>0</v>
      </c>
      <c r="J49" s="82"/>
      <c r="K49" s="82"/>
      <c r="L49" s="82"/>
      <c r="M49" s="82"/>
      <c r="N49" s="82"/>
      <c r="O49" s="63">
        <f>P49+Q49+R49+S49+T49</f>
        <v>0.90938000000000008</v>
      </c>
      <c r="P49" s="63">
        <f t="shared" ref="P49" si="95">D49+J49</f>
        <v>0.155</v>
      </c>
      <c r="Q49" s="63">
        <f t="shared" ref="Q49" si="96">E49+K49</f>
        <v>0.75438000000000005</v>
      </c>
      <c r="R49" s="63">
        <f t="shared" ref="R49" si="97">F49+L49</f>
        <v>0</v>
      </c>
      <c r="S49" s="63">
        <f t="shared" ref="S49" si="98">G49+M49</f>
        <v>0</v>
      </c>
      <c r="T49" s="289">
        <f t="shared" ref="T49" si="99">H49+N49</f>
        <v>0</v>
      </c>
      <c r="V49" s="147">
        <f>O49-'3 priedas_asignavimai'!AC137</f>
        <v>0</v>
      </c>
    </row>
    <row r="50" spans="1:22" ht="15" customHeight="1" x14ac:dyDescent="0.25">
      <c r="A50" s="3" t="s">
        <v>15</v>
      </c>
      <c r="B50" s="31" t="s">
        <v>413</v>
      </c>
      <c r="C50" s="58">
        <f t="shared" si="94"/>
        <v>9.4024999999999999</v>
      </c>
      <c r="D50" s="58">
        <f t="shared" ref="D50:N54" si="100">D51</f>
        <v>9.4024999999999999</v>
      </c>
      <c r="E50" s="58">
        <f t="shared" si="100"/>
        <v>0</v>
      </c>
      <c r="F50" s="58">
        <f t="shared" si="100"/>
        <v>0</v>
      </c>
      <c r="G50" s="58">
        <f t="shared" si="100"/>
        <v>0</v>
      </c>
      <c r="H50" s="58">
        <f t="shared" si="100"/>
        <v>0</v>
      </c>
      <c r="I50" s="56">
        <f t="shared" si="2"/>
        <v>0</v>
      </c>
      <c r="J50" s="56">
        <f t="shared" si="100"/>
        <v>0</v>
      </c>
      <c r="K50" s="56">
        <f t="shared" si="100"/>
        <v>0</v>
      </c>
      <c r="L50" s="56">
        <f t="shared" si="100"/>
        <v>0</v>
      </c>
      <c r="M50" s="56">
        <f t="shared" si="100"/>
        <v>0</v>
      </c>
      <c r="N50" s="56">
        <f t="shared" si="100"/>
        <v>0</v>
      </c>
      <c r="O50" s="64">
        <f t="shared" ref="O50:T50" si="101">O51</f>
        <v>9.4024999999999999</v>
      </c>
      <c r="P50" s="64">
        <f t="shared" si="101"/>
        <v>9.4024999999999999</v>
      </c>
      <c r="Q50" s="64">
        <f t="shared" si="101"/>
        <v>0</v>
      </c>
      <c r="R50" s="64">
        <f t="shared" si="101"/>
        <v>0</v>
      </c>
      <c r="S50" s="64">
        <f t="shared" si="101"/>
        <v>0</v>
      </c>
      <c r="T50" s="290">
        <f t="shared" si="101"/>
        <v>0</v>
      </c>
      <c r="V50" s="147">
        <f>O50-'3 priedas_asignavimai'!AC138</f>
        <v>0</v>
      </c>
    </row>
    <row r="51" spans="1:22" ht="15" customHeight="1" x14ac:dyDescent="0.25">
      <c r="A51" s="10"/>
      <c r="B51" s="1" t="s">
        <v>371</v>
      </c>
      <c r="C51" s="57">
        <f t="shared" si="94"/>
        <v>9.4024999999999999</v>
      </c>
      <c r="D51" s="79">
        <v>9.4024999999999999</v>
      </c>
      <c r="E51" s="79"/>
      <c r="F51" s="79"/>
      <c r="G51" s="79"/>
      <c r="H51" s="79"/>
      <c r="I51" s="62">
        <f t="shared" si="2"/>
        <v>0</v>
      </c>
      <c r="J51" s="82"/>
      <c r="K51" s="82"/>
      <c r="L51" s="82"/>
      <c r="M51" s="82"/>
      <c r="N51" s="82"/>
      <c r="O51" s="63">
        <f>P51+Q51+R51+S51+T51</f>
        <v>9.4024999999999999</v>
      </c>
      <c r="P51" s="63">
        <f t="shared" ref="P51" si="102">D51+J51</f>
        <v>9.4024999999999999</v>
      </c>
      <c r="Q51" s="63">
        <f t="shared" ref="Q51" si="103">E51+K51</f>
        <v>0</v>
      </c>
      <c r="R51" s="63">
        <f t="shared" ref="R51" si="104">F51+L51</f>
        <v>0</v>
      </c>
      <c r="S51" s="63">
        <f t="shared" ref="S51" si="105">G51+M51</f>
        <v>0</v>
      </c>
      <c r="T51" s="289">
        <f t="shared" ref="T51" si="106">H51+N51</f>
        <v>0</v>
      </c>
      <c r="V51" s="147">
        <f>O51-'3 priedas_asignavimai'!AC141</f>
        <v>0</v>
      </c>
    </row>
    <row r="52" spans="1:22" ht="15" customHeight="1" x14ac:dyDescent="0.25">
      <c r="A52" s="3" t="s">
        <v>16</v>
      </c>
      <c r="B52" s="201" t="s">
        <v>224</v>
      </c>
      <c r="C52" s="58">
        <f t="shared" ref="C52:C53" si="107">D52+E52+F52+G52+H52</f>
        <v>90.669479999999993</v>
      </c>
      <c r="D52" s="58">
        <f t="shared" si="100"/>
        <v>90.669479999999993</v>
      </c>
      <c r="E52" s="58">
        <f t="shared" si="100"/>
        <v>0</v>
      </c>
      <c r="F52" s="58">
        <f t="shared" si="100"/>
        <v>0</v>
      </c>
      <c r="G52" s="58">
        <f t="shared" si="100"/>
        <v>0</v>
      </c>
      <c r="H52" s="58">
        <f t="shared" si="100"/>
        <v>0</v>
      </c>
      <c r="I52" s="56">
        <f t="shared" ref="I52:I53" si="108">J52+K52+L52+M52+N52</f>
        <v>0</v>
      </c>
      <c r="J52" s="56">
        <f t="shared" si="100"/>
        <v>0</v>
      </c>
      <c r="K52" s="56">
        <f t="shared" si="100"/>
        <v>0</v>
      </c>
      <c r="L52" s="56">
        <f t="shared" si="100"/>
        <v>0</v>
      </c>
      <c r="M52" s="56">
        <f t="shared" si="100"/>
        <v>0</v>
      </c>
      <c r="N52" s="56">
        <f t="shared" si="100"/>
        <v>0</v>
      </c>
      <c r="O52" s="64">
        <f t="shared" ref="O52:T54" si="109">O53</f>
        <v>90.669479999999993</v>
      </c>
      <c r="P52" s="64">
        <f t="shared" si="109"/>
        <v>90.669479999999993</v>
      </c>
      <c r="Q52" s="64">
        <f t="shared" si="109"/>
        <v>0</v>
      </c>
      <c r="R52" s="64">
        <f t="shared" si="109"/>
        <v>0</v>
      </c>
      <c r="S52" s="64">
        <f t="shared" si="109"/>
        <v>0</v>
      </c>
      <c r="T52" s="290">
        <f t="shared" si="109"/>
        <v>0</v>
      </c>
      <c r="V52" s="147">
        <f>O52-'3 priedas_asignavimai'!AC142</f>
        <v>0</v>
      </c>
    </row>
    <row r="53" spans="1:22" ht="15" customHeight="1" x14ac:dyDescent="0.25">
      <c r="A53" s="10"/>
      <c r="B53" s="238" t="s">
        <v>370</v>
      </c>
      <c r="C53" s="57">
        <f t="shared" si="107"/>
        <v>90.669479999999993</v>
      </c>
      <c r="D53" s="79">
        <v>90.669479999999993</v>
      </c>
      <c r="E53" s="79"/>
      <c r="F53" s="79"/>
      <c r="G53" s="79"/>
      <c r="H53" s="79"/>
      <c r="I53" s="62">
        <f t="shared" si="108"/>
        <v>0</v>
      </c>
      <c r="J53" s="82"/>
      <c r="K53" s="82"/>
      <c r="L53" s="82"/>
      <c r="M53" s="82"/>
      <c r="N53" s="82"/>
      <c r="O53" s="63">
        <f>P53+Q53+R53+S53+T53</f>
        <v>90.669479999999993</v>
      </c>
      <c r="P53" s="63">
        <f t="shared" ref="P53" si="110">D53+J53</f>
        <v>90.669479999999993</v>
      </c>
      <c r="Q53" s="63">
        <f t="shared" ref="Q53" si="111">E53+K53</f>
        <v>0</v>
      </c>
      <c r="R53" s="63">
        <f t="shared" ref="R53" si="112">F53+L53</f>
        <v>0</v>
      </c>
      <c r="S53" s="63">
        <f t="shared" ref="S53" si="113">G53+M53</f>
        <v>0</v>
      </c>
      <c r="T53" s="289">
        <f t="shared" ref="T53" si="114">H53+N53</f>
        <v>0</v>
      </c>
      <c r="V53" s="147">
        <f>O53-'3 priedas_asignavimai'!AC143</f>
        <v>0</v>
      </c>
    </row>
    <row r="54" spans="1:22" ht="15" customHeight="1" x14ac:dyDescent="0.25">
      <c r="A54" s="3" t="s">
        <v>17</v>
      </c>
      <c r="B54" s="29" t="s">
        <v>225</v>
      </c>
      <c r="C54" s="58">
        <f t="shared" si="94"/>
        <v>0.60899999999999999</v>
      </c>
      <c r="D54" s="58">
        <f t="shared" si="100"/>
        <v>0</v>
      </c>
      <c r="E54" s="58">
        <f t="shared" si="100"/>
        <v>0.60899999999999999</v>
      </c>
      <c r="F54" s="58">
        <f t="shared" si="100"/>
        <v>0</v>
      </c>
      <c r="G54" s="58">
        <f t="shared" si="100"/>
        <v>0</v>
      </c>
      <c r="H54" s="58">
        <f t="shared" si="100"/>
        <v>0</v>
      </c>
      <c r="I54" s="56">
        <f t="shared" si="2"/>
        <v>0</v>
      </c>
      <c r="J54" s="56">
        <f t="shared" si="100"/>
        <v>0</v>
      </c>
      <c r="K54" s="56">
        <f t="shared" si="100"/>
        <v>0</v>
      </c>
      <c r="L54" s="56">
        <f t="shared" si="100"/>
        <v>0</v>
      </c>
      <c r="M54" s="56">
        <f t="shared" si="100"/>
        <v>0</v>
      </c>
      <c r="N54" s="56">
        <f t="shared" si="100"/>
        <v>0</v>
      </c>
      <c r="O54" s="64">
        <f t="shared" si="109"/>
        <v>0.60899999999999999</v>
      </c>
      <c r="P54" s="64">
        <f t="shared" si="109"/>
        <v>0</v>
      </c>
      <c r="Q54" s="64">
        <f t="shared" si="109"/>
        <v>0.60899999999999999</v>
      </c>
      <c r="R54" s="64">
        <f t="shared" si="109"/>
        <v>0</v>
      </c>
      <c r="S54" s="64">
        <f t="shared" si="109"/>
        <v>0</v>
      </c>
      <c r="T54" s="290">
        <f t="shared" si="109"/>
        <v>0</v>
      </c>
      <c r="V54" s="147">
        <f>O54-'3 priedas_asignavimai'!AC144</f>
        <v>0</v>
      </c>
    </row>
    <row r="55" spans="1:22" ht="15" customHeight="1" x14ac:dyDescent="0.25">
      <c r="A55" s="10"/>
      <c r="B55" s="1" t="s">
        <v>371</v>
      </c>
      <c r="C55" s="57">
        <f t="shared" si="94"/>
        <v>0.60899999999999999</v>
      </c>
      <c r="D55" s="79"/>
      <c r="E55" s="79">
        <v>0.60899999999999999</v>
      </c>
      <c r="F55" s="79"/>
      <c r="G55" s="79"/>
      <c r="H55" s="79"/>
      <c r="I55" s="62">
        <f t="shared" si="2"/>
        <v>0</v>
      </c>
      <c r="J55" s="82"/>
      <c r="K55" s="82"/>
      <c r="L55" s="82"/>
      <c r="M55" s="82"/>
      <c r="N55" s="82"/>
      <c r="O55" s="63">
        <f>P55+Q55+R55+S55+T55</f>
        <v>0.60899999999999999</v>
      </c>
      <c r="P55" s="63">
        <f t="shared" ref="P55" si="115">D55+J55</f>
        <v>0</v>
      </c>
      <c r="Q55" s="63">
        <f t="shared" ref="Q55" si="116">E55+K55</f>
        <v>0.60899999999999999</v>
      </c>
      <c r="R55" s="63">
        <f t="shared" ref="R55" si="117">F55+L55</f>
        <v>0</v>
      </c>
      <c r="S55" s="63">
        <f t="shared" ref="S55" si="118">G55+M55</f>
        <v>0</v>
      </c>
      <c r="T55" s="289">
        <f t="shared" ref="T55" si="119">H55+N55</f>
        <v>0</v>
      </c>
      <c r="V55" s="147">
        <f>O55-'3 priedas_asignavimai'!AC145</f>
        <v>0</v>
      </c>
    </row>
    <row r="56" spans="1:22" s="9" customFormat="1" ht="15" customHeight="1" x14ac:dyDescent="0.25">
      <c r="A56" s="11" t="s">
        <v>18</v>
      </c>
      <c r="B56" s="25" t="s">
        <v>226</v>
      </c>
      <c r="C56" s="58">
        <f t="shared" si="94"/>
        <v>0.35735</v>
      </c>
      <c r="D56" s="58">
        <f t="shared" ref="D56:T56" si="120">D57</f>
        <v>0</v>
      </c>
      <c r="E56" s="58">
        <f t="shared" si="120"/>
        <v>0.35735</v>
      </c>
      <c r="F56" s="58">
        <f t="shared" si="120"/>
        <v>0</v>
      </c>
      <c r="G56" s="58">
        <f t="shared" si="120"/>
        <v>0</v>
      </c>
      <c r="H56" s="58">
        <f t="shared" si="120"/>
        <v>0</v>
      </c>
      <c r="I56" s="56">
        <f t="shared" si="2"/>
        <v>0</v>
      </c>
      <c r="J56" s="56">
        <f t="shared" si="120"/>
        <v>0</v>
      </c>
      <c r="K56" s="56">
        <f t="shared" si="120"/>
        <v>0</v>
      </c>
      <c r="L56" s="56">
        <f t="shared" si="120"/>
        <v>0</v>
      </c>
      <c r="M56" s="56">
        <f t="shared" si="120"/>
        <v>0</v>
      </c>
      <c r="N56" s="56">
        <f t="shared" si="120"/>
        <v>0</v>
      </c>
      <c r="O56" s="64">
        <f t="shared" si="120"/>
        <v>0.35735</v>
      </c>
      <c r="P56" s="64">
        <f t="shared" si="120"/>
        <v>0</v>
      </c>
      <c r="Q56" s="64">
        <f t="shared" si="120"/>
        <v>0.35735</v>
      </c>
      <c r="R56" s="64">
        <f t="shared" si="120"/>
        <v>0</v>
      </c>
      <c r="S56" s="64">
        <f t="shared" si="120"/>
        <v>0</v>
      </c>
      <c r="T56" s="290">
        <f t="shared" si="120"/>
        <v>0</v>
      </c>
      <c r="V56" s="147">
        <f>O56-'3 priedas_asignavimai'!AC147</f>
        <v>0</v>
      </c>
    </row>
    <row r="57" spans="1:22" s="9" customFormat="1" ht="15" customHeight="1" x14ac:dyDescent="0.25">
      <c r="A57" s="12"/>
      <c r="B57" s="4" t="s">
        <v>372</v>
      </c>
      <c r="C57" s="57">
        <f t="shared" si="94"/>
        <v>0.35735</v>
      </c>
      <c r="D57" s="79"/>
      <c r="E57" s="79">
        <v>0.35735</v>
      </c>
      <c r="F57" s="79"/>
      <c r="G57" s="79"/>
      <c r="H57" s="79"/>
      <c r="I57" s="62">
        <f t="shared" si="2"/>
        <v>0</v>
      </c>
      <c r="J57" s="82"/>
      <c r="K57" s="82"/>
      <c r="L57" s="82"/>
      <c r="M57" s="82"/>
      <c r="N57" s="82"/>
      <c r="O57" s="63">
        <f>P57+Q57+R57+S57+T57</f>
        <v>0.35735</v>
      </c>
      <c r="P57" s="63">
        <f t="shared" ref="P57" si="121">D57+J57</f>
        <v>0</v>
      </c>
      <c r="Q57" s="63">
        <f t="shared" ref="Q57" si="122">E57+K57</f>
        <v>0.35735</v>
      </c>
      <c r="R57" s="63">
        <f t="shared" ref="R57" si="123">F57+L57</f>
        <v>0</v>
      </c>
      <c r="S57" s="63">
        <f t="shared" ref="S57" si="124">G57+M57</f>
        <v>0</v>
      </c>
      <c r="T57" s="289">
        <f t="shared" ref="T57" si="125">H57+N57</f>
        <v>0</v>
      </c>
      <c r="V57" s="147">
        <f>O57-'3 priedas_asignavimai'!AC148</f>
        <v>0</v>
      </c>
    </row>
    <row r="58" spans="1:22" s="136" customFormat="1" ht="15" hidden="1" customHeight="1" x14ac:dyDescent="0.25">
      <c r="A58" s="142" t="s">
        <v>18</v>
      </c>
      <c r="B58" s="132" t="s">
        <v>229</v>
      </c>
      <c r="C58" s="133">
        <f t="shared" si="94"/>
        <v>0</v>
      </c>
      <c r="D58" s="133">
        <f t="shared" ref="D58" si="126">D59</f>
        <v>0</v>
      </c>
      <c r="E58" s="133">
        <f t="shared" ref="E58" si="127">E59</f>
        <v>0</v>
      </c>
      <c r="F58" s="133">
        <f t="shared" ref="F58" si="128">F59</f>
        <v>0</v>
      </c>
      <c r="G58" s="133">
        <f t="shared" ref="G58" si="129">G59</f>
        <v>0</v>
      </c>
      <c r="H58" s="133">
        <f t="shared" ref="H58" si="130">H59</f>
        <v>0</v>
      </c>
      <c r="I58" s="134">
        <f t="shared" si="2"/>
        <v>0</v>
      </c>
      <c r="J58" s="134">
        <f t="shared" ref="J58:N58" si="131">J59</f>
        <v>0</v>
      </c>
      <c r="K58" s="134">
        <f t="shared" si="131"/>
        <v>0</v>
      </c>
      <c r="L58" s="134">
        <f t="shared" si="131"/>
        <v>0</v>
      </c>
      <c r="M58" s="134">
        <f t="shared" si="131"/>
        <v>0</v>
      </c>
      <c r="N58" s="134">
        <f t="shared" si="131"/>
        <v>0</v>
      </c>
      <c r="O58" s="135">
        <f>P58+Q58+R58+S58+T58</f>
        <v>0</v>
      </c>
      <c r="P58" s="135">
        <f t="shared" ref="P58" si="132">P59</f>
        <v>0</v>
      </c>
      <c r="Q58" s="135">
        <f t="shared" ref="Q58" si="133">Q59</f>
        <v>0</v>
      </c>
      <c r="R58" s="135">
        <f t="shared" ref="R58" si="134">R59</f>
        <v>0</v>
      </c>
      <c r="S58" s="135">
        <f t="shared" ref="S58" si="135">S59</f>
        <v>0</v>
      </c>
      <c r="T58" s="292">
        <f t="shared" ref="T58" si="136">T59</f>
        <v>0</v>
      </c>
      <c r="V58" s="148">
        <f>O58-'3 priedas_asignavimai'!AC152</f>
        <v>0</v>
      </c>
    </row>
    <row r="59" spans="1:22" s="136" customFormat="1" ht="15" hidden="1" customHeight="1" x14ac:dyDescent="0.25">
      <c r="A59" s="294"/>
      <c r="B59" s="295" t="s">
        <v>373</v>
      </c>
      <c r="C59" s="133">
        <f t="shared" si="94"/>
        <v>0</v>
      </c>
      <c r="D59" s="139"/>
      <c r="E59" s="139"/>
      <c r="F59" s="139"/>
      <c r="G59" s="139"/>
      <c r="H59" s="139"/>
      <c r="I59" s="134">
        <f t="shared" si="2"/>
        <v>0</v>
      </c>
      <c r="J59" s="159"/>
      <c r="K59" s="159"/>
      <c r="L59" s="159"/>
      <c r="M59" s="159"/>
      <c r="N59" s="159"/>
      <c r="O59" s="135">
        <f>P59+Q59+R59+S59+T59</f>
        <v>0</v>
      </c>
      <c r="P59" s="140">
        <f>D59+J59</f>
        <v>0</v>
      </c>
      <c r="Q59" s="140">
        <f>E59+K59</f>
        <v>0</v>
      </c>
      <c r="R59" s="140">
        <f>F59+L59</f>
        <v>0</v>
      </c>
      <c r="S59" s="140">
        <f>G59+M59</f>
        <v>0</v>
      </c>
      <c r="T59" s="291">
        <f>H59+N59</f>
        <v>0</v>
      </c>
      <c r="V59" s="148">
        <f>O59-'3 priedas_asignavimai'!AC153</f>
        <v>0</v>
      </c>
    </row>
    <row r="60" spans="1:22" ht="15" customHeight="1" x14ac:dyDescent="0.25">
      <c r="A60" s="3" t="s">
        <v>19</v>
      </c>
      <c r="B60" s="26" t="s">
        <v>230</v>
      </c>
      <c r="C60" s="58">
        <f t="shared" si="94"/>
        <v>3.3805000000000001</v>
      </c>
      <c r="D60" s="58">
        <f t="shared" ref="D60:T60" si="137">D61</f>
        <v>0</v>
      </c>
      <c r="E60" s="58">
        <f t="shared" si="137"/>
        <v>3.3805000000000001</v>
      </c>
      <c r="F60" s="58">
        <f t="shared" si="137"/>
        <v>0</v>
      </c>
      <c r="G60" s="58">
        <f t="shared" si="137"/>
        <v>0</v>
      </c>
      <c r="H60" s="58">
        <f t="shared" si="137"/>
        <v>0</v>
      </c>
      <c r="I60" s="56">
        <f t="shared" si="2"/>
        <v>0</v>
      </c>
      <c r="J60" s="56">
        <f t="shared" si="137"/>
        <v>0</v>
      </c>
      <c r="K60" s="56">
        <f t="shared" si="137"/>
        <v>0</v>
      </c>
      <c r="L60" s="56">
        <f t="shared" si="137"/>
        <v>0</v>
      </c>
      <c r="M60" s="56">
        <f t="shared" si="137"/>
        <v>0</v>
      </c>
      <c r="N60" s="56">
        <f t="shared" si="137"/>
        <v>0</v>
      </c>
      <c r="O60" s="64">
        <f t="shared" si="137"/>
        <v>3.3805000000000001</v>
      </c>
      <c r="P60" s="64">
        <f t="shared" si="137"/>
        <v>0</v>
      </c>
      <c r="Q60" s="64">
        <f t="shared" si="137"/>
        <v>3.3805000000000001</v>
      </c>
      <c r="R60" s="64">
        <f t="shared" si="137"/>
        <v>0</v>
      </c>
      <c r="S60" s="64">
        <f t="shared" si="137"/>
        <v>0</v>
      </c>
      <c r="T60" s="290">
        <f t="shared" si="137"/>
        <v>0</v>
      </c>
      <c r="V60" s="147">
        <f>O60-'3 priedas_asignavimai'!AC156</f>
        <v>0</v>
      </c>
    </row>
    <row r="61" spans="1:22" x14ac:dyDescent="0.25">
      <c r="A61" s="10"/>
      <c r="B61" s="8" t="s">
        <v>373</v>
      </c>
      <c r="C61" s="57">
        <f t="shared" si="94"/>
        <v>3.3805000000000001</v>
      </c>
      <c r="D61" s="79"/>
      <c r="E61" s="79">
        <v>3.3805000000000001</v>
      </c>
      <c r="F61" s="79"/>
      <c r="G61" s="79"/>
      <c r="H61" s="79"/>
      <c r="I61" s="62">
        <f t="shared" si="2"/>
        <v>0</v>
      </c>
      <c r="J61" s="82"/>
      <c r="K61" s="82"/>
      <c r="L61" s="82"/>
      <c r="M61" s="82"/>
      <c r="N61" s="82"/>
      <c r="O61" s="63">
        <f>P61+Q61+R61+S61+T61</f>
        <v>3.3805000000000001</v>
      </c>
      <c r="P61" s="63">
        <f t="shared" ref="P61" si="138">D61+J61</f>
        <v>0</v>
      </c>
      <c r="Q61" s="63">
        <f t="shared" ref="Q61" si="139">E61+K61</f>
        <v>3.3805000000000001</v>
      </c>
      <c r="R61" s="63">
        <f t="shared" ref="R61" si="140">F61+L61</f>
        <v>0</v>
      </c>
      <c r="S61" s="63">
        <f t="shared" ref="S61" si="141">G61+M61</f>
        <v>0</v>
      </c>
      <c r="T61" s="289">
        <f t="shared" ref="T61" si="142">H61+N61</f>
        <v>0</v>
      </c>
      <c r="V61" s="147">
        <f>O61-'3 priedas_asignavimai'!AC157</f>
        <v>0</v>
      </c>
    </row>
    <row r="62" spans="1:22" s="136" customFormat="1" ht="15" hidden="1" customHeight="1" x14ac:dyDescent="0.25">
      <c r="A62" s="131"/>
      <c r="B62" s="132" t="s">
        <v>231</v>
      </c>
      <c r="C62" s="133">
        <f t="shared" si="94"/>
        <v>0</v>
      </c>
      <c r="D62" s="141">
        <f t="shared" ref="D62" si="143">D63</f>
        <v>0</v>
      </c>
      <c r="E62" s="141">
        <f t="shared" ref="E62" si="144">E63</f>
        <v>0</v>
      </c>
      <c r="F62" s="141">
        <f t="shared" ref="F62" si="145">F63</f>
        <v>0</v>
      </c>
      <c r="G62" s="141">
        <f t="shared" ref="G62" si="146">G63</f>
        <v>0</v>
      </c>
      <c r="H62" s="141">
        <f t="shared" ref="H62" si="147">H63</f>
        <v>0</v>
      </c>
      <c r="I62" s="134">
        <f t="shared" si="2"/>
        <v>0</v>
      </c>
      <c r="J62" s="141">
        <f t="shared" ref="J62:N62" si="148">J63</f>
        <v>0</v>
      </c>
      <c r="K62" s="141">
        <f t="shared" si="148"/>
        <v>0</v>
      </c>
      <c r="L62" s="141">
        <f t="shared" si="148"/>
        <v>0</v>
      </c>
      <c r="M62" s="141">
        <f t="shared" si="148"/>
        <v>0</v>
      </c>
      <c r="N62" s="141">
        <f t="shared" si="148"/>
        <v>0</v>
      </c>
      <c r="O62" s="135">
        <f>P62+Q62+R62+S62+T62</f>
        <v>0</v>
      </c>
      <c r="P62" s="135">
        <f t="shared" ref="P62" si="149">P63</f>
        <v>0</v>
      </c>
      <c r="Q62" s="135">
        <f t="shared" ref="Q62" si="150">Q63</f>
        <v>0</v>
      </c>
      <c r="R62" s="135">
        <f t="shared" ref="R62" si="151">R63</f>
        <v>0</v>
      </c>
      <c r="S62" s="135">
        <f t="shared" ref="S62" si="152">S63</f>
        <v>0</v>
      </c>
      <c r="T62" s="292">
        <f t="shared" ref="T62" si="153">T63</f>
        <v>0</v>
      </c>
      <c r="V62" s="147">
        <f>O62-'3 priedas_asignavimai'!AC153</f>
        <v>0</v>
      </c>
    </row>
    <row r="63" spans="1:22" s="136" customFormat="1" ht="15" hidden="1" customHeight="1" x14ac:dyDescent="0.25">
      <c r="A63" s="137"/>
      <c r="B63" s="138" t="s">
        <v>54</v>
      </c>
      <c r="C63" s="133">
        <f t="shared" si="94"/>
        <v>0</v>
      </c>
      <c r="D63" s="139"/>
      <c r="E63" s="139"/>
      <c r="F63" s="139"/>
      <c r="G63" s="139"/>
      <c r="H63" s="139"/>
      <c r="I63" s="134">
        <f t="shared" si="2"/>
        <v>0</v>
      </c>
      <c r="J63" s="139"/>
      <c r="K63" s="139"/>
      <c r="L63" s="139"/>
      <c r="M63" s="139"/>
      <c r="N63" s="139"/>
      <c r="O63" s="135">
        <f>P63+Q63+R63+S63+T63</f>
        <v>0</v>
      </c>
      <c r="P63" s="140">
        <f>D63+J63</f>
        <v>0</v>
      </c>
      <c r="Q63" s="140">
        <f>E63+K63</f>
        <v>0</v>
      </c>
      <c r="R63" s="140">
        <f>F63+L63</f>
        <v>0</v>
      </c>
      <c r="S63" s="140">
        <f>G63+M63</f>
        <v>0</v>
      </c>
      <c r="T63" s="291">
        <f>H63+N63</f>
        <v>0</v>
      </c>
      <c r="V63" s="147">
        <f>O63-'3 priedas_asignavimai'!AC154</f>
        <v>0</v>
      </c>
    </row>
    <row r="64" spans="1:22" ht="15" customHeight="1" x14ac:dyDescent="0.25">
      <c r="A64" s="11" t="s">
        <v>20</v>
      </c>
      <c r="B64" s="26" t="s">
        <v>232</v>
      </c>
      <c r="C64" s="58">
        <f t="shared" si="94"/>
        <v>2.7989899999999999</v>
      </c>
      <c r="D64" s="58">
        <f t="shared" ref="D64:T64" si="154">D65</f>
        <v>0</v>
      </c>
      <c r="E64" s="58">
        <f t="shared" si="154"/>
        <v>2.7989899999999999</v>
      </c>
      <c r="F64" s="57">
        <f t="shared" si="154"/>
        <v>0</v>
      </c>
      <c r="G64" s="57">
        <f t="shared" si="154"/>
        <v>0</v>
      </c>
      <c r="H64" s="57">
        <f t="shared" si="154"/>
        <v>0</v>
      </c>
      <c r="I64" s="56">
        <f t="shared" si="2"/>
        <v>0</v>
      </c>
      <c r="J64" s="56">
        <f t="shared" si="154"/>
        <v>0</v>
      </c>
      <c r="K64" s="56">
        <f t="shared" si="154"/>
        <v>0</v>
      </c>
      <c r="L64" s="56">
        <f t="shared" si="154"/>
        <v>0</v>
      </c>
      <c r="M64" s="56">
        <f t="shared" si="154"/>
        <v>0</v>
      </c>
      <c r="N64" s="56">
        <f t="shared" si="154"/>
        <v>0</v>
      </c>
      <c r="O64" s="64">
        <f t="shared" si="154"/>
        <v>2.7989899999999999</v>
      </c>
      <c r="P64" s="64">
        <f t="shared" si="154"/>
        <v>0</v>
      </c>
      <c r="Q64" s="64">
        <f t="shared" si="154"/>
        <v>2.7989899999999999</v>
      </c>
      <c r="R64" s="64">
        <f t="shared" si="154"/>
        <v>0</v>
      </c>
      <c r="S64" s="64">
        <f t="shared" si="154"/>
        <v>0</v>
      </c>
      <c r="T64" s="290">
        <f t="shared" si="154"/>
        <v>0</v>
      </c>
      <c r="V64" s="147">
        <f>O64-'3 priedas_asignavimai'!AC167</f>
        <v>0</v>
      </c>
    </row>
    <row r="65" spans="1:22" x14ac:dyDescent="0.25">
      <c r="A65" s="12"/>
      <c r="B65" s="8" t="s">
        <v>373</v>
      </c>
      <c r="C65" s="57">
        <f t="shared" si="94"/>
        <v>2.7989899999999999</v>
      </c>
      <c r="D65" s="79"/>
      <c r="E65" s="79">
        <v>2.7989899999999999</v>
      </c>
      <c r="F65" s="79"/>
      <c r="G65" s="79"/>
      <c r="H65" s="79"/>
      <c r="I65" s="62">
        <f t="shared" si="2"/>
        <v>0</v>
      </c>
      <c r="J65" s="82"/>
      <c r="K65" s="82"/>
      <c r="L65" s="82"/>
      <c r="M65" s="82"/>
      <c r="N65" s="82"/>
      <c r="O65" s="63">
        <f>P65+Q65+R65+S65+T65</f>
        <v>2.7989899999999999</v>
      </c>
      <c r="P65" s="63">
        <f t="shared" ref="P65" si="155">D65+J65</f>
        <v>0</v>
      </c>
      <c r="Q65" s="63">
        <f t="shared" ref="Q65" si="156">E65+K65</f>
        <v>2.7989899999999999</v>
      </c>
      <c r="R65" s="63">
        <f t="shared" ref="R65" si="157">F65+L65</f>
        <v>0</v>
      </c>
      <c r="S65" s="63">
        <f t="shared" ref="S65" si="158">G65+M65</f>
        <v>0</v>
      </c>
      <c r="T65" s="289">
        <f t="shared" ref="T65" si="159">H65+N65</f>
        <v>0</v>
      </c>
      <c r="V65" s="147">
        <f>O65-'3 priedas_asignavimai'!AC168</f>
        <v>0</v>
      </c>
    </row>
    <row r="66" spans="1:22" ht="15" customHeight="1" x14ac:dyDescent="0.25">
      <c r="A66" s="3" t="s">
        <v>21</v>
      </c>
      <c r="B66" s="26" t="s">
        <v>233</v>
      </c>
      <c r="C66" s="58">
        <f t="shared" si="94"/>
        <v>7.0000000000000007E-2</v>
      </c>
      <c r="D66" s="58">
        <f t="shared" ref="D66" si="160">D67</f>
        <v>0</v>
      </c>
      <c r="E66" s="58">
        <f t="shared" ref="E66" si="161">E67</f>
        <v>7.0000000000000007E-2</v>
      </c>
      <c r="F66" s="57">
        <f t="shared" ref="F66" si="162">F67</f>
        <v>0</v>
      </c>
      <c r="G66" s="57">
        <f t="shared" ref="G66" si="163">G67</f>
        <v>0</v>
      </c>
      <c r="H66" s="57">
        <f t="shared" ref="H66" si="164">H67</f>
        <v>0</v>
      </c>
      <c r="I66" s="56">
        <f t="shared" si="2"/>
        <v>0</v>
      </c>
      <c r="J66" s="56">
        <f t="shared" ref="J66:N66" si="165">J67</f>
        <v>0</v>
      </c>
      <c r="K66" s="56">
        <f t="shared" si="165"/>
        <v>0</v>
      </c>
      <c r="L66" s="56">
        <f t="shared" si="165"/>
        <v>0</v>
      </c>
      <c r="M66" s="56">
        <f t="shared" si="165"/>
        <v>0</v>
      </c>
      <c r="N66" s="56">
        <f t="shared" si="165"/>
        <v>0</v>
      </c>
      <c r="O66" s="64">
        <f>P66+Q66+R66+S66+T66</f>
        <v>7.0000000000000007E-2</v>
      </c>
      <c r="P66" s="64">
        <f t="shared" ref="P66" si="166">P67</f>
        <v>0</v>
      </c>
      <c r="Q66" s="64">
        <f t="shared" ref="Q66" si="167">Q67</f>
        <v>7.0000000000000007E-2</v>
      </c>
      <c r="R66" s="64">
        <f t="shared" ref="R66" si="168">R67</f>
        <v>0</v>
      </c>
      <c r="S66" s="64">
        <f t="shared" ref="S66" si="169">S67</f>
        <v>0</v>
      </c>
      <c r="T66" s="290">
        <f t="shared" ref="T66" si="170">T67</f>
        <v>0</v>
      </c>
      <c r="V66" s="147"/>
    </row>
    <row r="67" spans="1:22" ht="15" customHeight="1" x14ac:dyDescent="0.25">
      <c r="A67" s="12"/>
      <c r="B67" s="8" t="s">
        <v>54</v>
      </c>
      <c r="C67" s="57">
        <f t="shared" si="94"/>
        <v>7.0000000000000007E-2</v>
      </c>
      <c r="D67" s="79"/>
      <c r="E67" s="79">
        <v>7.0000000000000007E-2</v>
      </c>
      <c r="F67" s="79"/>
      <c r="G67" s="79"/>
      <c r="H67" s="79"/>
      <c r="I67" s="56">
        <f t="shared" si="2"/>
        <v>0</v>
      </c>
      <c r="J67" s="82"/>
      <c r="K67" s="82"/>
      <c r="L67" s="82"/>
      <c r="M67" s="82"/>
      <c r="N67" s="82"/>
      <c r="O67" s="63">
        <f>P67+Q67+R67+S67+T67</f>
        <v>7.0000000000000007E-2</v>
      </c>
      <c r="P67" s="63">
        <f>D67+J67</f>
        <v>0</v>
      </c>
      <c r="Q67" s="63">
        <f>E67+K67</f>
        <v>7.0000000000000007E-2</v>
      </c>
      <c r="R67" s="63">
        <f>F67+L67</f>
        <v>0</v>
      </c>
      <c r="S67" s="63">
        <f>G67+M67</f>
        <v>0</v>
      </c>
      <c r="T67" s="289">
        <f>H67+N67</f>
        <v>0</v>
      </c>
      <c r="V67" s="147">
        <f>O67-'3 priedas_asignavimai'!AC176</f>
        <v>0</v>
      </c>
    </row>
    <row r="68" spans="1:22" ht="15" customHeight="1" x14ac:dyDescent="0.25">
      <c r="A68" s="11" t="s">
        <v>22</v>
      </c>
      <c r="B68" s="26" t="s">
        <v>128</v>
      </c>
      <c r="C68" s="58">
        <f t="shared" si="94"/>
        <v>0.72835000000000005</v>
      </c>
      <c r="D68" s="58">
        <f t="shared" ref="D68" si="171">D69</f>
        <v>0</v>
      </c>
      <c r="E68" s="58">
        <f t="shared" ref="E68" si="172">E69</f>
        <v>0.72835000000000005</v>
      </c>
      <c r="F68" s="58">
        <f t="shared" ref="F68" si="173">F69</f>
        <v>0</v>
      </c>
      <c r="G68" s="58">
        <f t="shared" ref="G68" si="174">G69</f>
        <v>0</v>
      </c>
      <c r="H68" s="58">
        <f t="shared" ref="H68" si="175">H69</f>
        <v>0</v>
      </c>
      <c r="I68" s="56">
        <f t="shared" si="2"/>
        <v>0</v>
      </c>
      <c r="J68" s="56">
        <f t="shared" ref="J68:N68" si="176">J69</f>
        <v>0</v>
      </c>
      <c r="K68" s="56">
        <f t="shared" si="176"/>
        <v>0</v>
      </c>
      <c r="L68" s="56">
        <f t="shared" si="176"/>
        <v>0</v>
      </c>
      <c r="M68" s="56">
        <f t="shared" si="176"/>
        <v>0</v>
      </c>
      <c r="N68" s="56">
        <f t="shared" si="176"/>
        <v>0</v>
      </c>
      <c r="O68" s="64">
        <f>P68+Q68+R68+S68+T68</f>
        <v>0.72835000000000005</v>
      </c>
      <c r="P68" s="64">
        <f t="shared" ref="P68" si="177">P69</f>
        <v>0</v>
      </c>
      <c r="Q68" s="64">
        <f t="shared" ref="Q68" si="178">Q69</f>
        <v>0.72835000000000005</v>
      </c>
      <c r="R68" s="64">
        <f t="shared" ref="R68" si="179">R69</f>
        <v>0</v>
      </c>
      <c r="S68" s="64">
        <f t="shared" ref="S68" si="180">S69</f>
        <v>0</v>
      </c>
      <c r="T68" s="290">
        <f t="shared" ref="T68" si="181">T69</f>
        <v>0</v>
      </c>
      <c r="V68" s="147">
        <f>O68-'3 priedas_asignavimai'!AC178</f>
        <v>0</v>
      </c>
    </row>
    <row r="69" spans="1:22" ht="15" customHeight="1" x14ac:dyDescent="0.25">
      <c r="A69" s="12"/>
      <c r="B69" s="8" t="s">
        <v>54</v>
      </c>
      <c r="C69" s="57">
        <f t="shared" si="94"/>
        <v>0.72835000000000005</v>
      </c>
      <c r="D69" s="79"/>
      <c r="E69" s="79">
        <v>0.72835000000000005</v>
      </c>
      <c r="F69" s="79"/>
      <c r="G69" s="79"/>
      <c r="H69" s="79"/>
      <c r="I69" s="62">
        <f t="shared" si="2"/>
        <v>0</v>
      </c>
      <c r="J69" s="82"/>
      <c r="K69" s="82"/>
      <c r="L69" s="82"/>
      <c r="M69" s="82"/>
      <c r="N69" s="82"/>
      <c r="O69" s="153">
        <f>P69+Q69+R69+S69+T69</f>
        <v>0.72835000000000005</v>
      </c>
      <c r="P69" s="63">
        <f>D69+J69</f>
        <v>0</v>
      </c>
      <c r="Q69" s="63">
        <f>E69+K69</f>
        <v>0.72835000000000005</v>
      </c>
      <c r="R69" s="63">
        <f>F69+L69</f>
        <v>0</v>
      </c>
      <c r="S69" s="63">
        <f>G69+M69</f>
        <v>0</v>
      </c>
      <c r="T69" s="289">
        <f>H69+N69</f>
        <v>0</v>
      </c>
      <c r="V69" s="147">
        <f>O69-'3 priedas_asignavimai'!AC179</f>
        <v>0</v>
      </c>
    </row>
    <row r="70" spans="1:22" ht="15" customHeight="1" x14ac:dyDescent="0.25">
      <c r="A70" s="11" t="s">
        <v>23</v>
      </c>
      <c r="B70" s="26" t="s">
        <v>235</v>
      </c>
      <c r="C70" s="58">
        <f t="shared" si="94"/>
        <v>24.749169999999999</v>
      </c>
      <c r="D70" s="58">
        <f t="shared" ref="D70:T70" si="182">D71</f>
        <v>0</v>
      </c>
      <c r="E70" s="58">
        <f t="shared" si="182"/>
        <v>24.749169999999999</v>
      </c>
      <c r="F70" s="58">
        <f t="shared" si="182"/>
        <v>0</v>
      </c>
      <c r="G70" s="58">
        <f t="shared" si="182"/>
        <v>0</v>
      </c>
      <c r="H70" s="58">
        <f t="shared" si="182"/>
        <v>0</v>
      </c>
      <c r="I70" s="56">
        <f t="shared" si="2"/>
        <v>0</v>
      </c>
      <c r="J70" s="56">
        <f t="shared" si="182"/>
        <v>0</v>
      </c>
      <c r="K70" s="56">
        <f t="shared" si="182"/>
        <v>0</v>
      </c>
      <c r="L70" s="56">
        <f t="shared" si="182"/>
        <v>0</v>
      </c>
      <c r="M70" s="56">
        <f t="shared" si="182"/>
        <v>0</v>
      </c>
      <c r="N70" s="56">
        <f t="shared" si="182"/>
        <v>0</v>
      </c>
      <c r="O70" s="64">
        <f t="shared" si="182"/>
        <v>24.749169999999999</v>
      </c>
      <c r="P70" s="64">
        <f t="shared" si="182"/>
        <v>0</v>
      </c>
      <c r="Q70" s="64">
        <f t="shared" si="182"/>
        <v>24.749169999999999</v>
      </c>
      <c r="R70" s="64">
        <f t="shared" si="182"/>
        <v>0</v>
      </c>
      <c r="S70" s="64">
        <f t="shared" si="182"/>
        <v>0</v>
      </c>
      <c r="T70" s="290">
        <f t="shared" si="182"/>
        <v>0</v>
      </c>
      <c r="V70" s="147">
        <f>O70-'3 priedas_asignavimai'!AC185</f>
        <v>0</v>
      </c>
    </row>
    <row r="71" spans="1:22" x14ac:dyDescent="0.25">
      <c r="A71" s="12"/>
      <c r="B71" s="8" t="s">
        <v>373</v>
      </c>
      <c r="C71" s="57">
        <f t="shared" si="94"/>
        <v>24.749169999999999</v>
      </c>
      <c r="D71" s="79"/>
      <c r="E71" s="79">
        <v>24.749169999999999</v>
      </c>
      <c r="F71" s="79"/>
      <c r="G71" s="79"/>
      <c r="H71" s="79"/>
      <c r="I71" s="62">
        <f t="shared" si="2"/>
        <v>0</v>
      </c>
      <c r="J71" s="82"/>
      <c r="K71" s="82"/>
      <c r="L71" s="82"/>
      <c r="M71" s="82"/>
      <c r="N71" s="82"/>
      <c r="O71" s="63">
        <f>P71+Q71+R71+S71+T71</f>
        <v>24.749169999999999</v>
      </c>
      <c r="P71" s="63">
        <f t="shared" ref="P71" si="183">D71+J71</f>
        <v>0</v>
      </c>
      <c r="Q71" s="63">
        <f t="shared" ref="Q71" si="184">E71+K71</f>
        <v>24.749169999999999</v>
      </c>
      <c r="R71" s="63">
        <f t="shared" ref="R71" si="185">F71+L71</f>
        <v>0</v>
      </c>
      <c r="S71" s="63">
        <f t="shared" ref="S71" si="186">G71+M71</f>
        <v>0</v>
      </c>
      <c r="T71" s="289">
        <f t="shared" ref="T71" si="187">H71+N71</f>
        <v>0</v>
      </c>
      <c r="V71" s="147">
        <f>O71-'3 priedas_asignavimai'!AC186</f>
        <v>0</v>
      </c>
    </row>
    <row r="72" spans="1:22" ht="15" customHeight="1" x14ac:dyDescent="0.25">
      <c r="A72" s="11" t="s">
        <v>24</v>
      </c>
      <c r="B72" s="26" t="s">
        <v>237</v>
      </c>
      <c r="C72" s="58">
        <f t="shared" si="94"/>
        <v>4.15855</v>
      </c>
      <c r="D72" s="58">
        <f t="shared" ref="D72:T72" si="188">D73</f>
        <v>0</v>
      </c>
      <c r="E72" s="58">
        <f t="shared" si="188"/>
        <v>4.15855</v>
      </c>
      <c r="F72" s="58">
        <f t="shared" si="188"/>
        <v>0</v>
      </c>
      <c r="G72" s="58">
        <f t="shared" si="188"/>
        <v>0</v>
      </c>
      <c r="H72" s="58">
        <f t="shared" si="188"/>
        <v>0</v>
      </c>
      <c r="I72" s="56">
        <f t="shared" si="2"/>
        <v>0</v>
      </c>
      <c r="J72" s="56">
        <f t="shared" si="188"/>
        <v>0</v>
      </c>
      <c r="K72" s="56">
        <f t="shared" si="188"/>
        <v>0</v>
      </c>
      <c r="L72" s="56">
        <f t="shared" si="188"/>
        <v>0</v>
      </c>
      <c r="M72" s="56">
        <f t="shared" si="188"/>
        <v>0</v>
      </c>
      <c r="N72" s="56">
        <f t="shared" si="188"/>
        <v>0</v>
      </c>
      <c r="O72" s="64">
        <f t="shared" si="188"/>
        <v>4.15855</v>
      </c>
      <c r="P72" s="64">
        <f t="shared" si="188"/>
        <v>0</v>
      </c>
      <c r="Q72" s="64">
        <f t="shared" si="188"/>
        <v>4.15855</v>
      </c>
      <c r="R72" s="64">
        <f t="shared" si="188"/>
        <v>0</v>
      </c>
      <c r="S72" s="64">
        <f t="shared" si="188"/>
        <v>0</v>
      </c>
      <c r="T72" s="290">
        <f t="shared" si="188"/>
        <v>0</v>
      </c>
      <c r="V72" s="147">
        <f>O72-'3 priedas_asignavimai'!AC192</f>
        <v>0</v>
      </c>
    </row>
    <row r="73" spans="1:22" x14ac:dyDescent="0.25">
      <c r="A73" s="12"/>
      <c r="B73" s="8" t="s">
        <v>373</v>
      </c>
      <c r="C73" s="57">
        <f t="shared" si="94"/>
        <v>4.15855</v>
      </c>
      <c r="D73" s="79"/>
      <c r="E73" s="79">
        <v>4.15855</v>
      </c>
      <c r="F73" s="79"/>
      <c r="G73" s="79"/>
      <c r="H73" s="79"/>
      <c r="I73" s="62">
        <f t="shared" si="2"/>
        <v>0</v>
      </c>
      <c r="J73" s="82"/>
      <c r="K73" s="82"/>
      <c r="L73" s="82"/>
      <c r="M73" s="82"/>
      <c r="N73" s="82"/>
      <c r="O73" s="63">
        <f>P73+Q73+R73+S73+T73</f>
        <v>4.15855</v>
      </c>
      <c r="P73" s="63">
        <f t="shared" ref="P73" si="189">D73+J73</f>
        <v>0</v>
      </c>
      <c r="Q73" s="63">
        <f t="shared" ref="Q73" si="190">E73+K73</f>
        <v>4.15855</v>
      </c>
      <c r="R73" s="63">
        <f t="shared" ref="R73" si="191">F73+L73</f>
        <v>0</v>
      </c>
      <c r="S73" s="63">
        <f t="shared" ref="S73" si="192">G73+M73</f>
        <v>0</v>
      </c>
      <c r="T73" s="289">
        <f t="shared" ref="T73" si="193">H73+N73</f>
        <v>0</v>
      </c>
      <c r="V73" s="147">
        <f>O73-'3 priedas_asignavimai'!AC193</f>
        <v>0</v>
      </c>
    </row>
    <row r="74" spans="1:22" ht="15" customHeight="1" x14ac:dyDescent="0.25">
      <c r="A74" s="11" t="s">
        <v>25</v>
      </c>
      <c r="B74" s="26" t="s">
        <v>238</v>
      </c>
      <c r="C74" s="58">
        <f t="shared" si="94"/>
        <v>0.23266999999999999</v>
      </c>
      <c r="D74" s="58">
        <f t="shared" ref="D74:T74" si="194">D75</f>
        <v>0</v>
      </c>
      <c r="E74" s="58">
        <f t="shared" si="194"/>
        <v>0.23266999999999999</v>
      </c>
      <c r="F74" s="58">
        <f t="shared" si="194"/>
        <v>0</v>
      </c>
      <c r="G74" s="58">
        <f t="shared" si="194"/>
        <v>0</v>
      </c>
      <c r="H74" s="58">
        <f t="shared" si="194"/>
        <v>0</v>
      </c>
      <c r="I74" s="56">
        <f t="shared" si="2"/>
        <v>0</v>
      </c>
      <c r="J74" s="56">
        <f t="shared" si="194"/>
        <v>0</v>
      </c>
      <c r="K74" s="56">
        <f t="shared" si="194"/>
        <v>0</v>
      </c>
      <c r="L74" s="56">
        <f t="shared" si="194"/>
        <v>0</v>
      </c>
      <c r="M74" s="56">
        <f t="shared" si="194"/>
        <v>0</v>
      </c>
      <c r="N74" s="56">
        <f t="shared" si="194"/>
        <v>0</v>
      </c>
      <c r="O74" s="64">
        <f t="shared" si="194"/>
        <v>0.23266999999999999</v>
      </c>
      <c r="P74" s="64">
        <f t="shared" si="194"/>
        <v>0</v>
      </c>
      <c r="Q74" s="64">
        <f t="shared" si="194"/>
        <v>0.23266999999999999</v>
      </c>
      <c r="R74" s="64">
        <f t="shared" si="194"/>
        <v>0</v>
      </c>
      <c r="S74" s="64">
        <f t="shared" si="194"/>
        <v>0</v>
      </c>
      <c r="T74" s="290">
        <f t="shared" si="194"/>
        <v>0</v>
      </c>
      <c r="V74" s="147">
        <f>O74-'3 priedas_asignavimai'!AC198</f>
        <v>0</v>
      </c>
    </row>
    <row r="75" spans="1:22" x14ac:dyDescent="0.25">
      <c r="A75" s="12"/>
      <c r="B75" s="8" t="s">
        <v>373</v>
      </c>
      <c r="C75" s="57">
        <f t="shared" si="94"/>
        <v>0.23266999999999999</v>
      </c>
      <c r="D75" s="79"/>
      <c r="E75" s="79">
        <v>0.23266999999999999</v>
      </c>
      <c r="F75" s="79"/>
      <c r="G75" s="79"/>
      <c r="H75" s="79"/>
      <c r="I75" s="62">
        <f t="shared" si="2"/>
        <v>0</v>
      </c>
      <c r="J75" s="82"/>
      <c r="K75" s="82"/>
      <c r="L75" s="82"/>
      <c r="M75" s="82"/>
      <c r="N75" s="82"/>
      <c r="O75" s="63">
        <f>P75+Q75+R75+S75+T75</f>
        <v>0.23266999999999999</v>
      </c>
      <c r="P75" s="63">
        <f t="shared" ref="P75" si="195">D75+J75</f>
        <v>0</v>
      </c>
      <c r="Q75" s="63">
        <f t="shared" ref="Q75" si="196">E75+K75</f>
        <v>0.23266999999999999</v>
      </c>
      <c r="R75" s="63">
        <f t="shared" ref="R75" si="197">F75+L75</f>
        <v>0</v>
      </c>
      <c r="S75" s="63">
        <f t="shared" ref="S75" si="198">G75+M75</f>
        <v>0</v>
      </c>
      <c r="T75" s="289">
        <f t="shared" ref="T75" si="199">H75+N75</f>
        <v>0</v>
      </c>
      <c r="V75" s="147">
        <f>O75-'3 priedas_asignavimai'!AC199</f>
        <v>0</v>
      </c>
    </row>
    <row r="76" spans="1:22" ht="15" customHeight="1" x14ac:dyDescent="0.25">
      <c r="A76" s="11" t="s">
        <v>318</v>
      </c>
      <c r="B76" s="26" t="s">
        <v>240</v>
      </c>
      <c r="C76" s="58">
        <f t="shared" si="94"/>
        <v>0.53627000000000002</v>
      </c>
      <c r="D76" s="58">
        <f t="shared" ref="D76:T76" si="200">D77</f>
        <v>0</v>
      </c>
      <c r="E76" s="58">
        <f t="shared" si="200"/>
        <v>0.53627000000000002</v>
      </c>
      <c r="F76" s="58">
        <f t="shared" si="200"/>
        <v>0</v>
      </c>
      <c r="G76" s="58">
        <f t="shared" si="200"/>
        <v>0</v>
      </c>
      <c r="H76" s="58">
        <f t="shared" si="200"/>
        <v>0</v>
      </c>
      <c r="I76" s="56">
        <f t="shared" si="2"/>
        <v>0</v>
      </c>
      <c r="J76" s="56">
        <f t="shared" si="200"/>
        <v>0</v>
      </c>
      <c r="K76" s="56">
        <f t="shared" si="200"/>
        <v>0</v>
      </c>
      <c r="L76" s="56">
        <f t="shared" si="200"/>
        <v>0</v>
      </c>
      <c r="M76" s="56">
        <f t="shared" si="200"/>
        <v>0</v>
      </c>
      <c r="N76" s="56">
        <f t="shared" si="200"/>
        <v>0</v>
      </c>
      <c r="O76" s="64">
        <f t="shared" si="200"/>
        <v>0.53627000000000002</v>
      </c>
      <c r="P76" s="64">
        <f t="shared" si="200"/>
        <v>0</v>
      </c>
      <c r="Q76" s="64">
        <f t="shared" si="200"/>
        <v>0.53627000000000002</v>
      </c>
      <c r="R76" s="64">
        <f t="shared" si="200"/>
        <v>0</v>
      </c>
      <c r="S76" s="64">
        <f t="shared" si="200"/>
        <v>0</v>
      </c>
      <c r="T76" s="290">
        <f t="shared" si="200"/>
        <v>0</v>
      </c>
      <c r="V76" s="147">
        <f>O76-'3 priedas_asignavimai'!AC204</f>
        <v>0</v>
      </c>
    </row>
    <row r="77" spans="1:22" x14ac:dyDescent="0.25">
      <c r="A77" s="12"/>
      <c r="B77" s="8" t="s">
        <v>373</v>
      </c>
      <c r="C77" s="57">
        <f t="shared" si="94"/>
        <v>0.53627000000000002</v>
      </c>
      <c r="D77" s="79"/>
      <c r="E77" s="79">
        <v>0.53627000000000002</v>
      </c>
      <c r="F77" s="79"/>
      <c r="G77" s="79"/>
      <c r="H77" s="79"/>
      <c r="I77" s="62">
        <f t="shared" si="2"/>
        <v>0</v>
      </c>
      <c r="J77" s="82"/>
      <c r="K77" s="82"/>
      <c r="L77" s="82"/>
      <c r="M77" s="82"/>
      <c r="N77" s="82"/>
      <c r="O77" s="63">
        <f>P77+Q77+R77+S77+T77</f>
        <v>0.53627000000000002</v>
      </c>
      <c r="P77" s="63">
        <f t="shared" ref="P77" si="201">D77+J77</f>
        <v>0</v>
      </c>
      <c r="Q77" s="63">
        <f t="shared" ref="Q77" si="202">E77+K77</f>
        <v>0.53627000000000002</v>
      </c>
      <c r="R77" s="63">
        <f t="shared" ref="R77" si="203">F77+L77</f>
        <v>0</v>
      </c>
      <c r="S77" s="63">
        <f t="shared" ref="S77" si="204">G77+M77</f>
        <v>0</v>
      </c>
      <c r="T77" s="289">
        <f t="shared" ref="T77" si="205">H77+N77</f>
        <v>0</v>
      </c>
      <c r="V77" s="147">
        <f>O77-'3 priedas_asignavimai'!AC205</f>
        <v>0</v>
      </c>
    </row>
    <row r="78" spans="1:22" ht="15" customHeight="1" x14ac:dyDescent="0.25">
      <c r="A78" s="11" t="s">
        <v>26</v>
      </c>
      <c r="B78" s="26" t="s">
        <v>241</v>
      </c>
      <c r="C78" s="58">
        <f t="shared" si="94"/>
        <v>2.8221500000000002</v>
      </c>
      <c r="D78" s="58">
        <f t="shared" ref="D78:T78" si="206">D79</f>
        <v>0</v>
      </c>
      <c r="E78" s="58">
        <f t="shared" si="206"/>
        <v>2.8221500000000002</v>
      </c>
      <c r="F78" s="58">
        <f t="shared" si="206"/>
        <v>0</v>
      </c>
      <c r="G78" s="58">
        <f t="shared" si="206"/>
        <v>0</v>
      </c>
      <c r="H78" s="58">
        <f t="shared" si="206"/>
        <v>0</v>
      </c>
      <c r="I78" s="56">
        <f t="shared" si="2"/>
        <v>0</v>
      </c>
      <c r="J78" s="56">
        <f t="shared" si="206"/>
        <v>0</v>
      </c>
      <c r="K78" s="56">
        <f t="shared" si="206"/>
        <v>0</v>
      </c>
      <c r="L78" s="56">
        <f t="shared" si="206"/>
        <v>0</v>
      </c>
      <c r="M78" s="56">
        <f t="shared" si="206"/>
        <v>0</v>
      </c>
      <c r="N78" s="56">
        <f t="shared" si="206"/>
        <v>0</v>
      </c>
      <c r="O78" s="64">
        <f t="shared" si="206"/>
        <v>2.8221500000000002</v>
      </c>
      <c r="P78" s="64">
        <f t="shared" si="206"/>
        <v>0</v>
      </c>
      <c r="Q78" s="64">
        <f t="shared" si="206"/>
        <v>2.8221500000000002</v>
      </c>
      <c r="R78" s="64">
        <f t="shared" si="206"/>
        <v>0</v>
      </c>
      <c r="S78" s="64">
        <f t="shared" si="206"/>
        <v>0</v>
      </c>
      <c r="T78" s="290">
        <f t="shared" si="206"/>
        <v>0</v>
      </c>
      <c r="V78" s="147">
        <f>O78-'3 priedas_asignavimai'!AC212</f>
        <v>0</v>
      </c>
    </row>
    <row r="79" spans="1:22" x14ac:dyDescent="0.25">
      <c r="A79" s="12"/>
      <c r="B79" s="8" t="s">
        <v>373</v>
      </c>
      <c r="C79" s="57">
        <f t="shared" si="94"/>
        <v>2.8221500000000002</v>
      </c>
      <c r="D79" s="79"/>
      <c r="E79" s="79">
        <v>2.8221500000000002</v>
      </c>
      <c r="F79" s="79"/>
      <c r="G79" s="79"/>
      <c r="H79" s="79"/>
      <c r="I79" s="62">
        <f t="shared" si="2"/>
        <v>0</v>
      </c>
      <c r="J79" s="82"/>
      <c r="K79" s="82"/>
      <c r="L79" s="82"/>
      <c r="M79" s="82"/>
      <c r="N79" s="82"/>
      <c r="O79" s="63">
        <f>P79+Q79+R79+S79+T79</f>
        <v>2.8221500000000002</v>
      </c>
      <c r="P79" s="63">
        <f t="shared" ref="P79" si="207">D79+J79</f>
        <v>0</v>
      </c>
      <c r="Q79" s="63">
        <f t="shared" ref="Q79" si="208">E79+K79</f>
        <v>2.8221500000000002</v>
      </c>
      <c r="R79" s="63">
        <f t="shared" ref="R79" si="209">F79+L79</f>
        <v>0</v>
      </c>
      <c r="S79" s="63">
        <f t="shared" ref="S79" si="210">G79+M79</f>
        <v>0</v>
      </c>
      <c r="T79" s="289">
        <f t="shared" ref="T79" si="211">H79+N79</f>
        <v>0</v>
      </c>
      <c r="V79" s="147">
        <f>O79-'3 priedas_asignavimai'!AC213</f>
        <v>0</v>
      </c>
    </row>
    <row r="80" spans="1:22" ht="15" customHeight="1" x14ac:dyDescent="0.25">
      <c r="A80" s="11" t="s">
        <v>27</v>
      </c>
      <c r="B80" s="26" t="s">
        <v>243</v>
      </c>
      <c r="C80" s="58">
        <f t="shared" si="94"/>
        <v>2.6136200000000001</v>
      </c>
      <c r="D80" s="58">
        <f t="shared" ref="D80:T80" si="212">D81</f>
        <v>0</v>
      </c>
      <c r="E80" s="58">
        <f t="shared" si="212"/>
        <v>2.6136200000000001</v>
      </c>
      <c r="F80" s="58">
        <f t="shared" si="212"/>
        <v>0</v>
      </c>
      <c r="G80" s="58">
        <f t="shared" si="212"/>
        <v>0</v>
      </c>
      <c r="H80" s="58">
        <f t="shared" si="212"/>
        <v>0</v>
      </c>
      <c r="I80" s="56">
        <f t="shared" si="2"/>
        <v>0</v>
      </c>
      <c r="J80" s="56">
        <f t="shared" si="212"/>
        <v>0</v>
      </c>
      <c r="K80" s="56">
        <f t="shared" si="212"/>
        <v>0</v>
      </c>
      <c r="L80" s="56">
        <f t="shared" si="212"/>
        <v>0</v>
      </c>
      <c r="M80" s="56">
        <f t="shared" si="212"/>
        <v>0</v>
      </c>
      <c r="N80" s="56">
        <f t="shared" si="212"/>
        <v>0</v>
      </c>
      <c r="O80" s="64">
        <f t="shared" si="212"/>
        <v>2.6136200000000001</v>
      </c>
      <c r="P80" s="64">
        <f t="shared" si="212"/>
        <v>0</v>
      </c>
      <c r="Q80" s="64">
        <f t="shared" si="212"/>
        <v>2.6136200000000001</v>
      </c>
      <c r="R80" s="64">
        <f t="shared" si="212"/>
        <v>0</v>
      </c>
      <c r="S80" s="64">
        <f t="shared" si="212"/>
        <v>0</v>
      </c>
      <c r="T80" s="290">
        <f t="shared" si="212"/>
        <v>0</v>
      </c>
      <c r="V80" s="147">
        <f>O80-'3 priedas_asignavimai'!AC217</f>
        <v>0</v>
      </c>
    </row>
    <row r="81" spans="1:22" x14ac:dyDescent="0.25">
      <c r="A81" s="12"/>
      <c r="B81" s="8" t="s">
        <v>373</v>
      </c>
      <c r="C81" s="57">
        <f t="shared" si="94"/>
        <v>2.6136200000000001</v>
      </c>
      <c r="D81" s="79"/>
      <c r="E81" s="79">
        <v>2.6136200000000001</v>
      </c>
      <c r="F81" s="79"/>
      <c r="G81" s="79"/>
      <c r="H81" s="79"/>
      <c r="I81" s="62">
        <f t="shared" si="2"/>
        <v>0</v>
      </c>
      <c r="J81" s="82"/>
      <c r="K81" s="82"/>
      <c r="L81" s="82"/>
      <c r="M81" s="82"/>
      <c r="N81" s="82"/>
      <c r="O81" s="63">
        <f>P81+Q81+R81+S81+T81</f>
        <v>2.6136200000000001</v>
      </c>
      <c r="P81" s="63">
        <f t="shared" ref="P81" si="213">D81+J81</f>
        <v>0</v>
      </c>
      <c r="Q81" s="63">
        <f t="shared" ref="Q81" si="214">E81+K81</f>
        <v>2.6136200000000001</v>
      </c>
      <c r="R81" s="63">
        <f t="shared" ref="R81" si="215">F81+L81</f>
        <v>0</v>
      </c>
      <c r="S81" s="63">
        <f t="shared" ref="S81" si="216">G81+M81</f>
        <v>0</v>
      </c>
      <c r="T81" s="289">
        <f t="shared" ref="T81" si="217">H81+N81</f>
        <v>0</v>
      </c>
      <c r="V81" s="147">
        <f>O81-'3 priedas_asignavimai'!AC218</f>
        <v>0</v>
      </c>
    </row>
    <row r="82" spans="1:22" ht="15" customHeight="1" x14ac:dyDescent="0.25">
      <c r="A82" s="11" t="s">
        <v>28</v>
      </c>
      <c r="B82" s="26" t="s">
        <v>242</v>
      </c>
      <c r="C82" s="58">
        <f t="shared" si="94"/>
        <v>28.70806</v>
      </c>
      <c r="D82" s="58">
        <f t="shared" ref="D82:T82" si="218">D83</f>
        <v>0</v>
      </c>
      <c r="E82" s="58">
        <f t="shared" si="218"/>
        <v>28.70806</v>
      </c>
      <c r="F82" s="58">
        <f t="shared" si="218"/>
        <v>0</v>
      </c>
      <c r="G82" s="58">
        <f t="shared" si="218"/>
        <v>0</v>
      </c>
      <c r="H82" s="58">
        <f t="shared" si="218"/>
        <v>0</v>
      </c>
      <c r="I82" s="56">
        <f t="shared" ref="I82:I125" si="219">J82+K82+L82+M82+N82</f>
        <v>0</v>
      </c>
      <c r="J82" s="56">
        <f t="shared" si="218"/>
        <v>0</v>
      </c>
      <c r="K82" s="56">
        <f t="shared" si="218"/>
        <v>0</v>
      </c>
      <c r="L82" s="56">
        <f t="shared" si="218"/>
        <v>0</v>
      </c>
      <c r="M82" s="56">
        <f t="shared" si="218"/>
        <v>0</v>
      </c>
      <c r="N82" s="56">
        <f t="shared" si="218"/>
        <v>0</v>
      </c>
      <c r="O82" s="64">
        <f t="shared" si="218"/>
        <v>28.70806</v>
      </c>
      <c r="P82" s="64">
        <f t="shared" si="218"/>
        <v>0</v>
      </c>
      <c r="Q82" s="64">
        <f t="shared" si="218"/>
        <v>28.70806</v>
      </c>
      <c r="R82" s="64">
        <f t="shared" si="218"/>
        <v>0</v>
      </c>
      <c r="S82" s="64">
        <f t="shared" si="218"/>
        <v>0</v>
      </c>
      <c r="T82" s="290">
        <f t="shared" si="218"/>
        <v>0</v>
      </c>
      <c r="V82" s="147">
        <f>O82-'3 priedas_asignavimai'!AC224</f>
        <v>0</v>
      </c>
    </row>
    <row r="83" spans="1:22" x14ac:dyDescent="0.25">
      <c r="A83" s="12"/>
      <c r="B83" s="8" t="s">
        <v>373</v>
      </c>
      <c r="C83" s="57">
        <f t="shared" ref="C83:C116" si="220">D83+E83+F83+G83+H83</f>
        <v>28.70806</v>
      </c>
      <c r="D83" s="79"/>
      <c r="E83" s="79">
        <v>28.70806</v>
      </c>
      <c r="F83" s="79"/>
      <c r="G83" s="79"/>
      <c r="H83" s="79"/>
      <c r="I83" s="62">
        <f t="shared" si="219"/>
        <v>0</v>
      </c>
      <c r="J83" s="82"/>
      <c r="K83" s="82"/>
      <c r="L83" s="82"/>
      <c r="M83" s="82"/>
      <c r="N83" s="82"/>
      <c r="O83" s="63">
        <f>P83+Q83+R83+S83+T83</f>
        <v>28.70806</v>
      </c>
      <c r="P83" s="63">
        <f t="shared" ref="P83" si="221">D83+J83</f>
        <v>0</v>
      </c>
      <c r="Q83" s="63">
        <f t="shared" ref="Q83" si="222">E83+K83</f>
        <v>28.70806</v>
      </c>
      <c r="R83" s="63">
        <f t="shared" ref="R83" si="223">F83+L83</f>
        <v>0</v>
      </c>
      <c r="S83" s="63">
        <f t="shared" ref="S83" si="224">G83+M83</f>
        <v>0</v>
      </c>
      <c r="T83" s="289">
        <f t="shared" ref="T83" si="225">H83+N83</f>
        <v>0</v>
      </c>
      <c r="V83" s="147">
        <f>O83-'3 priedas_asignavimai'!AC225</f>
        <v>0</v>
      </c>
    </row>
    <row r="84" spans="1:22" ht="15" customHeight="1" x14ac:dyDescent="0.25">
      <c r="A84" s="11" t="s">
        <v>29</v>
      </c>
      <c r="B84" s="26" t="s">
        <v>244</v>
      </c>
      <c r="C84" s="58">
        <f t="shared" si="220"/>
        <v>3.8780299999999999</v>
      </c>
      <c r="D84" s="58">
        <f t="shared" ref="D84:T84" si="226">D85</f>
        <v>0</v>
      </c>
      <c r="E84" s="58">
        <f t="shared" si="226"/>
        <v>3.8780299999999999</v>
      </c>
      <c r="F84" s="58">
        <f t="shared" si="226"/>
        <v>0</v>
      </c>
      <c r="G84" s="58">
        <f t="shared" si="226"/>
        <v>0</v>
      </c>
      <c r="H84" s="58">
        <f t="shared" si="226"/>
        <v>0</v>
      </c>
      <c r="I84" s="56">
        <f t="shared" si="219"/>
        <v>0</v>
      </c>
      <c r="J84" s="56">
        <f t="shared" si="226"/>
        <v>0</v>
      </c>
      <c r="K84" s="56">
        <f t="shared" si="226"/>
        <v>0</v>
      </c>
      <c r="L84" s="56">
        <f t="shared" si="226"/>
        <v>0</v>
      </c>
      <c r="M84" s="56">
        <f t="shared" si="226"/>
        <v>0</v>
      </c>
      <c r="N84" s="56">
        <f t="shared" si="226"/>
        <v>0</v>
      </c>
      <c r="O84" s="64">
        <f t="shared" si="226"/>
        <v>3.8780299999999999</v>
      </c>
      <c r="P84" s="64">
        <f t="shared" si="226"/>
        <v>0</v>
      </c>
      <c r="Q84" s="64">
        <f t="shared" si="226"/>
        <v>3.8780299999999999</v>
      </c>
      <c r="R84" s="64">
        <f t="shared" si="226"/>
        <v>0</v>
      </c>
      <c r="S84" s="64">
        <f t="shared" si="226"/>
        <v>0</v>
      </c>
      <c r="T84" s="290">
        <f t="shared" si="226"/>
        <v>0</v>
      </c>
      <c r="V84" s="147">
        <f>O84-'3 priedas_asignavimai'!AC230</f>
        <v>0</v>
      </c>
    </row>
    <row r="85" spans="1:22" x14ac:dyDescent="0.25">
      <c r="A85" s="12"/>
      <c r="B85" s="8" t="s">
        <v>373</v>
      </c>
      <c r="C85" s="57">
        <f t="shared" si="220"/>
        <v>3.8780299999999999</v>
      </c>
      <c r="D85" s="79"/>
      <c r="E85" s="79">
        <v>3.8780299999999999</v>
      </c>
      <c r="F85" s="79"/>
      <c r="G85" s="79"/>
      <c r="H85" s="79"/>
      <c r="I85" s="62">
        <f t="shared" si="219"/>
        <v>0</v>
      </c>
      <c r="J85" s="82"/>
      <c r="K85" s="82"/>
      <c r="L85" s="82"/>
      <c r="M85" s="82"/>
      <c r="N85" s="82"/>
      <c r="O85" s="63">
        <f>P85+Q85+R85+S85+T85</f>
        <v>3.8780299999999999</v>
      </c>
      <c r="P85" s="63">
        <f t="shared" ref="P85" si="227">D85+J85</f>
        <v>0</v>
      </c>
      <c r="Q85" s="63">
        <f t="shared" ref="Q85" si="228">E85+K85</f>
        <v>3.8780299999999999</v>
      </c>
      <c r="R85" s="63">
        <f t="shared" ref="R85" si="229">F85+L85</f>
        <v>0</v>
      </c>
      <c r="S85" s="63">
        <f t="shared" ref="S85" si="230">G85+M85</f>
        <v>0</v>
      </c>
      <c r="T85" s="289">
        <f t="shared" ref="T85" si="231">H85+N85</f>
        <v>0</v>
      </c>
      <c r="V85" s="147">
        <f>O85-'3 priedas_asignavimai'!AC231</f>
        <v>0</v>
      </c>
    </row>
    <row r="86" spans="1:22" ht="15" customHeight="1" x14ac:dyDescent="0.25">
      <c r="A86" s="11" t="s">
        <v>30</v>
      </c>
      <c r="B86" s="26" t="s">
        <v>245</v>
      </c>
      <c r="C86" s="58">
        <f t="shared" si="220"/>
        <v>0.89215999999999995</v>
      </c>
      <c r="D86" s="58">
        <f t="shared" ref="D86:T86" si="232">D87</f>
        <v>0</v>
      </c>
      <c r="E86" s="58">
        <f t="shared" si="232"/>
        <v>0.89215999999999995</v>
      </c>
      <c r="F86" s="58">
        <f t="shared" si="232"/>
        <v>0</v>
      </c>
      <c r="G86" s="58">
        <f t="shared" si="232"/>
        <v>0</v>
      </c>
      <c r="H86" s="58">
        <f t="shared" si="232"/>
        <v>0</v>
      </c>
      <c r="I86" s="56">
        <f t="shared" si="219"/>
        <v>0</v>
      </c>
      <c r="J86" s="56">
        <f t="shared" si="232"/>
        <v>0</v>
      </c>
      <c r="K86" s="56">
        <f t="shared" si="232"/>
        <v>0</v>
      </c>
      <c r="L86" s="56">
        <f t="shared" si="232"/>
        <v>0</v>
      </c>
      <c r="M86" s="56">
        <f t="shared" si="232"/>
        <v>0</v>
      </c>
      <c r="N86" s="56">
        <f t="shared" si="232"/>
        <v>0</v>
      </c>
      <c r="O86" s="64">
        <f t="shared" si="232"/>
        <v>0.89215999999999995</v>
      </c>
      <c r="P86" s="64">
        <f t="shared" si="232"/>
        <v>0</v>
      </c>
      <c r="Q86" s="64">
        <f t="shared" si="232"/>
        <v>0.89215999999999995</v>
      </c>
      <c r="R86" s="64">
        <f t="shared" si="232"/>
        <v>0</v>
      </c>
      <c r="S86" s="64">
        <f t="shared" si="232"/>
        <v>0</v>
      </c>
      <c r="T86" s="290">
        <f t="shared" si="232"/>
        <v>0</v>
      </c>
      <c r="V86" s="147">
        <f>O86-'3 priedas_asignavimai'!AC235</f>
        <v>0</v>
      </c>
    </row>
    <row r="87" spans="1:22" x14ac:dyDescent="0.25">
      <c r="A87" s="12"/>
      <c r="B87" s="8" t="s">
        <v>373</v>
      </c>
      <c r="C87" s="57">
        <f t="shared" si="220"/>
        <v>0.89215999999999995</v>
      </c>
      <c r="D87" s="79"/>
      <c r="E87" s="79">
        <v>0.89215999999999995</v>
      </c>
      <c r="F87" s="79"/>
      <c r="G87" s="79"/>
      <c r="H87" s="79"/>
      <c r="I87" s="62">
        <f t="shared" si="219"/>
        <v>0</v>
      </c>
      <c r="J87" s="82"/>
      <c r="K87" s="82"/>
      <c r="L87" s="82"/>
      <c r="M87" s="82"/>
      <c r="N87" s="82"/>
      <c r="O87" s="63">
        <f>P87+Q87+R87+S87+T87</f>
        <v>0.89215999999999995</v>
      </c>
      <c r="P87" s="63">
        <f t="shared" ref="P87" si="233">D87+J87</f>
        <v>0</v>
      </c>
      <c r="Q87" s="63">
        <f t="shared" ref="Q87" si="234">E87+K87</f>
        <v>0.89215999999999995</v>
      </c>
      <c r="R87" s="63">
        <f t="shared" ref="R87" si="235">F87+L87</f>
        <v>0</v>
      </c>
      <c r="S87" s="63">
        <f t="shared" ref="S87" si="236">G87+M87</f>
        <v>0</v>
      </c>
      <c r="T87" s="289">
        <f t="shared" ref="T87" si="237">H87+N87</f>
        <v>0</v>
      </c>
      <c r="V87" s="147">
        <f>O87-'3 priedas_asignavimai'!AC236</f>
        <v>0</v>
      </c>
    </row>
    <row r="88" spans="1:22" ht="15" customHeight="1" x14ac:dyDescent="0.25">
      <c r="A88" s="11" t="s">
        <v>31</v>
      </c>
      <c r="B88" s="26" t="s">
        <v>246</v>
      </c>
      <c r="C88" s="58">
        <f t="shared" si="220"/>
        <v>3.1932200000000002</v>
      </c>
      <c r="D88" s="58">
        <f t="shared" ref="D88:T88" si="238">D89</f>
        <v>0</v>
      </c>
      <c r="E88" s="58">
        <f t="shared" si="238"/>
        <v>3.1932200000000002</v>
      </c>
      <c r="F88" s="58">
        <f t="shared" si="238"/>
        <v>0</v>
      </c>
      <c r="G88" s="58">
        <f t="shared" si="238"/>
        <v>0</v>
      </c>
      <c r="H88" s="58">
        <f t="shared" si="238"/>
        <v>0</v>
      </c>
      <c r="I88" s="56">
        <f t="shared" si="219"/>
        <v>0</v>
      </c>
      <c r="J88" s="56">
        <f t="shared" si="238"/>
        <v>0</v>
      </c>
      <c r="K88" s="56">
        <f t="shared" si="238"/>
        <v>0</v>
      </c>
      <c r="L88" s="56">
        <f t="shared" si="238"/>
        <v>0</v>
      </c>
      <c r="M88" s="56">
        <f t="shared" si="238"/>
        <v>0</v>
      </c>
      <c r="N88" s="56">
        <f t="shared" si="238"/>
        <v>0</v>
      </c>
      <c r="O88" s="64">
        <f t="shared" si="238"/>
        <v>3.1932200000000002</v>
      </c>
      <c r="P88" s="64">
        <f t="shared" si="238"/>
        <v>0</v>
      </c>
      <c r="Q88" s="64">
        <f t="shared" si="238"/>
        <v>3.1932200000000002</v>
      </c>
      <c r="R88" s="64">
        <f t="shared" si="238"/>
        <v>0</v>
      </c>
      <c r="S88" s="64">
        <f t="shared" si="238"/>
        <v>0</v>
      </c>
      <c r="T88" s="290">
        <f t="shared" si="238"/>
        <v>0</v>
      </c>
      <c r="V88" s="147">
        <f>O88-'3 priedas_asignavimai'!AC241</f>
        <v>0</v>
      </c>
    </row>
    <row r="89" spans="1:22" x14ac:dyDescent="0.25">
      <c r="A89" s="12"/>
      <c r="B89" s="8" t="s">
        <v>373</v>
      </c>
      <c r="C89" s="57">
        <f t="shared" si="220"/>
        <v>3.1932200000000002</v>
      </c>
      <c r="D89" s="79"/>
      <c r="E89" s="79">
        <v>3.1932200000000002</v>
      </c>
      <c r="F89" s="79"/>
      <c r="G89" s="79"/>
      <c r="H89" s="79"/>
      <c r="I89" s="62">
        <f t="shared" si="219"/>
        <v>0</v>
      </c>
      <c r="J89" s="82"/>
      <c r="K89" s="82"/>
      <c r="L89" s="82"/>
      <c r="M89" s="82"/>
      <c r="N89" s="82"/>
      <c r="O89" s="63">
        <f>P89+Q89+R89+S89+T89</f>
        <v>3.1932200000000002</v>
      </c>
      <c r="P89" s="63">
        <f t="shared" ref="P89" si="239">D89+J89</f>
        <v>0</v>
      </c>
      <c r="Q89" s="63">
        <f t="shared" ref="Q89" si="240">E89+K89</f>
        <v>3.1932200000000002</v>
      </c>
      <c r="R89" s="63">
        <f t="shared" ref="R89" si="241">F89+L89</f>
        <v>0</v>
      </c>
      <c r="S89" s="63">
        <f t="shared" ref="S89" si="242">G89+M89</f>
        <v>0</v>
      </c>
      <c r="T89" s="289">
        <f t="shared" ref="T89" si="243">H89+N89</f>
        <v>0</v>
      </c>
      <c r="V89" s="147">
        <f>O89-'3 priedas_asignavimai'!AC242</f>
        <v>0</v>
      </c>
    </row>
    <row r="90" spans="1:22" ht="15" customHeight="1" x14ac:dyDescent="0.25">
      <c r="A90" s="11" t="s">
        <v>32</v>
      </c>
      <c r="B90" s="26" t="s">
        <v>247</v>
      </c>
      <c r="C90" s="58">
        <f t="shared" si="220"/>
        <v>3.7201399999999998</v>
      </c>
      <c r="D90" s="58">
        <f t="shared" ref="D90:T90" si="244">D91</f>
        <v>0</v>
      </c>
      <c r="E90" s="58">
        <f t="shared" si="244"/>
        <v>3.7201399999999998</v>
      </c>
      <c r="F90" s="58">
        <f t="shared" si="244"/>
        <v>0</v>
      </c>
      <c r="G90" s="58">
        <f t="shared" si="244"/>
        <v>0</v>
      </c>
      <c r="H90" s="58">
        <f t="shared" si="244"/>
        <v>0</v>
      </c>
      <c r="I90" s="56">
        <f t="shared" si="219"/>
        <v>0</v>
      </c>
      <c r="J90" s="56">
        <f t="shared" si="244"/>
        <v>0</v>
      </c>
      <c r="K90" s="56">
        <f t="shared" si="244"/>
        <v>0</v>
      </c>
      <c r="L90" s="56">
        <f t="shared" si="244"/>
        <v>0</v>
      </c>
      <c r="M90" s="56">
        <f t="shared" si="244"/>
        <v>0</v>
      </c>
      <c r="N90" s="56">
        <f t="shared" si="244"/>
        <v>0</v>
      </c>
      <c r="O90" s="64">
        <f t="shared" si="244"/>
        <v>3.7201399999999998</v>
      </c>
      <c r="P90" s="64">
        <f t="shared" si="244"/>
        <v>0</v>
      </c>
      <c r="Q90" s="64">
        <f t="shared" si="244"/>
        <v>3.7201399999999998</v>
      </c>
      <c r="R90" s="64">
        <f t="shared" si="244"/>
        <v>0</v>
      </c>
      <c r="S90" s="64">
        <f t="shared" si="244"/>
        <v>0</v>
      </c>
      <c r="T90" s="290">
        <f t="shared" si="244"/>
        <v>0</v>
      </c>
      <c r="V90" s="147">
        <f>O90-'3 priedas_asignavimai'!AC247</f>
        <v>0</v>
      </c>
    </row>
    <row r="91" spans="1:22" x14ac:dyDescent="0.25">
      <c r="A91" s="12"/>
      <c r="B91" s="8" t="s">
        <v>373</v>
      </c>
      <c r="C91" s="57">
        <f t="shared" si="220"/>
        <v>3.7201399999999998</v>
      </c>
      <c r="D91" s="79"/>
      <c r="E91" s="79">
        <v>3.7201399999999998</v>
      </c>
      <c r="F91" s="79"/>
      <c r="G91" s="79"/>
      <c r="H91" s="79"/>
      <c r="I91" s="62">
        <f t="shared" si="219"/>
        <v>0</v>
      </c>
      <c r="J91" s="82"/>
      <c r="K91" s="82"/>
      <c r="L91" s="82"/>
      <c r="M91" s="82"/>
      <c r="N91" s="82"/>
      <c r="O91" s="63">
        <f>P91+Q91+R91+S91+T91</f>
        <v>3.7201399999999998</v>
      </c>
      <c r="P91" s="63">
        <f t="shared" ref="P91" si="245">D91+J91</f>
        <v>0</v>
      </c>
      <c r="Q91" s="63">
        <f t="shared" ref="Q91" si="246">E91+K91</f>
        <v>3.7201399999999998</v>
      </c>
      <c r="R91" s="63">
        <f t="shared" ref="R91" si="247">F91+L91</f>
        <v>0</v>
      </c>
      <c r="S91" s="63">
        <f t="shared" ref="S91" si="248">G91+M91</f>
        <v>0</v>
      </c>
      <c r="T91" s="289">
        <f t="shared" ref="T91:T93" si="249">H91+N91</f>
        <v>0</v>
      </c>
      <c r="V91" s="147">
        <f>O91-'3 priedas_asignavimai'!AC248</f>
        <v>0</v>
      </c>
    </row>
    <row r="92" spans="1:22" ht="15" customHeight="1" x14ac:dyDescent="0.25">
      <c r="A92" s="11" t="s">
        <v>33</v>
      </c>
      <c r="B92" s="26" t="s">
        <v>248</v>
      </c>
      <c r="C92" s="58">
        <f t="shared" si="220"/>
        <v>14.549950000000001</v>
      </c>
      <c r="D92" s="58">
        <f t="shared" ref="D92:U92" si="250">D93</f>
        <v>0</v>
      </c>
      <c r="E92" s="58">
        <f t="shared" si="250"/>
        <v>14.549950000000001</v>
      </c>
      <c r="F92" s="58">
        <f t="shared" si="250"/>
        <v>0</v>
      </c>
      <c r="G92" s="58">
        <f t="shared" si="250"/>
        <v>0</v>
      </c>
      <c r="H92" s="58">
        <f t="shared" si="250"/>
        <v>0</v>
      </c>
      <c r="I92" s="56">
        <f t="shared" si="219"/>
        <v>0</v>
      </c>
      <c r="J92" s="56">
        <f t="shared" si="250"/>
        <v>0</v>
      </c>
      <c r="K92" s="56">
        <f t="shared" si="250"/>
        <v>0</v>
      </c>
      <c r="L92" s="56">
        <f t="shared" si="250"/>
        <v>0</v>
      </c>
      <c r="M92" s="56">
        <f t="shared" si="250"/>
        <v>0</v>
      </c>
      <c r="N92" s="56">
        <f t="shared" si="250"/>
        <v>0</v>
      </c>
      <c r="O92" s="64">
        <f t="shared" si="250"/>
        <v>14.549950000000001</v>
      </c>
      <c r="P92" s="64">
        <f t="shared" si="250"/>
        <v>0</v>
      </c>
      <c r="Q92" s="64">
        <f t="shared" si="250"/>
        <v>14.549950000000001</v>
      </c>
      <c r="R92" s="64">
        <f t="shared" si="250"/>
        <v>0</v>
      </c>
      <c r="S92" s="64">
        <f t="shared" si="250"/>
        <v>0</v>
      </c>
      <c r="T92" s="289">
        <f t="shared" si="249"/>
        <v>0</v>
      </c>
      <c r="U92" s="52">
        <f t="shared" si="250"/>
        <v>0</v>
      </c>
      <c r="V92" s="147">
        <f>O92-'3 priedas_asignavimai'!AC252</f>
        <v>0</v>
      </c>
    </row>
    <row r="93" spans="1:22" x14ac:dyDescent="0.25">
      <c r="A93" s="12"/>
      <c r="B93" s="8" t="s">
        <v>373</v>
      </c>
      <c r="C93" s="57">
        <f t="shared" si="220"/>
        <v>14.549950000000001</v>
      </c>
      <c r="D93" s="79"/>
      <c r="E93" s="79">
        <v>14.549950000000001</v>
      </c>
      <c r="F93" s="79"/>
      <c r="G93" s="79"/>
      <c r="H93" s="79"/>
      <c r="I93" s="62">
        <f t="shared" si="219"/>
        <v>0</v>
      </c>
      <c r="J93" s="82"/>
      <c r="K93" s="82"/>
      <c r="L93" s="82"/>
      <c r="M93" s="82"/>
      <c r="N93" s="82"/>
      <c r="O93" s="63">
        <f>P93+Q93+R93+S93+T93</f>
        <v>14.549950000000001</v>
      </c>
      <c r="P93" s="63">
        <f t="shared" ref="P93" si="251">D93+J93</f>
        <v>0</v>
      </c>
      <c r="Q93" s="63">
        <f t="shared" ref="Q93" si="252">E93+K93</f>
        <v>14.549950000000001</v>
      </c>
      <c r="R93" s="63">
        <f t="shared" ref="R93" si="253">F93+L93</f>
        <v>0</v>
      </c>
      <c r="S93" s="63">
        <f t="shared" ref="S93" si="254">G93+M93</f>
        <v>0</v>
      </c>
      <c r="T93" s="289">
        <f t="shared" si="249"/>
        <v>0</v>
      </c>
      <c r="V93" s="147">
        <f>O93-'3 priedas_asignavimai'!AC253</f>
        <v>0</v>
      </c>
    </row>
    <row r="94" spans="1:22" ht="15" customHeight="1" x14ac:dyDescent="0.25">
      <c r="A94" s="11" t="s">
        <v>34</v>
      </c>
      <c r="B94" s="26" t="s">
        <v>249</v>
      </c>
      <c r="C94" s="58">
        <f t="shared" si="220"/>
        <v>16.719349999999999</v>
      </c>
      <c r="D94" s="58">
        <f t="shared" ref="D94:T94" si="255">D95</f>
        <v>0</v>
      </c>
      <c r="E94" s="58">
        <f t="shared" si="255"/>
        <v>16.719349999999999</v>
      </c>
      <c r="F94" s="58">
        <f t="shared" si="255"/>
        <v>0</v>
      </c>
      <c r="G94" s="58">
        <f t="shared" si="255"/>
        <v>0</v>
      </c>
      <c r="H94" s="58">
        <f t="shared" si="255"/>
        <v>0</v>
      </c>
      <c r="I94" s="56">
        <f t="shared" si="219"/>
        <v>0</v>
      </c>
      <c r="J94" s="56">
        <f t="shared" si="255"/>
        <v>0</v>
      </c>
      <c r="K94" s="56">
        <f t="shared" si="255"/>
        <v>0</v>
      </c>
      <c r="L94" s="56">
        <f t="shared" si="255"/>
        <v>0</v>
      </c>
      <c r="M94" s="56">
        <f t="shared" si="255"/>
        <v>0</v>
      </c>
      <c r="N94" s="56">
        <f t="shared" si="255"/>
        <v>0</v>
      </c>
      <c r="O94" s="64">
        <f t="shared" si="255"/>
        <v>16.719349999999999</v>
      </c>
      <c r="P94" s="64">
        <f t="shared" si="255"/>
        <v>0</v>
      </c>
      <c r="Q94" s="64">
        <f t="shared" si="255"/>
        <v>16.719349999999999</v>
      </c>
      <c r="R94" s="64">
        <f t="shared" si="255"/>
        <v>0</v>
      </c>
      <c r="S94" s="64">
        <f t="shared" si="255"/>
        <v>0</v>
      </c>
      <c r="T94" s="290">
        <f t="shared" si="255"/>
        <v>0</v>
      </c>
      <c r="V94" s="147">
        <f>O94-'3 priedas_asignavimai'!AC258</f>
        <v>0</v>
      </c>
    </row>
    <row r="95" spans="1:22" x14ac:dyDescent="0.25">
      <c r="A95" s="12"/>
      <c r="B95" s="8" t="s">
        <v>373</v>
      </c>
      <c r="C95" s="57">
        <f t="shared" si="220"/>
        <v>16.719349999999999</v>
      </c>
      <c r="D95" s="79"/>
      <c r="E95" s="79">
        <v>16.719349999999999</v>
      </c>
      <c r="F95" s="79"/>
      <c r="G95" s="79"/>
      <c r="H95" s="79"/>
      <c r="I95" s="62">
        <f t="shared" si="219"/>
        <v>0</v>
      </c>
      <c r="J95" s="82"/>
      <c r="K95" s="82"/>
      <c r="L95" s="82"/>
      <c r="M95" s="82"/>
      <c r="N95" s="82"/>
      <c r="O95" s="63">
        <f>P95+Q95+R95+S95+T95</f>
        <v>16.719349999999999</v>
      </c>
      <c r="P95" s="63">
        <f t="shared" ref="P95" si="256">D95+J95</f>
        <v>0</v>
      </c>
      <c r="Q95" s="63">
        <f t="shared" ref="Q95" si="257">E95+K95</f>
        <v>16.719349999999999</v>
      </c>
      <c r="R95" s="63">
        <f t="shared" ref="R95" si="258">F95+L95</f>
        <v>0</v>
      </c>
      <c r="S95" s="63">
        <f t="shared" ref="S95" si="259">G95+M95</f>
        <v>0</v>
      </c>
      <c r="T95" s="289">
        <f t="shared" ref="T95" si="260">H95+N95</f>
        <v>0</v>
      </c>
      <c r="V95" s="147">
        <f>O95-'3 priedas_asignavimai'!AC259</f>
        <v>0</v>
      </c>
    </row>
    <row r="96" spans="1:22" s="7" customFormat="1" ht="15" customHeight="1" x14ac:dyDescent="0.25">
      <c r="A96" s="11" t="s">
        <v>35</v>
      </c>
      <c r="B96" s="26" t="s">
        <v>250</v>
      </c>
      <c r="C96" s="58">
        <f t="shared" si="220"/>
        <v>3.2361300000000002</v>
      </c>
      <c r="D96" s="58">
        <f t="shared" ref="D96:T96" si="261">D97</f>
        <v>0</v>
      </c>
      <c r="E96" s="58">
        <f t="shared" si="261"/>
        <v>3.2361300000000002</v>
      </c>
      <c r="F96" s="58">
        <f t="shared" si="261"/>
        <v>0</v>
      </c>
      <c r="G96" s="58">
        <f t="shared" si="261"/>
        <v>0</v>
      </c>
      <c r="H96" s="58">
        <f t="shared" si="261"/>
        <v>0</v>
      </c>
      <c r="I96" s="56">
        <f t="shared" si="219"/>
        <v>0</v>
      </c>
      <c r="J96" s="56">
        <f t="shared" si="261"/>
        <v>0</v>
      </c>
      <c r="K96" s="56">
        <f t="shared" si="261"/>
        <v>0</v>
      </c>
      <c r="L96" s="56">
        <f t="shared" si="261"/>
        <v>0</v>
      </c>
      <c r="M96" s="56">
        <f t="shared" si="261"/>
        <v>0</v>
      </c>
      <c r="N96" s="56">
        <f t="shared" si="261"/>
        <v>0</v>
      </c>
      <c r="O96" s="64">
        <f t="shared" si="261"/>
        <v>3.2361300000000002</v>
      </c>
      <c r="P96" s="64">
        <f t="shared" si="261"/>
        <v>0</v>
      </c>
      <c r="Q96" s="64">
        <f t="shared" si="261"/>
        <v>3.2361300000000002</v>
      </c>
      <c r="R96" s="64">
        <f t="shared" si="261"/>
        <v>0</v>
      </c>
      <c r="S96" s="64">
        <f t="shared" si="261"/>
        <v>0</v>
      </c>
      <c r="T96" s="290">
        <f t="shared" si="261"/>
        <v>0</v>
      </c>
      <c r="V96" s="147">
        <f>O96-'3 priedas_asignavimai'!AC261</f>
        <v>0</v>
      </c>
    </row>
    <row r="97" spans="1:22" x14ac:dyDescent="0.25">
      <c r="A97" s="12"/>
      <c r="B97" s="8" t="s">
        <v>373</v>
      </c>
      <c r="C97" s="57">
        <f t="shared" si="220"/>
        <v>3.2361300000000002</v>
      </c>
      <c r="D97" s="79"/>
      <c r="E97" s="79">
        <v>3.2361300000000002</v>
      </c>
      <c r="F97" s="79"/>
      <c r="G97" s="79"/>
      <c r="H97" s="79"/>
      <c r="I97" s="62">
        <f t="shared" si="219"/>
        <v>0</v>
      </c>
      <c r="J97" s="82"/>
      <c r="K97" s="82"/>
      <c r="L97" s="82"/>
      <c r="M97" s="82"/>
      <c r="N97" s="82"/>
      <c r="O97" s="63">
        <f>P97+Q97+R97+S97+T97</f>
        <v>3.2361300000000002</v>
      </c>
      <c r="P97" s="63">
        <f t="shared" ref="P97" si="262">D97+J97</f>
        <v>0</v>
      </c>
      <c r="Q97" s="63">
        <f t="shared" ref="Q97" si="263">E97+K97</f>
        <v>3.2361300000000002</v>
      </c>
      <c r="R97" s="63">
        <f t="shared" ref="R97" si="264">F97+L97</f>
        <v>0</v>
      </c>
      <c r="S97" s="63">
        <f t="shared" ref="S97" si="265">G97+M97</f>
        <v>0</v>
      </c>
      <c r="T97" s="289">
        <f t="shared" ref="T97" si="266">H97+N97</f>
        <v>0</v>
      </c>
      <c r="V97" s="147">
        <f>O97-'3 priedas_asignavimai'!AC262</f>
        <v>0</v>
      </c>
    </row>
    <row r="98" spans="1:22" ht="15" customHeight="1" x14ac:dyDescent="0.25">
      <c r="A98" s="11" t="s">
        <v>36</v>
      </c>
      <c r="B98" s="26" t="s">
        <v>251</v>
      </c>
      <c r="C98" s="58">
        <f t="shared" si="220"/>
        <v>6.1094400000000002</v>
      </c>
      <c r="D98" s="58">
        <f t="shared" ref="D98:T98" si="267">D99</f>
        <v>0</v>
      </c>
      <c r="E98" s="58">
        <f t="shared" si="267"/>
        <v>6.1094400000000002</v>
      </c>
      <c r="F98" s="58">
        <f t="shared" si="267"/>
        <v>0</v>
      </c>
      <c r="G98" s="58">
        <f t="shared" si="267"/>
        <v>0</v>
      </c>
      <c r="H98" s="58">
        <f t="shared" si="267"/>
        <v>0</v>
      </c>
      <c r="I98" s="56">
        <f t="shared" si="219"/>
        <v>0</v>
      </c>
      <c r="J98" s="56">
        <f t="shared" si="267"/>
        <v>0</v>
      </c>
      <c r="K98" s="56">
        <f t="shared" si="267"/>
        <v>0</v>
      </c>
      <c r="L98" s="56">
        <f t="shared" si="267"/>
        <v>0</v>
      </c>
      <c r="M98" s="56">
        <f t="shared" si="267"/>
        <v>0</v>
      </c>
      <c r="N98" s="56">
        <f t="shared" si="267"/>
        <v>0</v>
      </c>
      <c r="O98" s="64">
        <f t="shared" si="267"/>
        <v>6.1094400000000002</v>
      </c>
      <c r="P98" s="64">
        <f t="shared" si="267"/>
        <v>0</v>
      </c>
      <c r="Q98" s="64">
        <f t="shared" si="267"/>
        <v>6.1094400000000002</v>
      </c>
      <c r="R98" s="64">
        <f t="shared" si="267"/>
        <v>0</v>
      </c>
      <c r="S98" s="64">
        <f t="shared" si="267"/>
        <v>0</v>
      </c>
      <c r="T98" s="290">
        <f t="shared" si="267"/>
        <v>0</v>
      </c>
      <c r="V98" s="147">
        <f>O98-'3 priedas_asignavimai'!AC265</f>
        <v>0</v>
      </c>
    </row>
    <row r="99" spans="1:22" x14ac:dyDescent="0.25">
      <c r="A99" s="12"/>
      <c r="B99" s="8" t="s">
        <v>373</v>
      </c>
      <c r="C99" s="57">
        <f t="shared" si="220"/>
        <v>6.1094400000000002</v>
      </c>
      <c r="D99" s="79"/>
      <c r="E99" s="79">
        <v>6.1094400000000002</v>
      </c>
      <c r="F99" s="79"/>
      <c r="G99" s="79"/>
      <c r="H99" s="79"/>
      <c r="I99" s="62">
        <f t="shared" si="219"/>
        <v>0</v>
      </c>
      <c r="J99" s="82"/>
      <c r="K99" s="82"/>
      <c r="L99" s="82"/>
      <c r="M99" s="82"/>
      <c r="N99" s="82"/>
      <c r="O99" s="63">
        <f>P99+Q99+R99+S99+T99</f>
        <v>6.1094400000000002</v>
      </c>
      <c r="P99" s="63">
        <f t="shared" ref="P99" si="268">D99+J99</f>
        <v>0</v>
      </c>
      <c r="Q99" s="63">
        <f t="shared" ref="Q99" si="269">E99+K99</f>
        <v>6.1094400000000002</v>
      </c>
      <c r="R99" s="63">
        <f t="shared" ref="R99" si="270">F99+L99</f>
        <v>0</v>
      </c>
      <c r="S99" s="63">
        <f t="shared" ref="S99" si="271">G99+M99</f>
        <v>0</v>
      </c>
      <c r="T99" s="289">
        <f t="shared" ref="T99" si="272">H99+N99</f>
        <v>0</v>
      </c>
      <c r="V99" s="147">
        <f>O99-'3 priedas_asignavimai'!AC266</f>
        <v>0</v>
      </c>
    </row>
    <row r="100" spans="1:22" ht="15.75" customHeight="1" x14ac:dyDescent="0.25">
      <c r="A100" s="11" t="s">
        <v>37</v>
      </c>
      <c r="B100" s="26" t="s">
        <v>252</v>
      </c>
      <c r="C100" s="58">
        <f t="shared" si="220"/>
        <v>40.860610000000001</v>
      </c>
      <c r="D100" s="58">
        <f t="shared" ref="D100:N102" si="273">D101</f>
        <v>0</v>
      </c>
      <c r="E100" s="58">
        <f t="shared" si="273"/>
        <v>40.860610000000001</v>
      </c>
      <c r="F100" s="58">
        <f t="shared" si="273"/>
        <v>0</v>
      </c>
      <c r="G100" s="58">
        <f t="shared" si="273"/>
        <v>0</v>
      </c>
      <c r="H100" s="58">
        <f t="shared" si="273"/>
        <v>0</v>
      </c>
      <c r="I100" s="56">
        <f t="shared" si="219"/>
        <v>0</v>
      </c>
      <c r="J100" s="56">
        <f t="shared" si="273"/>
        <v>0</v>
      </c>
      <c r="K100" s="56">
        <f t="shared" si="273"/>
        <v>0</v>
      </c>
      <c r="L100" s="56">
        <f t="shared" si="273"/>
        <v>0</v>
      </c>
      <c r="M100" s="56">
        <f t="shared" si="273"/>
        <v>0</v>
      </c>
      <c r="N100" s="56">
        <f t="shared" si="273"/>
        <v>0</v>
      </c>
      <c r="O100" s="64">
        <f t="shared" ref="O100:T100" si="274">O101</f>
        <v>40.860610000000001</v>
      </c>
      <c r="P100" s="64">
        <f t="shared" si="274"/>
        <v>0</v>
      </c>
      <c r="Q100" s="64">
        <f t="shared" si="274"/>
        <v>40.860610000000001</v>
      </c>
      <c r="R100" s="64">
        <f t="shared" si="274"/>
        <v>0</v>
      </c>
      <c r="S100" s="64">
        <f t="shared" si="274"/>
        <v>0</v>
      </c>
      <c r="T100" s="290">
        <f t="shared" si="274"/>
        <v>0</v>
      </c>
      <c r="V100" s="147">
        <f>O100-'3 priedas_asignavimai'!AC269</f>
        <v>0</v>
      </c>
    </row>
    <row r="101" spans="1:22" ht="15.75" customHeight="1" x14ac:dyDescent="0.25">
      <c r="A101" s="12"/>
      <c r="B101" s="8" t="s">
        <v>375</v>
      </c>
      <c r="C101" s="57">
        <f t="shared" si="220"/>
        <v>40.860610000000001</v>
      </c>
      <c r="D101" s="79"/>
      <c r="E101" s="79">
        <v>40.860610000000001</v>
      </c>
      <c r="F101" s="79"/>
      <c r="G101" s="79"/>
      <c r="H101" s="79"/>
      <c r="I101" s="62">
        <f t="shared" si="219"/>
        <v>0</v>
      </c>
      <c r="J101" s="82"/>
      <c r="K101" s="82"/>
      <c r="L101" s="82"/>
      <c r="M101" s="82"/>
      <c r="N101" s="82"/>
      <c r="O101" s="63">
        <f>P101+Q101+R101+S101+T101</f>
        <v>40.860610000000001</v>
      </c>
      <c r="P101" s="63">
        <f t="shared" ref="P101" si="275">D101+J101</f>
        <v>0</v>
      </c>
      <c r="Q101" s="63">
        <f t="shared" ref="Q101" si="276">E101+K101</f>
        <v>40.860610000000001</v>
      </c>
      <c r="R101" s="63">
        <f t="shared" ref="R101" si="277">F101+L101</f>
        <v>0</v>
      </c>
      <c r="S101" s="63">
        <f t="shared" ref="S101" si="278">G101+M101</f>
        <v>0</v>
      </c>
      <c r="T101" s="289">
        <f t="shared" ref="T101" si="279">H101+N101</f>
        <v>0</v>
      </c>
      <c r="V101" s="147">
        <f>O101-'3 priedas_asignavimai'!AC270</f>
        <v>0</v>
      </c>
    </row>
    <row r="102" spans="1:22" ht="15.75" customHeight="1" x14ac:dyDescent="0.25">
      <c r="A102" s="11" t="s">
        <v>38</v>
      </c>
      <c r="B102" s="26" t="s">
        <v>253</v>
      </c>
      <c r="C102" s="58">
        <f t="shared" si="220"/>
        <v>1.28572</v>
      </c>
      <c r="D102" s="58">
        <f t="shared" si="273"/>
        <v>0</v>
      </c>
      <c r="E102" s="58">
        <f t="shared" si="273"/>
        <v>1.28572</v>
      </c>
      <c r="F102" s="58">
        <f t="shared" si="273"/>
        <v>0</v>
      </c>
      <c r="G102" s="58">
        <f t="shared" si="273"/>
        <v>0</v>
      </c>
      <c r="H102" s="58">
        <f t="shared" si="273"/>
        <v>0</v>
      </c>
      <c r="I102" s="56">
        <f t="shared" si="219"/>
        <v>0</v>
      </c>
      <c r="J102" s="56">
        <f t="shared" si="273"/>
        <v>0</v>
      </c>
      <c r="K102" s="56">
        <f t="shared" si="273"/>
        <v>0</v>
      </c>
      <c r="L102" s="56">
        <f t="shared" si="273"/>
        <v>0</v>
      </c>
      <c r="M102" s="56">
        <f t="shared" si="273"/>
        <v>0</v>
      </c>
      <c r="N102" s="56">
        <f t="shared" si="273"/>
        <v>0</v>
      </c>
      <c r="O102" s="64">
        <f t="shared" ref="O102:T102" si="280">O103</f>
        <v>1.28572</v>
      </c>
      <c r="P102" s="64">
        <f t="shared" si="280"/>
        <v>0</v>
      </c>
      <c r="Q102" s="64">
        <f t="shared" si="280"/>
        <v>1.28572</v>
      </c>
      <c r="R102" s="64">
        <f t="shared" si="280"/>
        <v>0</v>
      </c>
      <c r="S102" s="64">
        <f t="shared" si="280"/>
        <v>0</v>
      </c>
      <c r="T102" s="290">
        <f t="shared" si="280"/>
        <v>0</v>
      </c>
      <c r="V102" s="147">
        <f>O102-'3 priedas_asignavimai'!AC271</f>
        <v>0</v>
      </c>
    </row>
    <row r="103" spans="1:22" ht="15.75" customHeight="1" x14ac:dyDescent="0.25">
      <c r="A103" s="12"/>
      <c r="B103" s="8" t="s">
        <v>3</v>
      </c>
      <c r="C103" s="57">
        <f t="shared" si="220"/>
        <v>1.28572</v>
      </c>
      <c r="D103" s="79"/>
      <c r="E103" s="79">
        <v>1.28572</v>
      </c>
      <c r="F103" s="79"/>
      <c r="G103" s="79"/>
      <c r="H103" s="79"/>
      <c r="I103" s="62">
        <f t="shared" si="219"/>
        <v>0</v>
      </c>
      <c r="J103" s="82"/>
      <c r="K103" s="82"/>
      <c r="L103" s="82"/>
      <c r="M103" s="82"/>
      <c r="N103" s="82"/>
      <c r="O103" s="63">
        <f t="shared" ref="O103:O109" si="281">P103+Q103+R103+S103+T103</f>
        <v>1.28572</v>
      </c>
      <c r="P103" s="63">
        <f t="shared" ref="P103" si="282">D103+J103</f>
        <v>0</v>
      </c>
      <c r="Q103" s="63">
        <f t="shared" ref="Q103" si="283">E103+K103</f>
        <v>1.28572</v>
      </c>
      <c r="R103" s="63">
        <f t="shared" ref="R103" si="284">F103+L103</f>
        <v>0</v>
      </c>
      <c r="S103" s="63">
        <f t="shared" ref="S103" si="285">G103+M103</f>
        <v>0</v>
      </c>
      <c r="T103" s="289">
        <f t="shared" ref="T103" si="286">H103+N103</f>
        <v>0</v>
      </c>
      <c r="V103" s="147">
        <f>O103-'3 priedas_asignavimai'!AC272</f>
        <v>0</v>
      </c>
    </row>
    <row r="104" spans="1:22" ht="15.75" customHeight="1" x14ac:dyDescent="0.25">
      <c r="A104" s="11" t="s">
        <v>39</v>
      </c>
      <c r="B104" s="26" t="s">
        <v>254</v>
      </c>
      <c r="C104" s="58">
        <f t="shared" si="220"/>
        <v>2.24065</v>
      </c>
      <c r="D104" s="58">
        <f t="shared" ref="D104" si="287">D105</f>
        <v>0</v>
      </c>
      <c r="E104" s="58">
        <f t="shared" ref="E104" si="288">E105</f>
        <v>2.24065</v>
      </c>
      <c r="F104" s="58">
        <f t="shared" ref="F104" si="289">F105</f>
        <v>0</v>
      </c>
      <c r="G104" s="58">
        <f t="shared" ref="G104" si="290">G105</f>
        <v>0</v>
      </c>
      <c r="H104" s="58">
        <f t="shared" ref="H104" si="291">H105</f>
        <v>0</v>
      </c>
      <c r="I104" s="56">
        <f t="shared" si="219"/>
        <v>0</v>
      </c>
      <c r="J104" s="56">
        <f t="shared" ref="J104:N104" si="292">J105</f>
        <v>0</v>
      </c>
      <c r="K104" s="56">
        <f t="shared" si="292"/>
        <v>0</v>
      </c>
      <c r="L104" s="56">
        <f t="shared" si="292"/>
        <v>0</v>
      </c>
      <c r="M104" s="56">
        <f t="shared" si="292"/>
        <v>0</v>
      </c>
      <c r="N104" s="56">
        <f t="shared" si="292"/>
        <v>0</v>
      </c>
      <c r="O104" s="64">
        <f t="shared" si="281"/>
        <v>2.24065</v>
      </c>
      <c r="P104" s="64">
        <f t="shared" ref="P104" si="293">P105</f>
        <v>0</v>
      </c>
      <c r="Q104" s="64">
        <f t="shared" ref="Q104" si="294">Q105</f>
        <v>2.24065</v>
      </c>
      <c r="R104" s="64">
        <f t="shared" ref="R104" si="295">R105</f>
        <v>0</v>
      </c>
      <c r="S104" s="64">
        <f t="shared" ref="S104" si="296">S105</f>
        <v>0</v>
      </c>
      <c r="T104" s="290">
        <f t="shared" ref="T104" si="297">T105</f>
        <v>0</v>
      </c>
      <c r="V104" s="147">
        <f>O104-'3 priedas_asignavimai'!AC273</f>
        <v>0</v>
      </c>
    </row>
    <row r="105" spans="1:22" ht="15.75" customHeight="1" x14ac:dyDescent="0.25">
      <c r="A105" s="12"/>
      <c r="B105" s="8" t="s">
        <v>3</v>
      </c>
      <c r="C105" s="58">
        <f t="shared" si="220"/>
        <v>2.24065</v>
      </c>
      <c r="D105" s="79"/>
      <c r="E105" s="79">
        <v>2.24065</v>
      </c>
      <c r="F105" s="79"/>
      <c r="G105" s="79"/>
      <c r="H105" s="79"/>
      <c r="I105" s="62">
        <f t="shared" si="219"/>
        <v>0</v>
      </c>
      <c r="J105" s="82"/>
      <c r="K105" s="82"/>
      <c r="L105" s="82"/>
      <c r="M105" s="82"/>
      <c r="N105" s="82"/>
      <c r="O105" s="64">
        <f t="shared" si="281"/>
        <v>2.24065</v>
      </c>
      <c r="P105" s="63">
        <f>D105+J105</f>
        <v>0</v>
      </c>
      <c r="Q105" s="63">
        <f>E105+K105</f>
        <v>2.24065</v>
      </c>
      <c r="R105" s="63">
        <f>F105+L105</f>
        <v>0</v>
      </c>
      <c r="S105" s="63">
        <f>G105+M105</f>
        <v>0</v>
      </c>
      <c r="T105" s="289">
        <f>H105+N105</f>
        <v>0</v>
      </c>
      <c r="V105" s="147">
        <f>O105-'3 priedas_asignavimai'!AC274</f>
        <v>0</v>
      </c>
    </row>
    <row r="106" spans="1:22" ht="15.75" customHeight="1" x14ac:dyDescent="0.25">
      <c r="A106" s="11" t="s">
        <v>40</v>
      </c>
      <c r="B106" s="26" t="s">
        <v>255</v>
      </c>
      <c r="C106" s="58">
        <f t="shared" si="220"/>
        <v>1.9492499999999999</v>
      </c>
      <c r="D106" s="58">
        <f t="shared" ref="D106:N110" si="298">D107</f>
        <v>0</v>
      </c>
      <c r="E106" s="58">
        <f t="shared" ref="E106:E108" si="299">E107</f>
        <v>1.9492499999999999</v>
      </c>
      <c r="F106" s="58">
        <f t="shared" ref="F106:F108" si="300">F107</f>
        <v>0</v>
      </c>
      <c r="G106" s="58">
        <f t="shared" ref="G106:G108" si="301">G107</f>
        <v>0</v>
      </c>
      <c r="H106" s="58">
        <f t="shared" ref="H106:H108" si="302">H107</f>
        <v>0</v>
      </c>
      <c r="I106" s="56">
        <f t="shared" si="219"/>
        <v>0</v>
      </c>
      <c r="J106" s="56">
        <f t="shared" si="298"/>
        <v>0</v>
      </c>
      <c r="K106" s="56">
        <f t="shared" si="298"/>
        <v>0</v>
      </c>
      <c r="L106" s="56">
        <f t="shared" si="298"/>
        <v>0</v>
      </c>
      <c r="M106" s="56">
        <f t="shared" si="298"/>
        <v>0</v>
      </c>
      <c r="N106" s="56">
        <f t="shared" si="298"/>
        <v>0</v>
      </c>
      <c r="O106" s="64">
        <f t="shared" si="281"/>
        <v>1.9492499999999999</v>
      </c>
      <c r="P106" s="64">
        <f t="shared" ref="P106:P108" si="303">P107</f>
        <v>0</v>
      </c>
      <c r="Q106" s="64">
        <f t="shared" ref="Q106:Q108" si="304">Q107</f>
        <v>1.9492499999999999</v>
      </c>
      <c r="R106" s="64">
        <f t="shared" ref="R106:R108" si="305">R107</f>
        <v>0</v>
      </c>
      <c r="S106" s="64">
        <f t="shared" ref="S106:S108" si="306">S107</f>
        <v>0</v>
      </c>
      <c r="T106" s="290">
        <f t="shared" ref="T106:T108" si="307">T107</f>
        <v>0</v>
      </c>
      <c r="V106" s="147">
        <f>O106-'3 priedas_asignavimai'!AC275</f>
        <v>0</v>
      </c>
    </row>
    <row r="107" spans="1:22" ht="15.75" customHeight="1" x14ac:dyDescent="0.25">
      <c r="A107" s="12"/>
      <c r="B107" s="8" t="s">
        <v>3</v>
      </c>
      <c r="C107" s="58">
        <f t="shared" si="220"/>
        <v>1.9492499999999999</v>
      </c>
      <c r="D107" s="79"/>
      <c r="E107" s="79">
        <v>1.9492499999999999</v>
      </c>
      <c r="F107" s="79"/>
      <c r="G107" s="79"/>
      <c r="H107" s="79"/>
      <c r="I107" s="62">
        <f t="shared" si="219"/>
        <v>0</v>
      </c>
      <c r="J107" s="82"/>
      <c r="K107" s="82"/>
      <c r="L107" s="82"/>
      <c r="M107" s="82"/>
      <c r="N107" s="82"/>
      <c r="O107" s="64">
        <f t="shared" si="281"/>
        <v>1.9492499999999999</v>
      </c>
      <c r="P107" s="63">
        <f>D107+J107</f>
        <v>0</v>
      </c>
      <c r="Q107" s="63">
        <f>E107+K107</f>
        <v>1.9492499999999999</v>
      </c>
      <c r="R107" s="63">
        <f>F107+L107</f>
        <v>0</v>
      </c>
      <c r="S107" s="63">
        <f>G107+M107</f>
        <v>0</v>
      </c>
      <c r="T107" s="289">
        <f>H107+N107</f>
        <v>0</v>
      </c>
      <c r="V107" s="147">
        <f>O107-'3 priedas_asignavimai'!AC276</f>
        <v>0</v>
      </c>
    </row>
    <row r="108" spans="1:22" ht="15.75" customHeight="1" x14ac:dyDescent="0.25">
      <c r="A108" s="11" t="s">
        <v>41</v>
      </c>
      <c r="B108" s="26" t="s">
        <v>256</v>
      </c>
      <c r="C108" s="58">
        <f t="shared" ref="C108:C109" si="308">D108+E108+F108+G108+H108</f>
        <v>0.30501</v>
      </c>
      <c r="D108" s="58">
        <f t="shared" si="298"/>
        <v>0</v>
      </c>
      <c r="E108" s="58">
        <f t="shared" si="299"/>
        <v>0.30501</v>
      </c>
      <c r="F108" s="58">
        <f t="shared" si="300"/>
        <v>0</v>
      </c>
      <c r="G108" s="58">
        <f t="shared" si="301"/>
        <v>0</v>
      </c>
      <c r="H108" s="58">
        <f t="shared" si="302"/>
        <v>0</v>
      </c>
      <c r="I108" s="56">
        <f t="shared" ref="I108:I109" si="309">J108+K108+L108+M108+N108</f>
        <v>0</v>
      </c>
      <c r="J108" s="56">
        <f t="shared" si="298"/>
        <v>0</v>
      </c>
      <c r="K108" s="56">
        <f t="shared" si="298"/>
        <v>0</v>
      </c>
      <c r="L108" s="56">
        <f t="shared" si="298"/>
        <v>0</v>
      </c>
      <c r="M108" s="56">
        <f t="shared" si="298"/>
        <v>0</v>
      </c>
      <c r="N108" s="56">
        <f t="shared" si="298"/>
        <v>0</v>
      </c>
      <c r="O108" s="64">
        <f t="shared" si="281"/>
        <v>0.30501</v>
      </c>
      <c r="P108" s="64">
        <f t="shared" si="303"/>
        <v>0</v>
      </c>
      <c r="Q108" s="64">
        <f t="shared" si="304"/>
        <v>0.30501</v>
      </c>
      <c r="R108" s="64">
        <f t="shared" si="305"/>
        <v>0</v>
      </c>
      <c r="S108" s="64">
        <f t="shared" si="306"/>
        <v>0</v>
      </c>
      <c r="T108" s="290">
        <f t="shared" si="307"/>
        <v>0</v>
      </c>
      <c r="V108" s="147">
        <f>O108-'3 priedas_asignavimai'!AC277</f>
        <v>0</v>
      </c>
    </row>
    <row r="109" spans="1:22" ht="15.75" customHeight="1" x14ac:dyDescent="0.25">
      <c r="A109" s="12"/>
      <c r="B109" s="8" t="s">
        <v>3</v>
      </c>
      <c r="C109" s="58">
        <f t="shared" si="308"/>
        <v>0.30501</v>
      </c>
      <c r="D109" s="79"/>
      <c r="E109" s="79">
        <v>0.30501</v>
      </c>
      <c r="F109" s="79"/>
      <c r="G109" s="79"/>
      <c r="H109" s="79"/>
      <c r="I109" s="62">
        <f t="shared" si="309"/>
        <v>0</v>
      </c>
      <c r="J109" s="82"/>
      <c r="K109" s="82"/>
      <c r="L109" s="82"/>
      <c r="M109" s="82"/>
      <c r="N109" s="82"/>
      <c r="O109" s="64">
        <f t="shared" si="281"/>
        <v>0.30501</v>
      </c>
      <c r="P109" s="63">
        <f>D109+J109</f>
        <v>0</v>
      </c>
      <c r="Q109" s="63">
        <f>E109+K109</f>
        <v>0.30501</v>
      </c>
      <c r="R109" s="63">
        <f>F109+L109</f>
        <v>0</v>
      </c>
      <c r="S109" s="63">
        <f>G109+M109</f>
        <v>0</v>
      </c>
      <c r="T109" s="289">
        <f>H109+N109</f>
        <v>0</v>
      </c>
      <c r="V109" s="147">
        <f>O109-'3 priedas_asignavimai'!AC278</f>
        <v>0</v>
      </c>
    </row>
    <row r="110" spans="1:22" ht="15.75" customHeight="1" x14ac:dyDescent="0.25">
      <c r="A110" s="11" t="s">
        <v>42</v>
      </c>
      <c r="B110" s="26" t="s">
        <v>257</v>
      </c>
      <c r="C110" s="58">
        <f t="shared" si="220"/>
        <v>1.43472</v>
      </c>
      <c r="D110" s="58">
        <f t="shared" si="298"/>
        <v>0</v>
      </c>
      <c r="E110" s="58">
        <f t="shared" si="298"/>
        <v>1.43472</v>
      </c>
      <c r="F110" s="58">
        <f t="shared" si="298"/>
        <v>0</v>
      </c>
      <c r="G110" s="58">
        <f t="shared" si="298"/>
        <v>0</v>
      </c>
      <c r="H110" s="58">
        <f t="shared" si="298"/>
        <v>0</v>
      </c>
      <c r="I110" s="56">
        <f t="shared" si="219"/>
        <v>0</v>
      </c>
      <c r="J110" s="56">
        <f t="shared" si="298"/>
        <v>0</v>
      </c>
      <c r="K110" s="56">
        <f t="shared" si="298"/>
        <v>0</v>
      </c>
      <c r="L110" s="56">
        <f t="shared" si="298"/>
        <v>0</v>
      </c>
      <c r="M110" s="56">
        <f t="shared" si="298"/>
        <v>0</v>
      </c>
      <c r="N110" s="56">
        <f t="shared" si="298"/>
        <v>0</v>
      </c>
      <c r="O110" s="64">
        <f t="shared" ref="O110:T110" si="310">O111</f>
        <v>1.43472</v>
      </c>
      <c r="P110" s="64">
        <f t="shared" si="310"/>
        <v>0</v>
      </c>
      <c r="Q110" s="64">
        <f t="shared" si="310"/>
        <v>1.43472</v>
      </c>
      <c r="R110" s="64">
        <f t="shared" si="310"/>
        <v>0</v>
      </c>
      <c r="S110" s="64">
        <f t="shared" si="310"/>
        <v>0</v>
      </c>
      <c r="T110" s="290">
        <f t="shared" si="310"/>
        <v>0</v>
      </c>
      <c r="V110" s="147">
        <f>O110-'3 priedas_asignavimai'!AC279</f>
        <v>0</v>
      </c>
    </row>
    <row r="111" spans="1:22" ht="15.75" customHeight="1" x14ac:dyDescent="0.25">
      <c r="A111" s="12"/>
      <c r="B111" s="8" t="s">
        <v>375</v>
      </c>
      <c r="C111" s="57">
        <f t="shared" si="220"/>
        <v>1.43472</v>
      </c>
      <c r="D111" s="79"/>
      <c r="E111" s="79">
        <v>1.43472</v>
      </c>
      <c r="F111" s="79"/>
      <c r="G111" s="79"/>
      <c r="H111" s="79"/>
      <c r="I111" s="62">
        <f t="shared" si="219"/>
        <v>0</v>
      </c>
      <c r="J111" s="82"/>
      <c r="K111" s="82"/>
      <c r="L111" s="82"/>
      <c r="M111" s="82"/>
      <c r="N111" s="82"/>
      <c r="O111" s="63">
        <f>P111+Q111+R111+S111+T111</f>
        <v>1.43472</v>
      </c>
      <c r="P111" s="63">
        <f t="shared" ref="P111" si="311">D111+J111</f>
        <v>0</v>
      </c>
      <c r="Q111" s="63">
        <f t="shared" ref="Q111" si="312">E111+K111</f>
        <v>1.43472</v>
      </c>
      <c r="R111" s="63">
        <f t="shared" ref="R111" si="313">F111+L111</f>
        <v>0</v>
      </c>
      <c r="S111" s="63">
        <f t="shared" ref="S111" si="314">G111+M111</f>
        <v>0</v>
      </c>
      <c r="T111" s="289">
        <f t="shared" ref="T111" si="315">H111+N111</f>
        <v>0</v>
      </c>
      <c r="V111" s="147">
        <f>O111-'3 priedas_asignavimai'!AC280</f>
        <v>0</v>
      </c>
    </row>
    <row r="112" spans="1:22" ht="15.75" customHeight="1" x14ac:dyDescent="0.25">
      <c r="A112" s="11" t="s">
        <v>49</v>
      </c>
      <c r="B112" s="26" t="s">
        <v>258</v>
      </c>
      <c r="C112" s="58">
        <f t="shared" si="220"/>
        <v>1.23994</v>
      </c>
      <c r="D112" s="58">
        <f t="shared" ref="D112:T112" si="316">D113</f>
        <v>0</v>
      </c>
      <c r="E112" s="58">
        <f t="shared" si="316"/>
        <v>1.23994</v>
      </c>
      <c r="F112" s="58">
        <f t="shared" si="316"/>
        <v>0</v>
      </c>
      <c r="G112" s="58">
        <f t="shared" si="316"/>
        <v>0</v>
      </c>
      <c r="H112" s="58">
        <f t="shared" si="316"/>
        <v>0</v>
      </c>
      <c r="I112" s="56">
        <f t="shared" si="219"/>
        <v>0</v>
      </c>
      <c r="J112" s="56">
        <f t="shared" si="316"/>
        <v>0</v>
      </c>
      <c r="K112" s="56">
        <f t="shared" si="316"/>
        <v>0</v>
      </c>
      <c r="L112" s="56">
        <f t="shared" si="316"/>
        <v>0</v>
      </c>
      <c r="M112" s="56">
        <f t="shared" si="316"/>
        <v>0</v>
      </c>
      <c r="N112" s="56">
        <f t="shared" si="316"/>
        <v>0</v>
      </c>
      <c r="O112" s="64">
        <f t="shared" si="316"/>
        <v>1.23994</v>
      </c>
      <c r="P112" s="64">
        <f t="shared" si="316"/>
        <v>0</v>
      </c>
      <c r="Q112" s="64">
        <f t="shared" si="316"/>
        <v>1.23994</v>
      </c>
      <c r="R112" s="64">
        <f t="shared" si="316"/>
        <v>0</v>
      </c>
      <c r="S112" s="64">
        <f t="shared" si="316"/>
        <v>0</v>
      </c>
      <c r="T112" s="290">
        <f t="shared" si="316"/>
        <v>0</v>
      </c>
      <c r="V112" s="147">
        <f>O112-'3 priedas_asignavimai'!AC282</f>
        <v>0</v>
      </c>
    </row>
    <row r="113" spans="1:22" ht="15.75" customHeight="1" x14ac:dyDescent="0.25">
      <c r="A113" s="12"/>
      <c r="B113" s="8" t="s">
        <v>3</v>
      </c>
      <c r="C113" s="58">
        <f t="shared" si="220"/>
        <v>1.23994</v>
      </c>
      <c r="D113" s="79"/>
      <c r="E113" s="79">
        <v>1.23994</v>
      </c>
      <c r="F113" s="79"/>
      <c r="G113" s="79"/>
      <c r="H113" s="79"/>
      <c r="I113" s="62">
        <f t="shared" si="219"/>
        <v>0</v>
      </c>
      <c r="J113" s="82"/>
      <c r="K113" s="82"/>
      <c r="L113" s="82"/>
      <c r="M113" s="82"/>
      <c r="N113" s="82"/>
      <c r="O113" s="63">
        <f>P113+Q113+R113+S113+T113</f>
        <v>1.23994</v>
      </c>
      <c r="P113" s="63">
        <f t="shared" ref="P113" si="317">D113+J113</f>
        <v>0</v>
      </c>
      <c r="Q113" s="63">
        <f t="shared" ref="Q113" si="318">E113+K113</f>
        <v>1.23994</v>
      </c>
      <c r="R113" s="63">
        <f t="shared" ref="R113" si="319">F113+L113</f>
        <v>0</v>
      </c>
      <c r="S113" s="63">
        <f t="shared" ref="S113" si="320">G113+M113</f>
        <v>0</v>
      </c>
      <c r="T113" s="289">
        <f t="shared" ref="T113" si="321">H113+N113</f>
        <v>0</v>
      </c>
      <c r="V113" s="147">
        <f>O113-'3 priedas_asignavimai'!AC283</f>
        <v>0</v>
      </c>
    </row>
    <row r="114" spans="1:22" ht="15.75" customHeight="1" x14ac:dyDescent="0.25">
      <c r="A114" s="11" t="s">
        <v>50</v>
      </c>
      <c r="B114" s="26" t="s">
        <v>260</v>
      </c>
      <c r="C114" s="58">
        <f t="shared" si="220"/>
        <v>3.1147999999999998</v>
      </c>
      <c r="D114" s="58">
        <f t="shared" ref="D114" si="322">D115</f>
        <v>0</v>
      </c>
      <c r="E114" s="58">
        <f t="shared" ref="E114" si="323">E115</f>
        <v>3.1147999999999998</v>
      </c>
      <c r="F114" s="58">
        <f t="shared" ref="F114" si="324">F115</f>
        <v>0</v>
      </c>
      <c r="G114" s="58">
        <f t="shared" ref="G114" si="325">G115</f>
        <v>0</v>
      </c>
      <c r="H114" s="58">
        <f t="shared" ref="H114" si="326">H115</f>
        <v>0</v>
      </c>
      <c r="I114" s="56">
        <f t="shared" si="219"/>
        <v>0</v>
      </c>
      <c r="J114" s="56">
        <f t="shared" ref="J114:N114" si="327">J115</f>
        <v>0</v>
      </c>
      <c r="K114" s="56">
        <f t="shared" si="327"/>
        <v>0</v>
      </c>
      <c r="L114" s="56">
        <f t="shared" si="327"/>
        <v>0</v>
      </c>
      <c r="M114" s="56">
        <f t="shared" si="327"/>
        <v>0</v>
      </c>
      <c r="N114" s="56">
        <f t="shared" si="327"/>
        <v>0</v>
      </c>
      <c r="O114" s="64">
        <f t="shared" ref="O114:T114" si="328">O115</f>
        <v>3.1147999999999998</v>
      </c>
      <c r="P114" s="64">
        <f t="shared" si="328"/>
        <v>0</v>
      </c>
      <c r="Q114" s="64">
        <f t="shared" si="328"/>
        <v>3.1147999999999998</v>
      </c>
      <c r="R114" s="64">
        <f t="shared" si="328"/>
        <v>0</v>
      </c>
      <c r="S114" s="64">
        <f t="shared" si="328"/>
        <v>0</v>
      </c>
      <c r="T114" s="290">
        <f t="shared" si="328"/>
        <v>0</v>
      </c>
      <c r="V114" s="147">
        <f>O114-'3 priedas_asignavimai'!AC284</f>
        <v>0</v>
      </c>
    </row>
    <row r="115" spans="1:22" ht="15.75" customHeight="1" x14ac:dyDescent="0.25">
      <c r="A115" s="12"/>
      <c r="B115" s="8" t="s">
        <v>375</v>
      </c>
      <c r="C115" s="57">
        <f t="shared" si="220"/>
        <v>3.1147999999999998</v>
      </c>
      <c r="D115" s="79"/>
      <c r="E115" s="79">
        <v>3.1147999999999998</v>
      </c>
      <c r="F115" s="79"/>
      <c r="G115" s="79"/>
      <c r="H115" s="79"/>
      <c r="I115" s="62">
        <f t="shared" si="219"/>
        <v>0</v>
      </c>
      <c r="J115" s="82"/>
      <c r="K115" s="82"/>
      <c r="L115" s="82"/>
      <c r="M115" s="82"/>
      <c r="N115" s="82"/>
      <c r="O115" s="63">
        <f>P115+Q115+R115+S115+T115</f>
        <v>3.1147999999999998</v>
      </c>
      <c r="P115" s="63">
        <f t="shared" ref="P115" si="329">D115+J115</f>
        <v>0</v>
      </c>
      <c r="Q115" s="63">
        <f t="shared" ref="Q115" si="330">E115+K115</f>
        <v>3.1147999999999998</v>
      </c>
      <c r="R115" s="63">
        <f t="shared" ref="R115" si="331">F115+L115</f>
        <v>0</v>
      </c>
      <c r="S115" s="63">
        <f t="shared" ref="S115" si="332">G115+M115</f>
        <v>0</v>
      </c>
      <c r="T115" s="289">
        <f t="shared" ref="T115" si="333">H115+N115</f>
        <v>0</v>
      </c>
      <c r="V115" s="147">
        <f>O115-'3 priedas_asignavimai'!AC285</f>
        <v>0</v>
      </c>
    </row>
    <row r="116" spans="1:22" ht="15.75" customHeight="1" x14ac:dyDescent="0.25">
      <c r="A116" s="11" t="s">
        <v>43</v>
      </c>
      <c r="B116" s="26" t="s">
        <v>259</v>
      </c>
      <c r="C116" s="58">
        <f t="shared" si="220"/>
        <v>82.576080000000005</v>
      </c>
      <c r="D116" s="58">
        <f t="shared" ref="D116:T116" si="334">D117</f>
        <v>0</v>
      </c>
      <c r="E116" s="58">
        <f t="shared" si="334"/>
        <v>7.9743399999999998</v>
      </c>
      <c r="F116" s="58">
        <f t="shared" si="334"/>
        <v>0</v>
      </c>
      <c r="G116" s="58">
        <f t="shared" si="334"/>
        <v>0</v>
      </c>
      <c r="H116" s="58">
        <f t="shared" si="334"/>
        <v>74.601740000000007</v>
      </c>
      <c r="I116" s="56">
        <f t="shared" si="219"/>
        <v>0</v>
      </c>
      <c r="J116" s="56">
        <f t="shared" si="334"/>
        <v>0</v>
      </c>
      <c r="K116" s="56">
        <f t="shared" si="334"/>
        <v>0</v>
      </c>
      <c r="L116" s="56">
        <f t="shared" si="334"/>
        <v>0</v>
      </c>
      <c r="M116" s="56">
        <f t="shared" si="334"/>
        <v>0</v>
      </c>
      <c r="N116" s="56">
        <f t="shared" si="334"/>
        <v>0</v>
      </c>
      <c r="O116" s="64">
        <f t="shared" si="334"/>
        <v>82.576080000000005</v>
      </c>
      <c r="P116" s="64">
        <f t="shared" si="334"/>
        <v>0</v>
      </c>
      <c r="Q116" s="64">
        <f t="shared" si="334"/>
        <v>7.9743399999999998</v>
      </c>
      <c r="R116" s="64">
        <f t="shared" si="334"/>
        <v>0</v>
      </c>
      <c r="S116" s="64">
        <f t="shared" si="334"/>
        <v>0</v>
      </c>
      <c r="T116" s="290">
        <f t="shared" si="334"/>
        <v>74.601740000000007</v>
      </c>
      <c r="V116" s="147">
        <f>O116-'3 priedas_asignavimai'!AC287</f>
        <v>0</v>
      </c>
    </row>
    <row r="117" spans="1:22" ht="15.75" customHeight="1" x14ac:dyDescent="0.25">
      <c r="A117" s="12"/>
      <c r="B117" s="8" t="s">
        <v>375</v>
      </c>
      <c r="C117" s="57">
        <f t="shared" ref="C117:C125" si="335">D117+E117+F117+G117+H117</f>
        <v>82.576080000000005</v>
      </c>
      <c r="D117" s="79"/>
      <c r="E117" s="79">
        <v>7.9743399999999998</v>
      </c>
      <c r="F117" s="79"/>
      <c r="G117" s="79"/>
      <c r="H117" s="79">
        <v>74.601740000000007</v>
      </c>
      <c r="I117" s="62">
        <f t="shared" si="219"/>
        <v>0</v>
      </c>
      <c r="J117" s="82"/>
      <c r="K117" s="82"/>
      <c r="L117" s="82"/>
      <c r="M117" s="82"/>
      <c r="N117" s="82"/>
      <c r="O117" s="63">
        <f>P117+Q117+R117+S117+T117</f>
        <v>82.576080000000005</v>
      </c>
      <c r="P117" s="63">
        <f t="shared" ref="P117" si="336">D117+J117</f>
        <v>0</v>
      </c>
      <c r="Q117" s="63">
        <f t="shared" ref="Q117" si="337">E117+K117</f>
        <v>7.9743399999999998</v>
      </c>
      <c r="R117" s="63">
        <f t="shared" ref="R117" si="338">F117+L117</f>
        <v>0</v>
      </c>
      <c r="S117" s="63">
        <f t="shared" ref="S117" si="339">G117+M117</f>
        <v>0</v>
      </c>
      <c r="T117" s="289">
        <f t="shared" ref="T117" si="340">H117+N117</f>
        <v>74.601740000000007</v>
      </c>
      <c r="V117" s="147">
        <f>O117-'3 priedas_asignavimai'!AC287</f>
        <v>0</v>
      </c>
    </row>
    <row r="118" spans="1:22" ht="15.75" customHeight="1" x14ac:dyDescent="0.25">
      <c r="A118" s="11" t="s">
        <v>51</v>
      </c>
      <c r="B118" s="26" t="s">
        <v>303</v>
      </c>
      <c r="C118" s="58">
        <f t="shared" si="335"/>
        <v>0.35804000000000002</v>
      </c>
      <c r="D118" s="58">
        <f t="shared" ref="D118:T118" si="341">D119</f>
        <v>0</v>
      </c>
      <c r="E118" s="58">
        <f t="shared" si="341"/>
        <v>0.35804000000000002</v>
      </c>
      <c r="F118" s="58">
        <f t="shared" si="341"/>
        <v>0</v>
      </c>
      <c r="G118" s="58">
        <f t="shared" si="341"/>
        <v>0</v>
      </c>
      <c r="H118" s="58">
        <f t="shared" si="341"/>
        <v>0</v>
      </c>
      <c r="I118" s="56">
        <f t="shared" si="219"/>
        <v>0</v>
      </c>
      <c r="J118" s="56">
        <f t="shared" si="341"/>
        <v>0</v>
      </c>
      <c r="K118" s="56">
        <f t="shared" si="341"/>
        <v>0</v>
      </c>
      <c r="L118" s="56">
        <f t="shared" si="341"/>
        <v>0</v>
      </c>
      <c r="M118" s="56">
        <f t="shared" si="341"/>
        <v>0</v>
      </c>
      <c r="N118" s="56">
        <f t="shared" si="341"/>
        <v>0</v>
      </c>
      <c r="O118" s="64">
        <f t="shared" si="341"/>
        <v>0.35804000000000002</v>
      </c>
      <c r="P118" s="64">
        <f t="shared" si="341"/>
        <v>0</v>
      </c>
      <c r="Q118" s="64">
        <f t="shared" si="341"/>
        <v>0.35804000000000002</v>
      </c>
      <c r="R118" s="64">
        <f t="shared" si="341"/>
        <v>0</v>
      </c>
      <c r="S118" s="64">
        <f t="shared" si="341"/>
        <v>0</v>
      </c>
      <c r="T118" s="290">
        <f t="shared" si="341"/>
        <v>0</v>
      </c>
      <c r="V118" s="147">
        <f>O118-'3 priedas_asignavimai'!AC290</f>
        <v>0</v>
      </c>
    </row>
    <row r="119" spans="1:22" ht="15.75" customHeight="1" x14ac:dyDescent="0.25">
      <c r="A119" s="12"/>
      <c r="B119" s="8" t="s">
        <v>4</v>
      </c>
      <c r="C119" s="58">
        <f t="shared" si="335"/>
        <v>0.35804000000000002</v>
      </c>
      <c r="D119" s="79"/>
      <c r="E119" s="79">
        <v>0.35804000000000002</v>
      </c>
      <c r="F119" s="79"/>
      <c r="G119" s="79"/>
      <c r="H119" s="79"/>
      <c r="I119" s="56">
        <f t="shared" si="219"/>
        <v>0</v>
      </c>
      <c r="J119" s="82"/>
      <c r="K119" s="82"/>
      <c r="L119" s="82"/>
      <c r="M119" s="82"/>
      <c r="N119" s="82"/>
      <c r="O119" s="63">
        <f>P119+Q119+R119+S119+T119</f>
        <v>0.35804000000000002</v>
      </c>
      <c r="P119" s="63">
        <f t="shared" ref="P119" si="342">D119+J119</f>
        <v>0</v>
      </c>
      <c r="Q119" s="63">
        <f t="shared" ref="Q119" si="343">E119+K119</f>
        <v>0.35804000000000002</v>
      </c>
      <c r="R119" s="63">
        <f t="shared" ref="R119" si="344">F119+L119</f>
        <v>0</v>
      </c>
      <c r="S119" s="63">
        <f t="shared" ref="S119" si="345">G119+M119</f>
        <v>0</v>
      </c>
      <c r="T119" s="289">
        <f t="shared" ref="T119" si="346">H119+N119</f>
        <v>0</v>
      </c>
      <c r="V119" s="147">
        <f>O119-'3 priedas_asignavimai'!AC291</f>
        <v>0</v>
      </c>
    </row>
    <row r="120" spans="1:22" ht="15.75" customHeight="1" x14ac:dyDescent="0.25">
      <c r="A120" s="11" t="s">
        <v>52</v>
      </c>
      <c r="B120" s="26" t="s">
        <v>405</v>
      </c>
      <c r="C120" s="58">
        <f t="shared" si="335"/>
        <v>12.9322</v>
      </c>
      <c r="D120" s="58">
        <f t="shared" ref="D120:T120" si="347">D121</f>
        <v>0</v>
      </c>
      <c r="E120" s="58">
        <f t="shared" si="347"/>
        <v>12.9322</v>
      </c>
      <c r="F120" s="58">
        <f t="shared" si="347"/>
        <v>0</v>
      </c>
      <c r="G120" s="58">
        <f t="shared" si="347"/>
        <v>0</v>
      </c>
      <c r="H120" s="58">
        <f t="shared" si="347"/>
        <v>0</v>
      </c>
      <c r="I120" s="56">
        <f t="shared" si="219"/>
        <v>0</v>
      </c>
      <c r="J120" s="56">
        <f t="shared" si="347"/>
        <v>0</v>
      </c>
      <c r="K120" s="56">
        <f t="shared" si="347"/>
        <v>0</v>
      </c>
      <c r="L120" s="56">
        <f t="shared" si="347"/>
        <v>0</v>
      </c>
      <c r="M120" s="56">
        <f t="shared" si="347"/>
        <v>0</v>
      </c>
      <c r="N120" s="56">
        <f t="shared" si="347"/>
        <v>0</v>
      </c>
      <c r="O120" s="64">
        <f t="shared" si="347"/>
        <v>12.9322</v>
      </c>
      <c r="P120" s="64">
        <f t="shared" si="347"/>
        <v>0</v>
      </c>
      <c r="Q120" s="64">
        <f t="shared" si="347"/>
        <v>12.9322</v>
      </c>
      <c r="R120" s="64">
        <f t="shared" si="347"/>
        <v>0</v>
      </c>
      <c r="S120" s="64">
        <f t="shared" si="347"/>
        <v>0</v>
      </c>
      <c r="T120" s="290">
        <f t="shared" si="347"/>
        <v>0</v>
      </c>
      <c r="V120" s="147">
        <f>O120-'3 priedas_asignavimai'!AC294</f>
        <v>0</v>
      </c>
    </row>
    <row r="121" spans="1:22" ht="15.75" customHeight="1" x14ac:dyDescent="0.25">
      <c r="A121" s="12"/>
      <c r="B121" s="8" t="s">
        <v>374</v>
      </c>
      <c r="C121" s="57">
        <f t="shared" si="335"/>
        <v>12.9322</v>
      </c>
      <c r="D121" s="79"/>
      <c r="E121" s="79">
        <v>12.9322</v>
      </c>
      <c r="F121" s="79"/>
      <c r="G121" s="79"/>
      <c r="H121" s="79"/>
      <c r="I121" s="62">
        <f t="shared" si="219"/>
        <v>0</v>
      </c>
      <c r="J121" s="82"/>
      <c r="K121" s="82"/>
      <c r="L121" s="82"/>
      <c r="M121" s="82"/>
      <c r="N121" s="82"/>
      <c r="O121" s="63">
        <f>P121+Q121+R121+S121+T121</f>
        <v>12.9322</v>
      </c>
      <c r="P121" s="63">
        <f t="shared" ref="P121" si="348">D121+J121</f>
        <v>0</v>
      </c>
      <c r="Q121" s="63">
        <f t="shared" ref="Q121" si="349">E121+K121</f>
        <v>12.9322</v>
      </c>
      <c r="R121" s="63">
        <f t="shared" ref="R121" si="350">F121+L121</f>
        <v>0</v>
      </c>
      <c r="S121" s="63">
        <f t="shared" ref="S121" si="351">G121+M121</f>
        <v>0</v>
      </c>
      <c r="T121" s="289">
        <f t="shared" ref="T121" si="352">H121+N121</f>
        <v>0</v>
      </c>
      <c r="V121" s="147">
        <f>O121-'3 priedas_asignavimai'!AC295</f>
        <v>0</v>
      </c>
    </row>
    <row r="122" spans="1:22" ht="15.75" customHeight="1" x14ac:dyDescent="0.25">
      <c r="A122" s="11" t="s">
        <v>44</v>
      </c>
      <c r="B122" s="26" t="s">
        <v>263</v>
      </c>
      <c r="C122" s="58">
        <f t="shared" si="335"/>
        <v>20.77225</v>
      </c>
      <c r="D122" s="58">
        <f t="shared" ref="D122:T122" si="353">D123</f>
        <v>0</v>
      </c>
      <c r="E122" s="58">
        <f t="shared" si="353"/>
        <v>20.77225</v>
      </c>
      <c r="F122" s="58">
        <f t="shared" si="353"/>
        <v>0</v>
      </c>
      <c r="G122" s="58">
        <f t="shared" si="353"/>
        <v>0</v>
      </c>
      <c r="H122" s="58">
        <f t="shared" si="353"/>
        <v>0</v>
      </c>
      <c r="I122" s="56">
        <f t="shared" si="219"/>
        <v>0</v>
      </c>
      <c r="J122" s="56">
        <f t="shared" si="353"/>
        <v>0</v>
      </c>
      <c r="K122" s="56">
        <f t="shared" si="353"/>
        <v>0</v>
      </c>
      <c r="L122" s="56">
        <f t="shared" si="353"/>
        <v>0</v>
      </c>
      <c r="M122" s="56">
        <f t="shared" si="353"/>
        <v>0</v>
      </c>
      <c r="N122" s="56">
        <f t="shared" si="353"/>
        <v>0</v>
      </c>
      <c r="O122" s="64">
        <f t="shared" si="353"/>
        <v>20.77225</v>
      </c>
      <c r="P122" s="64">
        <f t="shared" si="353"/>
        <v>0</v>
      </c>
      <c r="Q122" s="64">
        <f t="shared" si="353"/>
        <v>20.77225</v>
      </c>
      <c r="R122" s="64">
        <f t="shared" si="353"/>
        <v>0</v>
      </c>
      <c r="S122" s="64">
        <f t="shared" si="353"/>
        <v>0</v>
      </c>
      <c r="T122" s="290">
        <f t="shared" si="353"/>
        <v>0</v>
      </c>
      <c r="V122" s="147">
        <f>O122-'3 priedas_asignavimai'!AC297</f>
        <v>0</v>
      </c>
    </row>
    <row r="123" spans="1:22" ht="15.75" customHeight="1" x14ac:dyDescent="0.25">
      <c r="A123" s="12"/>
      <c r="B123" s="8" t="s">
        <v>374</v>
      </c>
      <c r="C123" s="57">
        <f t="shared" si="335"/>
        <v>20.77225</v>
      </c>
      <c r="D123" s="79"/>
      <c r="E123" s="79">
        <v>20.77225</v>
      </c>
      <c r="F123" s="79"/>
      <c r="G123" s="79"/>
      <c r="H123" s="79"/>
      <c r="I123" s="62">
        <f t="shared" si="219"/>
        <v>0</v>
      </c>
      <c r="J123" s="82"/>
      <c r="K123" s="82"/>
      <c r="L123" s="82"/>
      <c r="M123" s="82"/>
      <c r="N123" s="82"/>
      <c r="O123" s="63">
        <f>P123+Q123+R123+S123+T123</f>
        <v>20.77225</v>
      </c>
      <c r="P123" s="63">
        <f t="shared" ref="P123" si="354">D123+J123</f>
        <v>0</v>
      </c>
      <c r="Q123" s="63">
        <f t="shared" ref="Q123" si="355">E123+K123</f>
        <v>20.77225</v>
      </c>
      <c r="R123" s="63">
        <f t="shared" ref="R123" si="356">F123+L123</f>
        <v>0</v>
      </c>
      <c r="S123" s="63">
        <f t="shared" ref="S123" si="357">G123+M123</f>
        <v>0</v>
      </c>
      <c r="T123" s="289">
        <f t="shared" ref="T123" si="358">H123+N123</f>
        <v>0</v>
      </c>
      <c r="V123" s="147">
        <f>O123-'3 priedas_asignavimai'!AC298</f>
        <v>0</v>
      </c>
    </row>
    <row r="124" spans="1:22" ht="15.75" customHeight="1" x14ac:dyDescent="0.25">
      <c r="A124" s="11" t="s">
        <v>45</v>
      </c>
      <c r="B124" s="26" t="s">
        <v>262</v>
      </c>
      <c r="C124" s="58">
        <f t="shared" si="335"/>
        <v>62.506619999999998</v>
      </c>
      <c r="D124" s="58">
        <f t="shared" ref="D124:T124" si="359">D125</f>
        <v>0</v>
      </c>
      <c r="E124" s="58">
        <f t="shared" si="359"/>
        <v>62.506619999999998</v>
      </c>
      <c r="F124" s="58">
        <f t="shared" si="359"/>
        <v>0</v>
      </c>
      <c r="G124" s="58">
        <f t="shared" si="359"/>
        <v>0</v>
      </c>
      <c r="H124" s="58">
        <f t="shared" si="359"/>
        <v>0</v>
      </c>
      <c r="I124" s="56">
        <f t="shared" si="219"/>
        <v>0</v>
      </c>
      <c r="J124" s="56">
        <f t="shared" si="359"/>
        <v>0</v>
      </c>
      <c r="K124" s="56">
        <f t="shared" si="359"/>
        <v>0</v>
      </c>
      <c r="L124" s="56">
        <f t="shared" si="359"/>
        <v>0</v>
      </c>
      <c r="M124" s="56">
        <f t="shared" si="359"/>
        <v>0</v>
      </c>
      <c r="N124" s="56">
        <f t="shared" si="359"/>
        <v>0</v>
      </c>
      <c r="O124" s="64">
        <f t="shared" si="359"/>
        <v>62.506619999999998</v>
      </c>
      <c r="P124" s="64">
        <f t="shared" si="359"/>
        <v>0</v>
      </c>
      <c r="Q124" s="64">
        <f t="shared" si="359"/>
        <v>62.506619999999998</v>
      </c>
      <c r="R124" s="64">
        <f t="shared" si="359"/>
        <v>0</v>
      </c>
      <c r="S124" s="64">
        <f t="shared" si="359"/>
        <v>0</v>
      </c>
      <c r="T124" s="290">
        <f t="shared" si="359"/>
        <v>0</v>
      </c>
      <c r="V124" s="147">
        <f>O124-'3 priedas_asignavimai'!AC305</f>
        <v>0</v>
      </c>
    </row>
    <row r="125" spans="1:22" ht="15.75" customHeight="1" x14ac:dyDescent="0.25">
      <c r="A125" s="12"/>
      <c r="B125" s="4" t="s">
        <v>374</v>
      </c>
      <c r="C125" s="57">
        <f t="shared" si="335"/>
        <v>62.506619999999998</v>
      </c>
      <c r="D125" s="79"/>
      <c r="E125" s="79">
        <v>62.506619999999998</v>
      </c>
      <c r="F125" s="79"/>
      <c r="G125" s="79"/>
      <c r="H125" s="79"/>
      <c r="I125" s="62">
        <f t="shared" si="219"/>
        <v>0</v>
      </c>
      <c r="J125" s="82"/>
      <c r="K125" s="82"/>
      <c r="L125" s="82"/>
      <c r="M125" s="82"/>
      <c r="N125" s="82"/>
      <c r="O125" s="63">
        <f>P125+Q125+R125+S125+T125</f>
        <v>62.506619999999998</v>
      </c>
      <c r="P125" s="63">
        <f t="shared" ref="P125" si="360">D125+J125</f>
        <v>0</v>
      </c>
      <c r="Q125" s="63">
        <f t="shared" ref="Q125" si="361">E125+K125</f>
        <v>62.506619999999998</v>
      </c>
      <c r="R125" s="63">
        <f t="shared" ref="R125" si="362">F125+L125</f>
        <v>0</v>
      </c>
      <c r="S125" s="63">
        <f t="shared" ref="S125" si="363">G125+M125</f>
        <v>0</v>
      </c>
      <c r="T125" s="289">
        <f t="shared" ref="T125" si="364">H125+N125</f>
        <v>0</v>
      </c>
      <c r="V125" s="147">
        <f>O125-'3 priedas_asignavimai'!AC306</f>
        <v>0</v>
      </c>
    </row>
    <row r="126" spans="1:22" s="9" customFormat="1" ht="15.95" customHeight="1" x14ac:dyDescent="0.25">
      <c r="A126" s="87" t="s">
        <v>46</v>
      </c>
      <c r="B126" s="90" t="s">
        <v>55</v>
      </c>
      <c r="C126" s="70">
        <f>D126+E126+F126+G126+H126</f>
        <v>2744.4629700000005</v>
      </c>
      <c r="D126" s="119">
        <f>D14+D22+D25+D28+D31+D34+D37+D40+D43+D46+D48+D50+D52+D54+D56+D58+D60+D62+D64+D66+D68+D70+D72+D74+D76+D78+D80+D82+D84+D86+D88+D90+D92+D94+D96+D98+D100+D102+D110+D104+D106+D109+D112+D114+D116+D118+D120+D122+D124</f>
        <v>1824.4785300000001</v>
      </c>
      <c r="E126" s="119">
        <f t="shared" ref="E126:T126" si="365">E14+E22+E25+E28+E31+E34+E37+E40+E43+E46+E48+E50+E52+E54+E56+E58+E60+E62+E64+E66+E68+E70+E72+E74+E76+E78+E80+E82+E84+E86+E88+E90+E92+E94+E96+E98+E100+E102+E110+E104+E106+E109+E112+E114+E116+E118+E120+E122+E124</f>
        <v>343.63380999999993</v>
      </c>
      <c r="F126" s="119">
        <f t="shared" si="365"/>
        <v>134.14340999999999</v>
      </c>
      <c r="G126" s="119">
        <f t="shared" si="365"/>
        <v>317.49310000000003</v>
      </c>
      <c r="H126" s="119">
        <f t="shared" si="365"/>
        <v>124.71412000000001</v>
      </c>
      <c r="I126" s="119">
        <f t="shared" si="365"/>
        <v>0</v>
      </c>
      <c r="J126" s="119">
        <f t="shared" si="365"/>
        <v>0</v>
      </c>
      <c r="K126" s="119">
        <f t="shared" si="365"/>
        <v>0</v>
      </c>
      <c r="L126" s="119">
        <f t="shared" si="365"/>
        <v>0</v>
      </c>
      <c r="M126" s="119">
        <f t="shared" si="365"/>
        <v>0</v>
      </c>
      <c r="N126" s="119">
        <f t="shared" si="365"/>
        <v>0</v>
      </c>
      <c r="O126" s="296">
        <f t="shared" si="365"/>
        <v>2744.462970000001</v>
      </c>
      <c r="P126" s="296">
        <f t="shared" si="365"/>
        <v>1824.4785300000001</v>
      </c>
      <c r="Q126" s="296">
        <f t="shared" si="365"/>
        <v>343.63380999999993</v>
      </c>
      <c r="R126" s="296">
        <f t="shared" si="365"/>
        <v>134.14340999999999</v>
      </c>
      <c r="S126" s="296">
        <f t="shared" si="365"/>
        <v>317.49310000000003</v>
      </c>
      <c r="T126" s="296">
        <f t="shared" si="365"/>
        <v>124.71412000000001</v>
      </c>
      <c r="V126" s="147">
        <f>O126-'3 priedas_asignavimai'!AC308</f>
        <v>0</v>
      </c>
    </row>
    <row r="127" spans="1:22" hidden="1" x14ac:dyDescent="0.25"/>
    <row r="128" spans="1:22" hidden="1" x14ac:dyDescent="0.25">
      <c r="B128" s="351" t="s">
        <v>361</v>
      </c>
      <c r="C128" s="81">
        <f>C14+C22+C25+C28+C31+C34+C37+C40+C43+C46+C48+C50+C52+C54+C56+C60+C64+C66+C68+C70+C72+C74+C76+C78+C80+C82+C84+C86+C88+C90+C92+C94+C96+C98+C100+C102+C104+C106+C108+C110+C112+C114+C116+C118+C120+C122+C124</f>
        <v>2744.462970000001</v>
      </c>
      <c r="D128" s="81">
        <f t="shared" ref="D128:T128" si="366">D14+D22+D25+D28+D31+D34+D37+D40+D43+D46+D48+D50+D52+D54+D56+D60+D64+D66+D68+D70+D72+D74+D76+D78+D80+D82+D84+D86+D88+D90+D92+D94+D96+D98+D100+D102+D104+D106+D108+D110+D112+D114+D116+D118+D120+D122+D124</f>
        <v>1824.4785300000001</v>
      </c>
      <c r="E128" s="81">
        <f t="shared" si="366"/>
        <v>343.63380999999993</v>
      </c>
      <c r="F128" s="81">
        <f t="shared" si="366"/>
        <v>134.14340999999999</v>
      </c>
      <c r="G128" s="81">
        <f t="shared" si="366"/>
        <v>317.49310000000003</v>
      </c>
      <c r="H128" s="81">
        <f t="shared" si="366"/>
        <v>124.71412000000001</v>
      </c>
      <c r="I128" s="81">
        <f t="shared" si="366"/>
        <v>0</v>
      </c>
      <c r="J128" s="81">
        <f t="shared" si="366"/>
        <v>0</v>
      </c>
      <c r="K128" s="81">
        <f t="shared" si="366"/>
        <v>0</v>
      </c>
      <c r="L128" s="81">
        <f t="shared" si="366"/>
        <v>0</v>
      </c>
      <c r="M128" s="81">
        <f t="shared" si="366"/>
        <v>0</v>
      </c>
      <c r="N128" s="81">
        <f t="shared" si="366"/>
        <v>0</v>
      </c>
      <c r="O128" s="81">
        <f t="shared" si="366"/>
        <v>2744.462970000001</v>
      </c>
      <c r="P128" s="81">
        <f t="shared" si="366"/>
        <v>1824.4785300000001</v>
      </c>
      <c r="Q128" s="81">
        <f t="shared" si="366"/>
        <v>343.63380999999993</v>
      </c>
      <c r="R128" s="81">
        <f t="shared" si="366"/>
        <v>134.14340999999999</v>
      </c>
      <c r="S128" s="81">
        <f t="shared" si="366"/>
        <v>317.49310000000003</v>
      </c>
      <c r="T128" s="81">
        <f t="shared" si="366"/>
        <v>124.71412000000001</v>
      </c>
    </row>
    <row r="129" spans="1:22" hidden="1" x14ac:dyDescent="0.25">
      <c r="B129" s="351"/>
      <c r="C129" s="81">
        <f>C128-C126</f>
        <v>0</v>
      </c>
      <c r="D129" s="81">
        <f t="shared" ref="D129:S129" si="367">D128-D126</f>
        <v>0</v>
      </c>
      <c r="E129" s="91">
        <f t="shared" si="367"/>
        <v>0</v>
      </c>
      <c r="F129" s="91">
        <f t="shared" si="367"/>
        <v>0</v>
      </c>
      <c r="G129" s="91">
        <f t="shared" si="367"/>
        <v>0</v>
      </c>
      <c r="H129" s="91">
        <f t="shared" si="367"/>
        <v>0</v>
      </c>
      <c r="I129" s="91">
        <f t="shared" si="367"/>
        <v>0</v>
      </c>
      <c r="J129" s="91">
        <f t="shared" si="367"/>
        <v>0</v>
      </c>
      <c r="K129" s="91">
        <f t="shared" si="367"/>
        <v>0</v>
      </c>
      <c r="L129" s="91">
        <f t="shared" si="367"/>
        <v>0</v>
      </c>
      <c r="M129" s="91">
        <f t="shared" si="367"/>
        <v>0</v>
      </c>
      <c r="N129" s="91">
        <f t="shared" si="367"/>
        <v>0</v>
      </c>
      <c r="O129" s="91">
        <f t="shared" si="367"/>
        <v>0</v>
      </c>
      <c r="P129" s="81">
        <f t="shared" si="367"/>
        <v>0</v>
      </c>
      <c r="Q129" s="81">
        <f t="shared" si="367"/>
        <v>0</v>
      </c>
      <c r="R129" s="81">
        <f t="shared" si="367"/>
        <v>0</v>
      </c>
      <c r="S129" s="81">
        <f t="shared" si="367"/>
        <v>0</v>
      </c>
    </row>
    <row r="130" spans="1:22" hidden="1" x14ac:dyDescent="0.25">
      <c r="B130" s="84"/>
      <c r="C130" s="81"/>
      <c r="D130" s="81"/>
      <c r="E130" s="81"/>
      <c r="F130" s="81"/>
      <c r="G130" s="81"/>
      <c r="H130" s="81"/>
      <c r="I130" s="81"/>
      <c r="J130" s="81"/>
      <c r="K130" s="81"/>
      <c r="L130" s="81"/>
      <c r="M130" s="81"/>
      <c r="N130" s="81"/>
      <c r="O130" s="81"/>
      <c r="P130" s="81"/>
      <c r="Q130" s="81"/>
      <c r="R130" s="81"/>
      <c r="S130" s="81"/>
    </row>
    <row r="131" spans="1:22" hidden="1" x14ac:dyDescent="0.25">
      <c r="B131" s="350" t="s">
        <v>353</v>
      </c>
      <c r="C131" s="52">
        <v>2744.462970000001</v>
      </c>
      <c r="D131" s="46">
        <v>1824.4785300000001</v>
      </c>
      <c r="E131" s="46">
        <v>343.63380999999993</v>
      </c>
      <c r="F131" s="46">
        <v>134.14340999999999</v>
      </c>
      <c r="G131" s="46">
        <v>317.49310000000003</v>
      </c>
      <c r="H131" s="46">
        <v>124.71412000000001</v>
      </c>
    </row>
    <row r="132" spans="1:22" hidden="1" x14ac:dyDescent="0.25">
      <c r="B132" s="350"/>
      <c r="C132" s="52">
        <f>C126-C131</f>
        <v>0</v>
      </c>
      <c r="D132" s="52">
        <f t="shared" ref="D132:H132" si="368">D126-D131</f>
        <v>0</v>
      </c>
      <c r="E132" s="92">
        <f t="shared" si="368"/>
        <v>0</v>
      </c>
      <c r="F132" s="92">
        <f t="shared" si="368"/>
        <v>0</v>
      </c>
      <c r="G132" s="92">
        <f t="shared" si="368"/>
        <v>0</v>
      </c>
      <c r="H132" s="92">
        <f t="shared" si="368"/>
        <v>0</v>
      </c>
      <c r="J132" s="9"/>
    </row>
    <row r="133" spans="1:22" s="9" customFormat="1" x14ac:dyDescent="0.25">
      <c r="A133" s="1"/>
      <c r="B133" s="1"/>
      <c r="C133" s="52"/>
      <c r="D133" s="46"/>
      <c r="E133" s="46"/>
      <c r="F133" s="46"/>
      <c r="G133" s="46"/>
      <c r="H133" s="46"/>
      <c r="J133" s="1"/>
      <c r="K133" s="1"/>
      <c r="L133" s="1"/>
      <c r="M133" s="1"/>
      <c r="N133" s="1"/>
      <c r="O133" s="52"/>
      <c r="P133" s="46"/>
      <c r="Q133" s="46"/>
      <c r="R133" s="46"/>
      <c r="S133" s="46"/>
      <c r="T133" s="286"/>
      <c r="U133" s="1"/>
      <c r="V133" s="146"/>
    </row>
    <row r="134" spans="1:22" s="9" customFormat="1" x14ac:dyDescent="0.25">
      <c r="A134" s="1"/>
      <c r="B134" s="1"/>
      <c r="C134" s="52"/>
      <c r="D134" s="46"/>
      <c r="E134" s="46"/>
      <c r="F134" s="46"/>
      <c r="G134" s="46"/>
      <c r="H134" s="46"/>
      <c r="J134" s="1"/>
      <c r="K134" s="1"/>
      <c r="L134" s="1"/>
      <c r="M134" s="1"/>
      <c r="N134" s="1"/>
      <c r="O134" s="52"/>
      <c r="P134" s="46"/>
      <c r="Q134" s="46"/>
      <c r="R134" s="46"/>
      <c r="S134" s="46"/>
      <c r="T134" s="286"/>
      <c r="U134" s="1"/>
      <c r="V134" s="146"/>
    </row>
    <row r="135" spans="1:22" s="9" customFormat="1" x14ac:dyDescent="0.25">
      <c r="A135" s="1"/>
      <c r="B135" s="1"/>
      <c r="C135" s="52"/>
      <c r="D135" s="46"/>
      <c r="E135" s="46"/>
      <c r="F135" s="46"/>
      <c r="G135" s="46"/>
      <c r="H135" s="46"/>
      <c r="J135" s="1"/>
      <c r="K135" s="1"/>
      <c r="L135" s="1"/>
      <c r="M135" s="1"/>
      <c r="N135" s="1"/>
      <c r="O135" s="52"/>
      <c r="P135" s="46"/>
      <c r="Q135" s="46"/>
      <c r="R135" s="46"/>
      <c r="S135" s="46"/>
      <c r="T135" s="286"/>
      <c r="U135" s="1"/>
      <c r="V135" s="146"/>
    </row>
    <row r="136" spans="1:22" s="9" customFormat="1" x14ac:dyDescent="0.25">
      <c r="A136" s="1"/>
      <c r="B136" s="1"/>
      <c r="C136" s="52"/>
      <c r="D136" s="46"/>
      <c r="E136" s="46"/>
      <c r="F136" s="46"/>
      <c r="G136" s="46"/>
      <c r="H136" s="46"/>
      <c r="J136" s="1"/>
      <c r="K136" s="1"/>
      <c r="L136" s="1"/>
      <c r="M136" s="1"/>
      <c r="N136" s="1"/>
      <c r="O136" s="52"/>
      <c r="P136" s="46"/>
      <c r="Q136" s="46"/>
      <c r="R136" s="46"/>
      <c r="S136" s="46"/>
      <c r="T136" s="286"/>
      <c r="U136" s="1"/>
      <c r="V136" s="146"/>
    </row>
    <row r="137" spans="1:22" s="9" customFormat="1" x14ac:dyDescent="0.25">
      <c r="A137" s="1"/>
      <c r="B137" s="1"/>
      <c r="C137" s="52"/>
      <c r="D137" s="46"/>
      <c r="E137" s="46"/>
      <c r="F137" s="46"/>
      <c r="G137" s="46"/>
      <c r="H137" s="46"/>
      <c r="J137" s="1"/>
      <c r="K137" s="1"/>
      <c r="L137" s="1"/>
      <c r="M137" s="1"/>
      <c r="N137" s="1"/>
      <c r="O137" s="52"/>
      <c r="P137" s="46"/>
      <c r="Q137" s="46"/>
      <c r="R137" s="46"/>
      <c r="S137" s="46"/>
      <c r="T137" s="286"/>
      <c r="U137" s="1"/>
      <c r="V137" s="146"/>
    </row>
    <row r="138" spans="1:22" s="9" customFormat="1" x14ac:dyDescent="0.25">
      <c r="A138" s="1"/>
      <c r="B138" s="1"/>
      <c r="C138" s="52"/>
      <c r="D138" s="46"/>
      <c r="E138" s="46"/>
      <c r="F138" s="46"/>
      <c r="G138" s="46"/>
      <c r="H138" s="46"/>
      <c r="J138" s="1"/>
      <c r="K138" s="1"/>
      <c r="L138" s="1"/>
      <c r="M138" s="1"/>
      <c r="N138" s="1"/>
      <c r="O138" s="52"/>
      <c r="P138" s="46"/>
      <c r="Q138" s="46"/>
      <c r="R138" s="46"/>
      <c r="S138" s="46"/>
      <c r="T138" s="286"/>
      <c r="U138" s="1"/>
      <c r="V138" s="146"/>
    </row>
    <row r="139" spans="1:22" s="9" customFormat="1" x14ac:dyDescent="0.25">
      <c r="A139" s="1"/>
      <c r="B139" s="1"/>
      <c r="C139" s="52"/>
      <c r="D139" s="46"/>
      <c r="E139" s="46"/>
      <c r="F139" s="46"/>
      <c r="G139" s="46"/>
      <c r="H139" s="46"/>
      <c r="J139" s="1"/>
      <c r="K139" s="1"/>
      <c r="L139" s="1"/>
      <c r="M139" s="1"/>
      <c r="N139" s="1"/>
      <c r="O139" s="52"/>
      <c r="P139" s="46"/>
      <c r="Q139" s="46"/>
      <c r="R139" s="46"/>
      <c r="S139" s="46"/>
      <c r="T139" s="286"/>
      <c r="U139" s="1"/>
      <c r="V139" s="146"/>
    </row>
    <row r="140" spans="1:22" s="9" customFormat="1" x14ac:dyDescent="0.25">
      <c r="A140" s="1"/>
      <c r="B140" s="1"/>
      <c r="C140" s="52"/>
      <c r="D140" s="46"/>
      <c r="E140" s="46"/>
      <c r="F140" s="46"/>
      <c r="G140" s="46"/>
      <c r="H140" s="46"/>
      <c r="J140" s="1"/>
      <c r="K140" s="1"/>
      <c r="L140" s="1"/>
      <c r="M140" s="1"/>
      <c r="N140" s="1"/>
      <c r="O140" s="52"/>
      <c r="P140" s="46"/>
      <c r="Q140" s="46"/>
      <c r="R140" s="46"/>
      <c r="S140" s="46"/>
      <c r="T140" s="286"/>
      <c r="U140" s="1"/>
      <c r="V140" s="146"/>
    </row>
    <row r="141" spans="1:22" s="9" customFormat="1" x14ac:dyDescent="0.25">
      <c r="A141" s="1"/>
      <c r="B141" s="1"/>
      <c r="C141" s="52"/>
      <c r="D141" s="46"/>
      <c r="E141" s="46"/>
      <c r="F141" s="46"/>
      <c r="G141" s="46"/>
      <c r="H141" s="46"/>
      <c r="J141" s="1"/>
      <c r="K141" s="1"/>
      <c r="L141" s="1"/>
      <c r="M141" s="1"/>
      <c r="N141" s="1"/>
      <c r="O141" s="52"/>
      <c r="P141" s="46"/>
      <c r="Q141" s="46"/>
      <c r="R141" s="46"/>
      <c r="S141" s="46"/>
      <c r="T141" s="286"/>
      <c r="U141" s="1"/>
      <c r="V141" s="146"/>
    </row>
    <row r="142" spans="1:22" s="9" customFormat="1" x14ac:dyDescent="0.25">
      <c r="A142" s="1"/>
      <c r="B142" s="1"/>
      <c r="C142" s="52"/>
      <c r="D142" s="46"/>
      <c r="E142" s="46"/>
      <c r="F142" s="46"/>
      <c r="G142" s="46"/>
      <c r="H142" s="46"/>
      <c r="J142" s="1"/>
      <c r="K142" s="1"/>
      <c r="L142" s="1"/>
      <c r="M142" s="1"/>
      <c r="N142" s="1"/>
      <c r="O142" s="52"/>
      <c r="P142" s="46"/>
      <c r="Q142" s="46"/>
      <c r="R142" s="46"/>
      <c r="S142" s="46"/>
      <c r="T142" s="286"/>
      <c r="U142" s="1"/>
      <c r="V142" s="146"/>
    </row>
    <row r="143" spans="1:22" s="9" customFormat="1" x14ac:dyDescent="0.25">
      <c r="A143" s="1"/>
      <c r="B143" s="1"/>
      <c r="C143" s="52"/>
      <c r="D143" s="46"/>
      <c r="E143" s="46"/>
      <c r="F143" s="46"/>
      <c r="G143" s="46"/>
      <c r="H143" s="46"/>
      <c r="J143" s="1"/>
      <c r="K143" s="1"/>
      <c r="L143" s="1"/>
      <c r="M143" s="1"/>
      <c r="N143" s="1"/>
      <c r="O143" s="52"/>
      <c r="P143" s="46"/>
      <c r="Q143" s="46"/>
      <c r="R143" s="46"/>
      <c r="S143" s="46"/>
      <c r="T143" s="286"/>
      <c r="U143" s="1"/>
      <c r="V143" s="146"/>
    </row>
    <row r="144" spans="1:22" s="9" customFormat="1" x14ac:dyDescent="0.25">
      <c r="A144" s="1"/>
      <c r="B144" s="1"/>
      <c r="C144" s="52"/>
      <c r="D144" s="46"/>
      <c r="E144" s="46"/>
      <c r="F144" s="46"/>
      <c r="G144" s="46"/>
      <c r="H144" s="46"/>
      <c r="J144" s="1"/>
      <c r="K144" s="1"/>
      <c r="L144" s="1"/>
      <c r="M144" s="1"/>
      <c r="N144" s="1"/>
      <c r="O144" s="52"/>
      <c r="P144" s="46"/>
      <c r="Q144" s="46"/>
      <c r="R144" s="46"/>
      <c r="S144" s="46"/>
      <c r="T144" s="286"/>
      <c r="U144" s="1"/>
      <c r="V144" s="146"/>
    </row>
    <row r="145" spans="1:22" s="9" customFormat="1" x14ac:dyDescent="0.25">
      <c r="A145" s="1"/>
      <c r="B145" s="1"/>
      <c r="C145" s="52"/>
      <c r="D145" s="46"/>
      <c r="E145" s="46"/>
      <c r="F145" s="46"/>
      <c r="G145" s="46"/>
      <c r="H145" s="46"/>
      <c r="J145" s="1"/>
      <c r="K145" s="1"/>
      <c r="L145" s="1"/>
      <c r="M145" s="1"/>
      <c r="N145" s="1"/>
      <c r="O145" s="52"/>
      <c r="P145" s="46"/>
      <c r="Q145" s="46"/>
      <c r="R145" s="46"/>
      <c r="S145" s="46"/>
      <c r="T145" s="286"/>
      <c r="U145" s="1"/>
      <c r="V145" s="146"/>
    </row>
    <row r="146" spans="1:22" s="9" customFormat="1" x14ac:dyDescent="0.25">
      <c r="A146" s="1"/>
      <c r="B146" s="1"/>
      <c r="C146" s="52"/>
      <c r="D146" s="46"/>
      <c r="E146" s="46"/>
      <c r="F146" s="46"/>
      <c r="G146" s="46"/>
      <c r="H146" s="46"/>
      <c r="J146" s="1"/>
      <c r="K146" s="1"/>
      <c r="L146" s="1"/>
      <c r="M146" s="1"/>
      <c r="N146" s="1"/>
      <c r="O146" s="52"/>
      <c r="P146" s="46"/>
      <c r="Q146" s="46"/>
      <c r="R146" s="46"/>
      <c r="S146" s="46"/>
      <c r="T146" s="286"/>
      <c r="U146" s="1"/>
      <c r="V146" s="146"/>
    </row>
    <row r="147" spans="1:22" s="9" customFormat="1" x14ac:dyDescent="0.25">
      <c r="A147" s="1"/>
      <c r="B147" s="1"/>
      <c r="C147" s="52"/>
      <c r="D147" s="46"/>
      <c r="E147" s="46"/>
      <c r="F147" s="46"/>
      <c r="G147" s="46"/>
      <c r="H147" s="46"/>
      <c r="J147" s="1"/>
      <c r="K147" s="1"/>
      <c r="L147" s="1"/>
      <c r="M147" s="1"/>
      <c r="N147" s="1"/>
      <c r="O147" s="52"/>
      <c r="P147" s="46"/>
      <c r="Q147" s="46"/>
      <c r="R147" s="46"/>
      <c r="S147" s="46"/>
      <c r="T147" s="286"/>
      <c r="U147" s="1"/>
      <c r="V147" s="146"/>
    </row>
    <row r="148" spans="1:22" s="9" customFormat="1" x14ac:dyDescent="0.25">
      <c r="A148" s="1"/>
      <c r="B148" s="1"/>
      <c r="C148" s="52"/>
      <c r="D148" s="46"/>
      <c r="E148" s="46"/>
      <c r="F148" s="46"/>
      <c r="G148" s="46"/>
      <c r="H148" s="46"/>
      <c r="J148" s="1"/>
      <c r="K148" s="1"/>
      <c r="L148" s="1"/>
      <c r="M148" s="1"/>
      <c r="N148" s="1"/>
      <c r="O148" s="52"/>
      <c r="P148" s="46"/>
      <c r="Q148" s="46"/>
      <c r="R148" s="46"/>
      <c r="S148" s="46"/>
      <c r="T148" s="286"/>
      <c r="U148" s="1"/>
      <c r="V148" s="146"/>
    </row>
    <row r="149" spans="1:22" s="9" customFormat="1" x14ac:dyDescent="0.25">
      <c r="A149" s="1"/>
      <c r="B149" s="1"/>
      <c r="C149" s="52"/>
      <c r="D149" s="46"/>
      <c r="E149" s="46"/>
      <c r="F149" s="46"/>
      <c r="G149" s="46"/>
      <c r="H149" s="46"/>
      <c r="J149" s="1"/>
      <c r="K149" s="1"/>
      <c r="L149" s="1"/>
      <c r="M149" s="1"/>
      <c r="N149" s="1"/>
      <c r="O149" s="52"/>
      <c r="P149" s="46"/>
      <c r="Q149" s="46"/>
      <c r="R149" s="46"/>
      <c r="S149" s="46"/>
      <c r="T149" s="286"/>
      <c r="U149" s="1"/>
      <c r="V149" s="146"/>
    </row>
    <row r="150" spans="1:22" s="9" customFormat="1" x14ac:dyDescent="0.25">
      <c r="A150" s="1"/>
      <c r="B150" s="1"/>
      <c r="C150" s="52"/>
      <c r="D150" s="46"/>
      <c r="E150" s="46"/>
      <c r="F150" s="46"/>
      <c r="G150" s="46"/>
      <c r="H150" s="46"/>
      <c r="J150" s="1"/>
      <c r="K150" s="1"/>
      <c r="L150" s="1"/>
      <c r="M150" s="1"/>
      <c r="N150" s="1"/>
      <c r="O150" s="52"/>
      <c r="P150" s="46"/>
      <c r="Q150" s="46"/>
      <c r="R150" s="46"/>
      <c r="S150" s="46"/>
      <c r="T150" s="286"/>
      <c r="U150" s="1"/>
      <c r="V150" s="146"/>
    </row>
    <row r="151" spans="1:22" s="9" customFormat="1" x14ac:dyDescent="0.25">
      <c r="A151" s="1"/>
      <c r="B151" s="1"/>
      <c r="C151" s="52"/>
      <c r="D151" s="46"/>
      <c r="E151" s="46"/>
      <c r="F151" s="46"/>
      <c r="G151" s="46"/>
      <c r="H151" s="46"/>
      <c r="J151" s="1"/>
      <c r="K151" s="1"/>
      <c r="L151" s="1"/>
      <c r="M151" s="1"/>
      <c r="N151" s="1"/>
      <c r="O151" s="52"/>
      <c r="P151" s="46"/>
      <c r="Q151" s="46"/>
      <c r="R151" s="46"/>
      <c r="S151" s="46"/>
      <c r="T151" s="286"/>
      <c r="U151" s="1"/>
      <c r="V151" s="146"/>
    </row>
    <row r="152" spans="1:22" s="9" customFormat="1" x14ac:dyDescent="0.25">
      <c r="A152" s="1"/>
      <c r="B152" s="1"/>
      <c r="C152" s="52"/>
      <c r="D152" s="46"/>
      <c r="E152" s="46"/>
      <c r="F152" s="46"/>
      <c r="G152" s="46"/>
      <c r="H152" s="46"/>
      <c r="J152" s="1"/>
      <c r="K152" s="1"/>
      <c r="L152" s="1"/>
      <c r="M152" s="1"/>
      <c r="N152" s="1"/>
      <c r="O152" s="52"/>
      <c r="P152" s="46"/>
      <c r="Q152" s="46"/>
      <c r="R152" s="46"/>
      <c r="S152" s="46"/>
      <c r="T152" s="286"/>
      <c r="U152" s="1"/>
      <c r="V152" s="146"/>
    </row>
    <row r="153" spans="1:22" s="9" customFormat="1" x14ac:dyDescent="0.25">
      <c r="A153" s="1"/>
      <c r="B153" s="1"/>
      <c r="C153" s="52"/>
      <c r="D153" s="46"/>
      <c r="E153" s="46"/>
      <c r="F153" s="46"/>
      <c r="G153" s="46"/>
      <c r="H153" s="46"/>
      <c r="J153" s="1"/>
      <c r="K153" s="1"/>
      <c r="L153" s="1"/>
      <c r="M153" s="1"/>
      <c r="N153" s="1"/>
      <c r="O153" s="52"/>
      <c r="P153" s="46"/>
      <c r="Q153" s="46"/>
      <c r="R153" s="46"/>
      <c r="S153" s="46"/>
      <c r="T153" s="286"/>
      <c r="U153" s="1"/>
      <c r="V153" s="146"/>
    </row>
    <row r="154" spans="1:22" s="9" customFormat="1" x14ac:dyDescent="0.25">
      <c r="A154" s="1"/>
      <c r="B154" s="1"/>
      <c r="C154" s="52"/>
      <c r="D154" s="46"/>
      <c r="E154" s="46"/>
      <c r="F154" s="46"/>
      <c r="G154" s="46"/>
      <c r="H154" s="46"/>
      <c r="J154" s="1"/>
      <c r="K154" s="1"/>
      <c r="L154" s="1"/>
      <c r="M154" s="1"/>
      <c r="N154" s="1"/>
      <c r="O154" s="52"/>
      <c r="P154" s="46"/>
      <c r="Q154" s="46"/>
      <c r="R154" s="46"/>
      <c r="S154" s="46"/>
      <c r="T154" s="286"/>
      <c r="U154" s="1"/>
      <c r="V154" s="146"/>
    </row>
    <row r="155" spans="1:22" s="9" customFormat="1" x14ac:dyDescent="0.25">
      <c r="A155" s="1"/>
      <c r="B155" s="1"/>
      <c r="C155" s="52"/>
      <c r="D155" s="46"/>
      <c r="E155" s="46"/>
      <c r="F155" s="46"/>
      <c r="G155" s="46"/>
      <c r="H155" s="46"/>
      <c r="J155" s="1"/>
      <c r="K155" s="1"/>
      <c r="L155" s="1"/>
      <c r="M155" s="1"/>
      <c r="N155" s="1"/>
      <c r="O155" s="52"/>
      <c r="P155" s="46"/>
      <c r="Q155" s="46"/>
      <c r="R155" s="46"/>
      <c r="S155" s="46"/>
      <c r="T155" s="286"/>
      <c r="U155" s="1"/>
      <c r="V155" s="146"/>
    </row>
    <row r="156" spans="1:22" s="9" customFormat="1" x14ac:dyDescent="0.25">
      <c r="A156" s="1"/>
      <c r="B156" s="1"/>
      <c r="C156" s="52"/>
      <c r="D156" s="46"/>
      <c r="E156" s="46"/>
      <c r="F156" s="46"/>
      <c r="G156" s="46"/>
      <c r="H156" s="46"/>
      <c r="J156" s="1"/>
      <c r="K156" s="1"/>
      <c r="L156" s="1"/>
      <c r="M156" s="1"/>
      <c r="N156" s="1"/>
      <c r="O156" s="52"/>
      <c r="P156" s="46"/>
      <c r="Q156" s="46"/>
      <c r="R156" s="46"/>
      <c r="S156" s="46"/>
      <c r="T156" s="286"/>
      <c r="U156" s="1"/>
      <c r="V156" s="146"/>
    </row>
    <row r="157" spans="1:22" s="9" customFormat="1" x14ac:dyDescent="0.25">
      <c r="A157" s="1"/>
      <c r="B157" s="1"/>
      <c r="C157" s="52"/>
      <c r="D157" s="46"/>
      <c r="E157" s="46"/>
      <c r="F157" s="46"/>
      <c r="G157" s="46"/>
      <c r="H157" s="46"/>
      <c r="J157" s="1"/>
      <c r="K157" s="1"/>
      <c r="L157" s="1"/>
      <c r="M157" s="1"/>
      <c r="N157" s="1"/>
      <c r="O157" s="52"/>
      <c r="P157" s="46"/>
      <c r="Q157" s="46"/>
      <c r="R157" s="46"/>
      <c r="S157" s="46"/>
      <c r="T157" s="286"/>
      <c r="U157" s="1"/>
      <c r="V157" s="146"/>
    </row>
    <row r="158" spans="1:22" s="9" customFormat="1" x14ac:dyDescent="0.25">
      <c r="A158" s="1"/>
      <c r="B158" s="1"/>
      <c r="C158" s="52"/>
      <c r="D158" s="46"/>
      <c r="E158" s="46"/>
      <c r="F158" s="46"/>
      <c r="G158" s="46"/>
      <c r="H158" s="46"/>
      <c r="J158" s="1"/>
      <c r="K158" s="1"/>
      <c r="L158" s="1"/>
      <c r="M158" s="1"/>
      <c r="N158" s="1"/>
      <c r="O158" s="52"/>
      <c r="P158" s="46"/>
      <c r="Q158" s="46"/>
      <c r="R158" s="46"/>
      <c r="S158" s="46"/>
      <c r="T158" s="286"/>
      <c r="U158" s="1"/>
      <c r="V158" s="146"/>
    </row>
    <row r="159" spans="1:22" s="9" customFormat="1" x14ac:dyDescent="0.25">
      <c r="A159" s="1"/>
      <c r="B159" s="1"/>
      <c r="C159" s="52"/>
      <c r="D159" s="46"/>
      <c r="E159" s="46"/>
      <c r="F159" s="46"/>
      <c r="G159" s="46"/>
      <c r="H159" s="46"/>
      <c r="J159" s="1"/>
      <c r="K159" s="1"/>
      <c r="L159" s="1"/>
      <c r="M159" s="1"/>
      <c r="N159" s="1"/>
      <c r="O159" s="52"/>
      <c r="P159" s="46"/>
      <c r="Q159" s="46"/>
      <c r="R159" s="46"/>
      <c r="S159" s="46"/>
      <c r="T159" s="286"/>
      <c r="U159" s="1"/>
      <c r="V159" s="146"/>
    </row>
    <row r="160" spans="1:22" s="9" customFormat="1" x14ac:dyDescent="0.25">
      <c r="A160" s="1"/>
      <c r="B160" s="1"/>
      <c r="C160" s="52"/>
      <c r="D160" s="46"/>
      <c r="E160" s="46"/>
      <c r="F160" s="46"/>
      <c r="G160" s="46"/>
      <c r="H160" s="46"/>
      <c r="J160" s="1"/>
      <c r="K160" s="1"/>
      <c r="L160" s="1"/>
      <c r="M160" s="1"/>
      <c r="N160" s="1"/>
      <c r="O160" s="52"/>
      <c r="P160" s="46"/>
      <c r="Q160" s="46"/>
      <c r="R160" s="46"/>
      <c r="S160" s="46"/>
      <c r="T160" s="286"/>
      <c r="U160" s="1"/>
      <c r="V160" s="146"/>
    </row>
    <row r="161" spans="1:22" s="9" customFormat="1" x14ac:dyDescent="0.25">
      <c r="A161" s="1"/>
      <c r="B161" s="1"/>
      <c r="C161" s="52"/>
      <c r="D161" s="46"/>
      <c r="E161" s="46"/>
      <c r="F161" s="46"/>
      <c r="G161" s="46"/>
      <c r="H161" s="46"/>
      <c r="J161" s="1"/>
      <c r="K161" s="1"/>
      <c r="L161" s="1"/>
      <c r="M161" s="1"/>
      <c r="N161" s="1"/>
      <c r="O161" s="52"/>
      <c r="P161" s="46"/>
      <c r="Q161" s="46"/>
      <c r="R161" s="46"/>
      <c r="S161" s="46"/>
      <c r="T161" s="286"/>
      <c r="U161" s="1"/>
      <c r="V161" s="146"/>
    </row>
    <row r="162" spans="1:22" s="9" customFormat="1" x14ac:dyDescent="0.25">
      <c r="A162" s="1"/>
      <c r="B162" s="1"/>
      <c r="C162" s="52"/>
      <c r="D162" s="46"/>
      <c r="E162" s="46"/>
      <c r="F162" s="46"/>
      <c r="G162" s="46"/>
      <c r="H162" s="46"/>
      <c r="J162" s="1"/>
      <c r="K162" s="1"/>
      <c r="L162" s="1"/>
      <c r="M162" s="1"/>
      <c r="N162" s="1"/>
      <c r="O162" s="52"/>
      <c r="P162" s="46"/>
      <c r="Q162" s="46"/>
      <c r="R162" s="46"/>
      <c r="S162" s="46"/>
      <c r="T162" s="286"/>
      <c r="U162" s="1"/>
      <c r="V162" s="146"/>
    </row>
    <row r="163" spans="1:22" s="9" customFormat="1" x14ac:dyDescent="0.25">
      <c r="A163" s="1"/>
      <c r="B163" s="1"/>
      <c r="C163" s="52"/>
      <c r="D163" s="46"/>
      <c r="E163" s="46"/>
      <c r="F163" s="46"/>
      <c r="G163" s="46"/>
      <c r="H163" s="46"/>
      <c r="J163" s="1"/>
      <c r="K163" s="1"/>
      <c r="L163" s="1"/>
      <c r="M163" s="1"/>
      <c r="N163" s="1"/>
      <c r="O163" s="52"/>
      <c r="P163" s="46"/>
      <c r="Q163" s="46"/>
      <c r="R163" s="46"/>
      <c r="S163" s="46"/>
      <c r="T163" s="286"/>
      <c r="U163" s="1"/>
      <c r="V163" s="146"/>
    </row>
    <row r="164" spans="1:22" s="9" customFormat="1" x14ac:dyDescent="0.25">
      <c r="A164" s="1"/>
      <c r="B164" s="1"/>
      <c r="C164" s="52"/>
      <c r="D164" s="46"/>
      <c r="E164" s="46"/>
      <c r="F164" s="46"/>
      <c r="G164" s="46"/>
      <c r="H164" s="46"/>
      <c r="J164" s="1"/>
      <c r="K164" s="1"/>
      <c r="L164" s="1"/>
      <c r="M164" s="1"/>
      <c r="N164" s="1"/>
      <c r="O164" s="52"/>
      <c r="P164" s="46"/>
      <c r="Q164" s="46"/>
      <c r="R164" s="46"/>
      <c r="S164" s="46"/>
      <c r="T164" s="286"/>
      <c r="U164" s="1"/>
      <c r="V164" s="146"/>
    </row>
    <row r="165" spans="1:22" s="9" customFormat="1" x14ac:dyDescent="0.25">
      <c r="A165" s="1"/>
      <c r="B165" s="1"/>
      <c r="C165" s="52"/>
      <c r="D165" s="46"/>
      <c r="E165" s="46"/>
      <c r="F165" s="46"/>
      <c r="G165" s="46"/>
      <c r="H165" s="46"/>
      <c r="J165" s="1"/>
      <c r="K165" s="1"/>
      <c r="L165" s="1"/>
      <c r="M165" s="1"/>
      <c r="N165" s="1"/>
      <c r="O165" s="52"/>
      <c r="P165" s="46"/>
      <c r="Q165" s="46"/>
      <c r="R165" s="46"/>
      <c r="S165" s="46"/>
      <c r="T165" s="286"/>
      <c r="U165" s="1"/>
      <c r="V165" s="146"/>
    </row>
  </sheetData>
  <sheetProtection formatCells="0" formatColumns="0" formatRows="0" insertColumns="0" insertRows="0" insertHyperlinks="0" deleteColumns="0" deleteRows="0" sort="0" autoFilter="0" pivotTables="0"/>
  <mergeCells count="13">
    <mergeCell ref="A12:A13"/>
    <mergeCell ref="B12:B13"/>
    <mergeCell ref="O12:O13"/>
    <mergeCell ref="A10:T10"/>
    <mergeCell ref="S6:T6"/>
    <mergeCell ref="P12:T12"/>
    <mergeCell ref="S8:T8"/>
    <mergeCell ref="B131:B132"/>
    <mergeCell ref="B128:B129"/>
    <mergeCell ref="I12:I13"/>
    <mergeCell ref="J12:N12"/>
    <mergeCell ref="C12:C13"/>
    <mergeCell ref="D12:H12"/>
  </mergeCells>
  <pageMargins left="0.39370078740157483" right="0.39370078740157483" top="0.59055118110236227" bottom="0.39370078740157483" header="0.31496062992125984" footer="0.31496062992125984"/>
  <pageSetup paperSize="9" scale="85" fitToHeight="0" orientation="landscape" r:id="rId1"/>
  <ignoredErrors>
    <ignoredError sqref="O54:T91 O22:T24 O110:T125 O92:S93 O25:S25 O27:T42 O45:T51 O94:T107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apas5">
    <tabColor rgb="FFFFFF00"/>
  </sheetPr>
  <dimension ref="A2:AC79"/>
  <sheetViews>
    <sheetView showZeros="0" workbookViewId="0">
      <pane xSplit="1" ySplit="3" topLeftCell="B52" activePane="bottomRight" state="frozen"/>
      <selection pane="topRight" activeCell="B1" sqref="B1"/>
      <selection pane="bottomLeft" activeCell="A4" sqref="A4"/>
      <selection pane="bottomRight" activeCell="D79" sqref="D79"/>
    </sheetView>
  </sheetViews>
  <sheetFormatPr defaultRowHeight="12.75" x14ac:dyDescent="0.2"/>
  <cols>
    <col min="1" max="1" width="88.42578125" style="93" customWidth="1"/>
    <col min="2" max="2" width="14.28515625" style="93" bestFit="1" customWidth="1"/>
    <col min="3" max="3" width="14.140625" style="93" customWidth="1"/>
    <col min="4" max="4" width="13.85546875" style="93" bestFit="1" customWidth="1"/>
    <col min="5" max="5" width="10.140625" style="93" bestFit="1" customWidth="1"/>
    <col min="6" max="6" width="13.140625" style="93" bestFit="1" customWidth="1"/>
    <col min="7" max="7" width="11.5703125" style="93" bestFit="1" customWidth="1"/>
    <col min="8" max="8" width="13.140625" style="93" bestFit="1" customWidth="1"/>
    <col min="9" max="9" width="10.140625" style="93" customWidth="1"/>
    <col min="10" max="11" width="9.28515625" style="93" bestFit="1" customWidth="1"/>
    <col min="12" max="28" width="9.140625" style="93"/>
    <col min="29" max="29" width="12.140625" style="93" bestFit="1" customWidth="1"/>
    <col min="30" max="30" width="11.7109375" style="93" customWidth="1"/>
    <col min="31" max="31" width="11.5703125" style="93" bestFit="1" customWidth="1"/>
    <col min="32" max="16384" width="9.140625" style="93"/>
  </cols>
  <sheetData>
    <row r="2" spans="1:10" x14ac:dyDescent="0.2">
      <c r="B2" s="94" t="s">
        <v>270</v>
      </c>
      <c r="C2" s="95" t="s">
        <v>271</v>
      </c>
      <c r="D2" s="94" t="s">
        <v>272</v>
      </c>
      <c r="F2" s="365" t="s">
        <v>290</v>
      </c>
      <c r="G2" s="365"/>
      <c r="H2" s="365"/>
      <c r="I2" s="96"/>
    </row>
    <row r="3" spans="1:10" x14ac:dyDescent="0.2">
      <c r="B3" s="94" t="s">
        <v>274</v>
      </c>
      <c r="C3" s="95" t="s">
        <v>274</v>
      </c>
      <c r="D3" s="94"/>
      <c r="F3" s="97" t="s">
        <v>284</v>
      </c>
      <c r="G3" s="97" t="s">
        <v>285</v>
      </c>
      <c r="H3" s="97"/>
    </row>
    <row r="4" spans="1:10" ht="28.5" x14ac:dyDescent="0.2">
      <c r="A4" s="38" t="s">
        <v>152</v>
      </c>
      <c r="B4" s="65">
        <f>'1 priedas_pajamos'!G49</f>
        <v>7292.6560000000009</v>
      </c>
      <c r="C4" s="65">
        <f>SUM(C5:C28)</f>
        <v>7292.6560000000009</v>
      </c>
      <c r="D4" s="65">
        <f t="shared" ref="D4:D26" si="0">B4-C4</f>
        <v>0</v>
      </c>
      <c r="F4" s="93">
        <f>'1 priedas_pajamos'!G49</f>
        <v>7292.6560000000009</v>
      </c>
      <c r="G4" s="93">
        <f>'3 priedas_asignavimai'!W308</f>
        <v>7292.6559999999999</v>
      </c>
      <c r="H4" s="69"/>
      <c r="J4" s="93">
        <f>G4-C4</f>
        <v>0</v>
      </c>
    </row>
    <row r="5" spans="1:10" x14ac:dyDescent="0.2">
      <c r="A5" s="24" t="s">
        <v>196</v>
      </c>
      <c r="B5" s="68">
        <f>'1 priedas_pajamos'!G50</f>
        <v>0.9</v>
      </c>
      <c r="C5" s="68">
        <f>'3 priedas_asignavimai'!W16</f>
        <v>0.9</v>
      </c>
      <c r="D5" s="68">
        <f t="shared" si="0"/>
        <v>0</v>
      </c>
    </row>
    <row r="6" spans="1:10" x14ac:dyDescent="0.2">
      <c r="A6" s="24" t="s">
        <v>59</v>
      </c>
      <c r="B6" s="68">
        <f>'1 priedas_pajamos'!G51</f>
        <v>104.89999999999999</v>
      </c>
      <c r="C6" s="68">
        <f>'3 priedas_asignavimai'!W17</f>
        <v>104.89999999999999</v>
      </c>
      <c r="D6" s="68">
        <f t="shared" si="0"/>
        <v>0</v>
      </c>
    </row>
    <row r="7" spans="1:10" x14ac:dyDescent="0.2">
      <c r="A7" s="24" t="s">
        <v>66</v>
      </c>
      <c r="B7" s="68">
        <f>'1 priedas_pajamos'!G52</f>
        <v>9</v>
      </c>
      <c r="C7" s="68">
        <f>'3 priedas_asignavimai'!W18</f>
        <v>9</v>
      </c>
      <c r="D7" s="68">
        <f t="shared" si="0"/>
        <v>0</v>
      </c>
    </row>
    <row r="8" spans="1:10" x14ac:dyDescent="0.2">
      <c r="A8" s="24" t="s">
        <v>60</v>
      </c>
      <c r="B8" s="68">
        <f>'1 priedas_pajamos'!G53</f>
        <v>403.3</v>
      </c>
      <c r="C8" s="68">
        <f>'3 priedas_asignavimai'!W19+'3 priedas_asignavimai'!W93</f>
        <v>403.3</v>
      </c>
      <c r="D8" s="68">
        <f t="shared" si="0"/>
        <v>0</v>
      </c>
    </row>
    <row r="9" spans="1:10" x14ac:dyDescent="0.2">
      <c r="A9" s="24" t="s">
        <v>181</v>
      </c>
      <c r="B9" s="68">
        <f>'1 priedas_pajamos'!G54</f>
        <v>817.2</v>
      </c>
      <c r="C9" s="68">
        <f>'3 priedas_asignavimai'!W20+'3 priedas_asignavimai'!W94</f>
        <v>817.19999999999993</v>
      </c>
      <c r="D9" s="68">
        <f t="shared" si="0"/>
        <v>0</v>
      </c>
    </row>
    <row r="10" spans="1:10" x14ac:dyDescent="0.2">
      <c r="A10" s="24" t="s">
        <v>74</v>
      </c>
      <c r="B10" s="68">
        <f>'1 priedas_pajamos'!G55</f>
        <v>3528.9</v>
      </c>
      <c r="C10" s="68">
        <f>'3 priedas_asignavimai'!W21+'3 priedas_asignavimai'!W95+'3 priedas_asignavimai'!W96+'3 priedas_asignavimai'!W97+'3 priedas_asignavimai'!W299+'3 priedas_asignavimai'!W300</f>
        <v>3528.9000000000005</v>
      </c>
      <c r="D10" s="68">
        <f>B10-C10</f>
        <v>0</v>
      </c>
    </row>
    <row r="11" spans="1:10" x14ac:dyDescent="0.2">
      <c r="A11" s="24" t="s">
        <v>67</v>
      </c>
      <c r="B11" s="68">
        <f>'1 priedas_pajamos'!G56</f>
        <v>19.7</v>
      </c>
      <c r="C11" s="68">
        <f>'3 priedas_asignavimai'!W24</f>
        <v>19.7</v>
      </c>
      <c r="D11" s="68">
        <f t="shared" si="0"/>
        <v>0</v>
      </c>
    </row>
    <row r="12" spans="1:10" x14ac:dyDescent="0.2">
      <c r="A12" s="24" t="s">
        <v>143</v>
      </c>
      <c r="B12" s="68">
        <f>'1 priedas_pajamos'!G57</f>
        <v>173.6</v>
      </c>
      <c r="C12" s="68">
        <f>'3 priedas_asignavimai'!W25+'3 priedas_asignavimai'!W92</f>
        <v>173.6</v>
      </c>
      <c r="D12" s="68">
        <f t="shared" si="0"/>
        <v>0</v>
      </c>
    </row>
    <row r="13" spans="1:10" ht="25.5" x14ac:dyDescent="0.2">
      <c r="A13" s="24" t="s">
        <v>197</v>
      </c>
      <c r="B13" s="68">
        <f>'1 priedas_pajamos'!G58</f>
        <v>392.58</v>
      </c>
      <c r="C13" s="68">
        <f>'3 priedas_asignavimai'!W149</f>
        <v>392.58</v>
      </c>
      <c r="D13" s="68">
        <f t="shared" si="0"/>
        <v>0</v>
      </c>
    </row>
    <row r="14" spans="1:10" ht="25.5" x14ac:dyDescent="0.2">
      <c r="A14" s="24" t="s">
        <v>313</v>
      </c>
      <c r="B14" s="68">
        <f>'1 priedas_pajamos'!G59</f>
        <v>107.25</v>
      </c>
      <c r="C14" s="68">
        <f>'3 priedas_asignavimai'!W151</f>
        <v>107.25</v>
      </c>
      <c r="D14" s="68">
        <f t="shared" si="0"/>
        <v>0</v>
      </c>
    </row>
    <row r="15" spans="1:10" x14ac:dyDescent="0.2">
      <c r="A15" s="24" t="s">
        <v>61</v>
      </c>
      <c r="B15" s="68">
        <f>'1 priedas_pajamos'!G60</f>
        <v>31.7</v>
      </c>
      <c r="C15" s="68">
        <f>'3 priedas_asignavimai'!W26</f>
        <v>31.7</v>
      </c>
      <c r="D15" s="68">
        <f t="shared" si="0"/>
        <v>0</v>
      </c>
    </row>
    <row r="16" spans="1:10" x14ac:dyDescent="0.2">
      <c r="A16" s="24" t="s">
        <v>62</v>
      </c>
      <c r="B16" s="68">
        <f>'1 priedas_pajamos'!G61</f>
        <v>12.69</v>
      </c>
      <c r="C16" s="68">
        <f>'3 priedas_asignavimai'!W27</f>
        <v>12.69</v>
      </c>
      <c r="D16" s="68">
        <f t="shared" si="0"/>
        <v>0</v>
      </c>
    </row>
    <row r="17" spans="1:9" x14ac:dyDescent="0.2">
      <c r="A17" s="24" t="s">
        <v>64</v>
      </c>
      <c r="B17" s="68">
        <f>'1 priedas_pajamos'!G62</f>
        <v>0.7</v>
      </c>
      <c r="C17" s="68">
        <f>'3 priedas_asignavimai'!W28</f>
        <v>0.7</v>
      </c>
      <c r="D17" s="68">
        <f t="shared" si="0"/>
        <v>0</v>
      </c>
    </row>
    <row r="18" spans="1:9" x14ac:dyDescent="0.2">
      <c r="A18" s="24" t="s">
        <v>65</v>
      </c>
      <c r="B18" s="68">
        <f>'1 priedas_pajamos'!G63</f>
        <v>45.7</v>
      </c>
      <c r="C18" s="68">
        <f>'3 priedas_asignavimai'!W29</f>
        <v>45.7</v>
      </c>
      <c r="D18" s="68">
        <f t="shared" si="0"/>
        <v>0</v>
      </c>
    </row>
    <row r="19" spans="1:9" x14ac:dyDescent="0.2">
      <c r="A19" s="24" t="s">
        <v>71</v>
      </c>
      <c r="B19" s="68">
        <f>'1 priedas_pajamos'!G64</f>
        <v>915.1</v>
      </c>
      <c r="C19" s="68">
        <f>'3 priedas_asignavimai'!W146</f>
        <v>915.1</v>
      </c>
      <c r="D19" s="68">
        <f t="shared" si="0"/>
        <v>0</v>
      </c>
    </row>
    <row r="20" spans="1:9" ht="25.5" x14ac:dyDescent="0.2">
      <c r="A20" s="24" t="s">
        <v>183</v>
      </c>
      <c r="B20" s="68">
        <f>'1 priedas_pajamos'!G65</f>
        <v>4</v>
      </c>
      <c r="C20" s="68">
        <f>'3 priedas_asignavimai'!W30+'3 priedas_asignavimai'!W140</f>
        <v>4</v>
      </c>
      <c r="D20" s="68">
        <f t="shared" si="0"/>
        <v>0</v>
      </c>
    </row>
    <row r="21" spans="1:9" x14ac:dyDescent="0.2">
      <c r="A21" s="24" t="s">
        <v>176</v>
      </c>
      <c r="B21" s="68">
        <f>'1 priedas_pajamos'!G66</f>
        <v>279.8</v>
      </c>
      <c r="C21" s="68">
        <f>'3 priedas_asignavimai'!W31+'3 priedas_asignavimai'!W100+'3 priedas_asignavimai'!W104+'3 priedas_asignavimai'!W108+'3 priedas_asignavimai'!W112+'3 priedas_asignavimai'!W116+'3 priedas_asignavimai'!W120+'3 priedas_asignavimai'!W124+'3 priedas_asignavimai'!W128+'3 priedas_asignavimai'!W132+'3 priedas_asignavimai'!W136</f>
        <v>279.8</v>
      </c>
      <c r="D21" s="68">
        <f t="shared" si="0"/>
        <v>0</v>
      </c>
    </row>
    <row r="22" spans="1:9" ht="25.5" x14ac:dyDescent="0.2">
      <c r="A22" s="24" t="s">
        <v>198</v>
      </c>
      <c r="B22" s="68">
        <f>'1 priedas_pajamos'!G67</f>
        <v>66.456000000000003</v>
      </c>
      <c r="C22" s="68">
        <f>'3 priedas_asignavimai'!W34</f>
        <v>66.456000000000003</v>
      </c>
      <c r="D22" s="68">
        <f t="shared" si="0"/>
        <v>0</v>
      </c>
    </row>
    <row r="23" spans="1:9" ht="25.5" x14ac:dyDescent="0.2">
      <c r="A23" s="23" t="s">
        <v>72</v>
      </c>
      <c r="B23" s="68">
        <f>'1 priedas_pajamos'!G68</f>
        <v>262.8</v>
      </c>
      <c r="C23" s="68">
        <f>'3 priedas_asignavimai'!W66</f>
        <v>262.8</v>
      </c>
      <c r="D23" s="68">
        <f t="shared" si="0"/>
        <v>0</v>
      </c>
    </row>
    <row r="24" spans="1:9" x14ac:dyDescent="0.2">
      <c r="A24" s="24" t="s">
        <v>63</v>
      </c>
      <c r="B24" s="68">
        <f>'1 priedas_pajamos'!G69</f>
        <v>34.5</v>
      </c>
      <c r="C24" s="68">
        <f>'3 priedas_asignavimai'!W33</f>
        <v>34.5</v>
      </c>
      <c r="D24" s="68">
        <f t="shared" si="0"/>
        <v>0</v>
      </c>
    </row>
    <row r="25" spans="1:9" x14ac:dyDescent="0.2">
      <c r="A25" s="24" t="s">
        <v>73</v>
      </c>
      <c r="B25" s="68">
        <f>'1 priedas_pajamos'!G70</f>
        <v>27.2</v>
      </c>
      <c r="C25" s="68">
        <f>'3 priedas_asignavimai'!W91+'3 priedas_asignavimai'!W35</f>
        <v>27.2</v>
      </c>
      <c r="D25" s="68">
        <f t="shared" si="0"/>
        <v>0</v>
      </c>
    </row>
    <row r="26" spans="1:9" x14ac:dyDescent="0.2">
      <c r="A26" s="24" t="s">
        <v>138</v>
      </c>
      <c r="B26" s="68">
        <f>'1 priedas_pajamos'!G71</f>
        <v>3.3</v>
      </c>
      <c r="C26" s="68">
        <f>'3 priedas_asignavimai'!W90</f>
        <v>3.3</v>
      </c>
      <c r="D26" s="68">
        <f t="shared" si="0"/>
        <v>0</v>
      </c>
    </row>
    <row r="27" spans="1:9" x14ac:dyDescent="0.2">
      <c r="A27" s="24" t="s">
        <v>149</v>
      </c>
      <c r="B27" s="68">
        <f>'1 priedas_pajamos'!G73</f>
        <v>15.32</v>
      </c>
      <c r="C27" s="68">
        <f>'3 priedas_asignavimai'!W37</f>
        <v>15.32</v>
      </c>
      <c r="D27" s="68">
        <f>B27-C27</f>
        <v>0</v>
      </c>
    </row>
    <row r="28" spans="1:9" ht="25.5" x14ac:dyDescent="0.2">
      <c r="A28" s="22" t="s">
        <v>213</v>
      </c>
      <c r="B28" s="68">
        <f>'1 priedas_pajamos'!G72</f>
        <v>36.06</v>
      </c>
      <c r="C28" s="68">
        <f>'3 priedas_asignavimai'!W36</f>
        <v>36.06</v>
      </c>
      <c r="D28" s="68">
        <f>B28-C28</f>
        <v>0</v>
      </c>
    </row>
    <row r="29" spans="1:9" ht="14.25" x14ac:dyDescent="0.2">
      <c r="A29" s="38" t="s">
        <v>151</v>
      </c>
      <c r="B29" s="65">
        <f>'1 priedas_pajamos'!G75</f>
        <v>6333.3141900000001</v>
      </c>
      <c r="C29" s="65">
        <f>SUM(C30:C61)</f>
        <v>6333.3141900000001</v>
      </c>
      <c r="D29" s="65">
        <f>SUM(D30:D61)</f>
        <v>0</v>
      </c>
    </row>
    <row r="30" spans="1:9" ht="15" x14ac:dyDescent="0.25">
      <c r="A30" s="39" t="s">
        <v>184</v>
      </c>
      <c r="B30" s="63">
        <f>'1 priedas_pajamos'!G76</f>
        <v>46.984000000000002</v>
      </c>
      <c r="C30" s="63">
        <f>'3 priedas_asignavimai'!X286</f>
        <v>46.984000000000002</v>
      </c>
      <c r="D30" s="68">
        <f t="shared" ref="D30:D61" si="1">B30-C30</f>
        <v>0</v>
      </c>
    </row>
    <row r="31" spans="1:9" ht="15" x14ac:dyDescent="0.25">
      <c r="A31" s="39" t="s">
        <v>185</v>
      </c>
      <c r="B31" s="63">
        <f>'1 priedas_pajamos'!G77</f>
        <v>306.89999999999998</v>
      </c>
      <c r="C31" s="63">
        <f>'3 priedas_asignavimai'!X38+'3 priedas_asignavimai'!X75</f>
        <v>306.89999999999998</v>
      </c>
      <c r="D31" s="68">
        <f t="shared" si="1"/>
        <v>0</v>
      </c>
      <c r="F31" s="365" t="s">
        <v>292</v>
      </c>
      <c r="G31" s="365"/>
      <c r="H31" s="365"/>
      <c r="I31" s="96"/>
    </row>
    <row r="32" spans="1:9" ht="15" x14ac:dyDescent="0.25">
      <c r="A32" s="39" t="s">
        <v>364</v>
      </c>
      <c r="B32" s="63">
        <f>'1 priedas_pajamos'!G104</f>
        <v>24.419</v>
      </c>
      <c r="C32" s="63">
        <f>'3 priedas_asignavimai'!X39</f>
        <v>24.419</v>
      </c>
      <c r="D32" s="68">
        <f t="shared" si="1"/>
        <v>0</v>
      </c>
      <c r="F32" s="69">
        <f>B29</f>
        <v>6333.3141900000001</v>
      </c>
      <c r="G32" s="69">
        <f>C29</f>
        <v>6333.3141900000001</v>
      </c>
      <c r="H32" s="69"/>
      <c r="I32" s="69"/>
    </row>
    <row r="33" spans="1:29" ht="15" x14ac:dyDescent="0.25">
      <c r="A33" s="39" t="s">
        <v>190</v>
      </c>
      <c r="B33" s="63">
        <f>'1 priedas_pajamos'!G78</f>
        <v>309.64100000000002</v>
      </c>
      <c r="C33" s="63">
        <f>'3 priedas_asignavimai'!X62</f>
        <v>309.64100000000002</v>
      </c>
      <c r="D33" s="68">
        <f t="shared" si="1"/>
        <v>0</v>
      </c>
      <c r="F33" s="98" t="s">
        <v>284</v>
      </c>
      <c r="G33" s="98" t="s">
        <v>285</v>
      </c>
      <c r="H33" s="98"/>
      <c r="I33" s="98"/>
    </row>
    <row r="34" spans="1:29" ht="30" x14ac:dyDescent="0.25">
      <c r="A34" s="39" t="s">
        <v>437</v>
      </c>
      <c r="B34" s="63">
        <f>'1 priedas_pajamos'!G79</f>
        <v>643</v>
      </c>
      <c r="C34" s="68">
        <f>'3 priedas_asignavimai'!X197+'3 priedas_asignavimai'!X211+'3 priedas_asignavimai'!X188+'3 priedas_asignavimai'!X173+'3 priedas_asignavimai'!X180+'3 priedas_asignavimai'!X203+'3 priedas_asignavimai'!X216+'3 priedas_asignavimai'!X223+'3 priedas_asignavimai'!X229+'3 priedas_asignavimai'!X246+'3 priedas_asignavimai'!X234+'3 priedas_asignavimai'!X251+'3 priedas_asignavimai'!X255+'3 priedas_asignavimai'!X240+'3 priedas_asignavimai'!X260+'3 priedas_asignavimai'!X159+'3 priedas_asignavimai'!X166+'3 priedas_asignavimai'!X264+'3 priedas_asignavimai'!X267+'3 priedas_asignavimai'!X58</f>
        <v>643.00000000000011</v>
      </c>
      <c r="D34" s="68">
        <f t="shared" si="1"/>
        <v>0</v>
      </c>
    </row>
    <row r="35" spans="1:29" ht="30" x14ac:dyDescent="0.25">
      <c r="A35" s="39" t="s">
        <v>442</v>
      </c>
      <c r="B35" s="63">
        <f>'1 priedas_pajamos'!G80</f>
        <v>37</v>
      </c>
      <c r="C35" s="68">
        <f>'3 priedas_asignavimai'!X263+'3 priedas_asignavimai'!X59+'3 priedas_asignavimai'!X72</f>
        <v>37</v>
      </c>
      <c r="D35" s="68">
        <f t="shared" si="1"/>
        <v>0</v>
      </c>
    </row>
    <row r="36" spans="1:29" ht="30" x14ac:dyDescent="0.25">
      <c r="A36" s="40" t="s">
        <v>390</v>
      </c>
      <c r="B36" s="63">
        <f>'1 priedas_pajamos'!G81</f>
        <v>228.751</v>
      </c>
      <c r="C36" s="63">
        <f>'3 priedas_asignavimai'!X158+'3 priedas_asignavimai'!X169+'3 priedas_asignavimai'!X183+'3 priedas_asignavimai'!X187+'3 priedas_asignavimai'!X194+'3 priedas_asignavimai'!X200+'3 priedas_asignavimai'!X206+'3 priedas_asignavimai'!X222+'3 priedas_asignavimai'!X226+'3 priedas_asignavimai'!X243+'3 priedas_asignavimai'!X249+'3 priedas_asignavimai'!X254+'3 priedas_asignavimai'!X239+'3 priedas_asignavimai'!X237+'3 priedas_asignavimai'!X232+'3 priedas_asignavimai'!X214</f>
        <v>228.75099999999998</v>
      </c>
      <c r="D36" s="68">
        <f t="shared" si="1"/>
        <v>0</v>
      </c>
      <c r="F36" s="366" t="s">
        <v>290</v>
      </c>
      <c r="G36" s="366"/>
      <c r="H36" s="366"/>
    </row>
    <row r="37" spans="1:29" ht="15" x14ac:dyDescent="0.25">
      <c r="A37" s="41" t="s">
        <v>363</v>
      </c>
      <c r="B37" s="63">
        <f>'1 priedas_pajamos'!G82</f>
        <v>134.922</v>
      </c>
      <c r="C37" s="63">
        <f>'3 priedas_asignavimai'!X268</f>
        <v>134.922</v>
      </c>
      <c r="D37" s="68">
        <f t="shared" si="1"/>
        <v>0</v>
      </c>
      <c r="F37" s="97" t="s">
        <v>284</v>
      </c>
      <c r="G37" s="97" t="s">
        <v>285</v>
      </c>
      <c r="H37" s="97"/>
    </row>
    <row r="38" spans="1:29" ht="15" x14ac:dyDescent="0.25">
      <c r="A38" s="41" t="s">
        <v>414</v>
      </c>
      <c r="B38" s="63">
        <f>'1 priedas_pajamos'!G83</f>
        <v>200.99942999999999</v>
      </c>
      <c r="C38" s="63">
        <f>'3 priedas_asignavimai'!X77</f>
        <v>200.99942999999999</v>
      </c>
      <c r="D38" s="68">
        <f t="shared" si="1"/>
        <v>0</v>
      </c>
      <c r="F38" s="69">
        <f>'1 priedas_pajamos'!G48-'1 priedas_pajamos'!G49-'1 priedas_pajamos'!G74-'1 priedas_pajamos'!G108</f>
        <v>6333.3141899999946</v>
      </c>
      <c r="G38" s="69">
        <f>'3 priedas_asignavimai'!X308</f>
        <v>6333.3141900000028</v>
      </c>
      <c r="H38" s="69"/>
    </row>
    <row r="39" spans="1:29" ht="30" x14ac:dyDescent="0.25">
      <c r="A39" s="41" t="s">
        <v>439</v>
      </c>
      <c r="B39" s="63">
        <f>'1 priedas_pajamos'!G84</f>
        <v>74.543000000000006</v>
      </c>
      <c r="C39" s="63">
        <f>'3 priedas_asignavimai'!X78+'3 priedas_asignavimai'!X22</f>
        <v>74.543000000000006</v>
      </c>
      <c r="D39" s="68">
        <f t="shared" si="1"/>
        <v>0</v>
      </c>
      <c r="F39" s="69">
        <f>F32-F38</f>
        <v>0</v>
      </c>
      <c r="G39" s="69">
        <f>G32-G38</f>
        <v>0</v>
      </c>
      <c r="H39" s="69">
        <f>H32-H38</f>
        <v>0</v>
      </c>
    </row>
    <row r="40" spans="1:29" ht="15" x14ac:dyDescent="0.25">
      <c r="A40" s="41" t="s">
        <v>345</v>
      </c>
      <c r="B40" s="63">
        <f>'1 priedas_pajamos'!G86</f>
        <v>107.51900000000001</v>
      </c>
      <c r="C40" s="63">
        <f>'3 priedas_asignavimai'!X292+'3 priedas_asignavimai'!X296+'3 priedas_asignavimai'!X302+'3 priedas_asignavimai'!X307+'3 priedas_asignavimai'!X23</f>
        <v>107.51900000000001</v>
      </c>
      <c r="D40" s="68">
        <f t="shared" si="1"/>
        <v>0</v>
      </c>
    </row>
    <row r="41" spans="1:29" ht="15" x14ac:dyDescent="0.25">
      <c r="A41" s="41" t="s">
        <v>316</v>
      </c>
      <c r="B41" s="63">
        <f>'1 priedas_pajamos'!G87</f>
        <v>26.4</v>
      </c>
      <c r="C41" s="63">
        <f>'3 priedas_asignavimai'!X293</f>
        <v>26.4</v>
      </c>
      <c r="D41" s="68">
        <f t="shared" si="1"/>
        <v>0</v>
      </c>
    </row>
    <row r="42" spans="1:29" s="102" customFormat="1" ht="45" x14ac:dyDescent="0.25">
      <c r="A42" s="73" t="s">
        <v>327</v>
      </c>
      <c r="B42" s="140">
        <f>'1 priedas_pajamos'!G95</f>
        <v>0</v>
      </c>
      <c r="C42" s="140">
        <f>'3 priedas_asignavimai'!X303+'3 priedas_asignavimai'!X88+'3 priedas_asignavimai'!X41</f>
        <v>0</v>
      </c>
      <c r="D42" s="68">
        <f t="shared" si="1"/>
        <v>0</v>
      </c>
    </row>
    <row r="43" spans="1:29" s="102" customFormat="1" ht="15" x14ac:dyDescent="0.25">
      <c r="A43" s="73" t="s">
        <v>310</v>
      </c>
      <c r="B43" s="140">
        <f>'1 priedas_pajamos'!G94</f>
        <v>0</v>
      </c>
      <c r="C43" s="140">
        <f>'3 priedas_asignavimai'!X48</f>
        <v>0</v>
      </c>
      <c r="D43" s="68">
        <f t="shared" si="1"/>
        <v>0</v>
      </c>
    </row>
    <row r="44" spans="1:29" s="102" customFormat="1" ht="15" x14ac:dyDescent="0.25">
      <c r="A44" s="73" t="s">
        <v>421</v>
      </c>
      <c r="B44" s="140">
        <f>'1 priedas_pajamos'!G88</f>
        <v>0</v>
      </c>
      <c r="C44" s="140">
        <f>'3 priedas_asignavimai'!X61</f>
        <v>0</v>
      </c>
      <c r="D44" s="68">
        <f t="shared" si="1"/>
        <v>0</v>
      </c>
    </row>
    <row r="45" spans="1:29" ht="15" x14ac:dyDescent="0.25">
      <c r="A45" s="41" t="s">
        <v>286</v>
      </c>
      <c r="B45" s="63">
        <f>'1 priedas_pajamos'!G89</f>
        <v>31.694000000000003</v>
      </c>
      <c r="C45" s="63">
        <f>'3 priedas_asignavimai'!X70</f>
        <v>31.694000000000003</v>
      </c>
      <c r="D45" s="68">
        <f t="shared" si="1"/>
        <v>0</v>
      </c>
    </row>
    <row r="46" spans="1:29" ht="15" x14ac:dyDescent="0.25">
      <c r="A46" s="41" t="s">
        <v>458</v>
      </c>
      <c r="B46" s="63">
        <f>'1 priedas_pajamos'!G90</f>
        <v>18.872</v>
      </c>
      <c r="C46" s="63">
        <f>'3 priedas_asignavimai'!X71</f>
        <v>18.872</v>
      </c>
      <c r="D46" s="68">
        <f t="shared" si="1"/>
        <v>0</v>
      </c>
    </row>
    <row r="47" spans="1:29" ht="15" x14ac:dyDescent="0.25">
      <c r="A47" s="41" t="s">
        <v>460</v>
      </c>
      <c r="B47" s="63">
        <f>'1 priedas_pajamos'!G91</f>
        <v>4.5</v>
      </c>
      <c r="C47" s="63">
        <f>'3 priedas_asignavimai'!X281</f>
        <v>4.5</v>
      </c>
      <c r="D47" s="68">
        <f t="shared" ref="D47" si="2">B47-C47</f>
        <v>0</v>
      </c>
    </row>
    <row r="48" spans="1:29" ht="30" x14ac:dyDescent="0.25">
      <c r="A48" s="39" t="s">
        <v>127</v>
      </c>
      <c r="B48" s="63">
        <f>'1 priedas_pajamos'!G97</f>
        <v>3197.4</v>
      </c>
      <c r="C48" s="63">
        <f>'3 priedas_asignavimai'!X51</f>
        <v>3197.4</v>
      </c>
      <c r="D48" s="68">
        <f t="shared" si="1"/>
        <v>0</v>
      </c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</row>
    <row r="49" spans="1:28" ht="30" x14ac:dyDescent="0.25">
      <c r="A49" s="297" t="s">
        <v>463</v>
      </c>
      <c r="B49" s="63">
        <f>'1 priedas_pajamos'!G92</f>
        <v>500</v>
      </c>
      <c r="C49" s="63">
        <f>'3 priedas_asignavimai'!X67</f>
        <v>500</v>
      </c>
      <c r="D49" s="68">
        <f t="shared" ref="D49" si="3">B49-C49</f>
        <v>0</v>
      </c>
      <c r="G49" s="298"/>
      <c r="H49" s="298"/>
      <c r="I49" s="298"/>
      <c r="J49" s="298"/>
      <c r="K49" s="298"/>
      <c r="L49" s="298"/>
      <c r="M49" s="298"/>
      <c r="N49" s="298"/>
      <c r="O49" s="298"/>
      <c r="P49" s="298"/>
      <c r="Q49" s="298"/>
      <c r="R49" s="298"/>
      <c r="S49" s="298"/>
      <c r="T49" s="298"/>
      <c r="U49" s="298"/>
      <c r="V49" s="298"/>
      <c r="W49" s="298"/>
      <c r="X49" s="298"/>
      <c r="Y49" s="298"/>
      <c r="Z49" s="298"/>
      <c r="AA49" s="298"/>
      <c r="AB49" s="298"/>
    </row>
    <row r="50" spans="1:28" s="102" customFormat="1" ht="15" x14ac:dyDescent="0.25">
      <c r="A50" s="74" t="s">
        <v>307</v>
      </c>
      <c r="B50" s="140">
        <f>'1 priedas_pajamos'!G93</f>
        <v>0</v>
      </c>
      <c r="C50" s="140">
        <f>'3 priedas_asignavimai'!X47</f>
        <v>0</v>
      </c>
      <c r="D50" s="68">
        <f t="shared" si="1"/>
        <v>0</v>
      </c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  <c r="AB50" s="103"/>
    </row>
    <row r="51" spans="1:28" ht="45" x14ac:dyDescent="0.25">
      <c r="A51" s="297" t="s">
        <v>299</v>
      </c>
      <c r="B51" s="63">
        <f>'1 priedas_pajamos'!G96</f>
        <v>12.602</v>
      </c>
      <c r="C51" s="63">
        <f>'3 priedas_asignavimai'!X60+'3 priedas_asignavimai'!X155+'3 priedas_asignavimai'!X165+'3 priedas_asignavimai'!X174+'3 priedas_asignavimai'!X177+'3 priedas_asignavimai'!X184+'3 priedas_asignavimai'!X195+'3 priedas_asignavimai'!X210+'3 priedas_asignavimai'!X215+'3 priedas_asignavimai'!X244+'3 priedas_asignavimai'!X257</f>
        <v>12.601999999999999</v>
      </c>
      <c r="D51" s="68">
        <f t="shared" si="1"/>
        <v>0</v>
      </c>
    </row>
    <row r="52" spans="1:28" ht="15" x14ac:dyDescent="0.25">
      <c r="A52" s="41" t="s">
        <v>281</v>
      </c>
      <c r="B52" s="63">
        <f>'1 priedas_pajamos'!G85</f>
        <v>278.911</v>
      </c>
      <c r="C52" s="63">
        <f>'3 priedas_asignavimai'!X79</f>
        <v>278.911</v>
      </c>
      <c r="D52" s="68">
        <f t="shared" si="1"/>
        <v>0</v>
      </c>
    </row>
    <row r="53" spans="1:28" ht="45" x14ac:dyDescent="0.25">
      <c r="A53" s="39" t="s">
        <v>453</v>
      </c>
      <c r="B53" s="63">
        <f>'1 priedas_pajamos'!G100</f>
        <v>2.8409999999999997</v>
      </c>
      <c r="C53" s="63">
        <f>'3 priedas_asignavimai'!X81+'3 priedas_asignavimai'!X42</f>
        <v>2.8409999999999997</v>
      </c>
      <c r="D53" s="68">
        <f t="shared" si="1"/>
        <v>0</v>
      </c>
    </row>
    <row r="54" spans="1:28" ht="45" x14ac:dyDescent="0.25">
      <c r="A54" s="39" t="s">
        <v>455</v>
      </c>
      <c r="B54" s="63">
        <f>'1 priedas_pajamos'!G101</f>
        <v>0.378</v>
      </c>
      <c r="C54" s="63">
        <f>'3 priedas_asignavimai'!X82+'3 priedas_asignavimai'!X43</f>
        <v>0.378</v>
      </c>
      <c r="D54" s="68">
        <f t="shared" si="1"/>
        <v>0</v>
      </c>
    </row>
    <row r="55" spans="1:28" ht="45" x14ac:dyDescent="0.25">
      <c r="A55" s="39" t="s">
        <v>450</v>
      </c>
      <c r="B55" s="63">
        <f>'1 priedas_pajamos'!G102</f>
        <v>11.994</v>
      </c>
      <c r="C55" s="63">
        <f>'3 priedas_asignavimai'!X83</f>
        <v>11.994</v>
      </c>
      <c r="D55" s="68">
        <f t="shared" si="1"/>
        <v>0</v>
      </c>
    </row>
    <row r="56" spans="1:28" ht="44.25" customHeight="1" x14ac:dyDescent="0.25">
      <c r="A56" s="39" t="s">
        <v>417</v>
      </c>
      <c r="B56" s="63">
        <f>'1 priedas_pajamos'!G103</f>
        <v>2.1437599999999999</v>
      </c>
      <c r="C56" s="63">
        <f>'3 priedas_asignavimai'!X89</f>
        <v>2.1437599999999999</v>
      </c>
      <c r="D56" s="68">
        <f t="shared" si="1"/>
        <v>0</v>
      </c>
    </row>
    <row r="57" spans="1:28" s="102" customFormat="1" ht="30" x14ac:dyDescent="0.25">
      <c r="A57" s="168" t="s">
        <v>325</v>
      </c>
      <c r="B57" s="140">
        <f>'1 priedas_pajamos'!G105</f>
        <v>0</v>
      </c>
      <c r="C57" s="140">
        <f>'3 priedas_asignavimai'!X49</f>
        <v>0</v>
      </c>
      <c r="D57" s="68">
        <f t="shared" si="1"/>
        <v>0</v>
      </c>
    </row>
    <row r="58" spans="1:28" ht="30" x14ac:dyDescent="0.25">
      <c r="A58" s="39" t="s">
        <v>326</v>
      </c>
      <c r="B58" s="63">
        <f>'1 priedas_pajamos'!G106</f>
        <v>53.6</v>
      </c>
      <c r="C58" s="63">
        <f>'3 priedas_asignavimai'!X84</f>
        <v>53.6</v>
      </c>
      <c r="D58" s="68">
        <f t="shared" si="1"/>
        <v>0</v>
      </c>
    </row>
    <row r="59" spans="1:28" ht="15" x14ac:dyDescent="0.25">
      <c r="A59" s="41" t="s">
        <v>321</v>
      </c>
      <c r="B59" s="63">
        <f>'1 priedas_pajamos'!G98</f>
        <v>3.6</v>
      </c>
      <c r="C59" s="63">
        <f>'3 priedas_asignavimai'!X85</f>
        <v>3.6</v>
      </c>
      <c r="D59" s="68">
        <f t="shared" si="1"/>
        <v>0</v>
      </c>
    </row>
    <row r="60" spans="1:28" ht="15" x14ac:dyDescent="0.25">
      <c r="A60" s="41" t="s">
        <v>392</v>
      </c>
      <c r="B60" s="63">
        <f>'1 priedas_pajamos'!G99</f>
        <v>73.7</v>
      </c>
      <c r="C60" s="63">
        <f>'3 priedas_asignavimai'!X86</f>
        <v>73.7</v>
      </c>
      <c r="D60" s="68">
        <f t="shared" si="1"/>
        <v>0</v>
      </c>
    </row>
    <row r="61" spans="1:28" s="102" customFormat="1" ht="15" x14ac:dyDescent="0.25">
      <c r="A61" s="168" t="s">
        <v>332</v>
      </c>
      <c r="B61" s="140">
        <f>'1 priedas_pajamos'!G107</f>
        <v>0</v>
      </c>
      <c r="C61" s="140">
        <f>'3 priedas_asignavimai'!X50</f>
        <v>0</v>
      </c>
      <c r="D61" s="68">
        <f t="shared" si="1"/>
        <v>0</v>
      </c>
    </row>
    <row r="62" spans="1:28" ht="14.25" x14ac:dyDescent="0.2">
      <c r="A62" s="38" t="s">
        <v>137</v>
      </c>
      <c r="B62" s="65">
        <f>'1 priedas_pajamos'!G110</f>
        <v>4565.4124399999992</v>
      </c>
      <c r="C62" s="65">
        <f>'3 priedas_asignavimai'!Y289+'3 priedas_asignavimai'!Y74+'3 priedas_asignavimai'!Y69+'3 priedas_asignavimai'!Y65+'3 priedas_asignavimai'!Y56+'3 priedas_asignavimai'!Y54+'3 priedas_asignavimai'!Y45</f>
        <v>4565.4124400000001</v>
      </c>
      <c r="D62" s="65">
        <f t="shared" ref="D62:D67" si="4">B62-C62</f>
        <v>0</v>
      </c>
      <c r="F62" s="365" t="s">
        <v>290</v>
      </c>
      <c r="G62" s="365"/>
      <c r="H62" s="365"/>
      <c r="I62" s="96"/>
    </row>
    <row r="63" spans="1:28" ht="28.5" x14ac:dyDescent="0.2">
      <c r="A63" s="38" t="s">
        <v>275</v>
      </c>
      <c r="B63" s="65">
        <f>'1 priedas_pajamos'!G111</f>
        <v>139.12407999999999</v>
      </c>
      <c r="C63" s="65">
        <f>'3 priedas_asignavimai'!Y53+'3 priedas_asignavimai'!Y57</f>
        <v>139.12407999999999</v>
      </c>
      <c r="D63" s="65">
        <f t="shared" si="4"/>
        <v>0</v>
      </c>
      <c r="F63" s="97" t="s">
        <v>284</v>
      </c>
      <c r="G63" s="97" t="s">
        <v>285</v>
      </c>
      <c r="H63" s="97"/>
    </row>
    <row r="64" spans="1:28" ht="14.25" x14ac:dyDescent="0.2">
      <c r="A64" s="38" t="s">
        <v>195</v>
      </c>
      <c r="B64" s="65">
        <f>'1 priedas_pajamos'!G74</f>
        <v>23484.1</v>
      </c>
      <c r="C64" s="65">
        <f>'3 priedas_asignavimai'!Z55+'3 priedas_asignavimai'!Z157+'3 priedas_asignavimai'!Z153+'3 priedas_asignavimai'!Z164+'3 priedas_asignavimai'!Z168+'3 priedas_asignavimai'!Z176+'3 priedas_asignavimai'!Z179+'3 priedas_asignavimai'!Z186+'3 priedas_asignavimai'!Z193+'3 priedas_asignavimai'!Z199+'3 priedas_asignavimai'!Z205+'3 priedas_asignavimai'!Z213+'3 priedas_asignavimai'!Z218+'3 priedas_asignavimai'!Z225+'3 priedas_asignavimai'!Z231+'3 priedas_asignavimai'!Z236+'3 priedas_asignavimai'!Z242+'3 priedas_asignavimai'!Z248+'3 priedas_asignavimai'!Z253+'3 priedas_asignavimai'!Z259+'3 priedas_asignavimai'!Z262+'3 priedas_asignavimai'!Z266</f>
        <v>23484.100000000002</v>
      </c>
      <c r="D64" s="65">
        <f t="shared" si="4"/>
        <v>0</v>
      </c>
      <c r="F64" s="69">
        <f>'1 priedas_pajamos'!G74</f>
        <v>23484.1</v>
      </c>
      <c r="G64" s="69">
        <f>'3 priedas_asignavimai'!Z308</f>
        <v>23484.100000000002</v>
      </c>
      <c r="H64" s="69">
        <f>F64-G64</f>
        <v>0</v>
      </c>
      <c r="I64" s="69"/>
      <c r="J64" s="69">
        <f>G64-C64</f>
        <v>0</v>
      </c>
      <c r="K64" s="69"/>
    </row>
    <row r="65" spans="1:11" ht="14.25" x14ac:dyDescent="0.2">
      <c r="A65" s="38" t="s">
        <v>276</v>
      </c>
      <c r="B65" s="70">
        <f>'1 priedas_pajamos'!G15+'1 priedas_pajamos'!G17+'1 priedas_pajamos'!G25+'1 priedas_pajamos'!G35+'1 priedas_pajamos'!G36+'1 priedas_pajamos'!G37+'1 priedas_pajamos'!G39+'1 priedas_pajamos'!G41-'1 priedas_pajamos'!G40+'1 priedas_pajamos'!G109+'1 priedas_pajamos'!G28</f>
        <v>57160.613500000007</v>
      </c>
      <c r="C65" s="70">
        <f>'3 priedas_asignavimai'!V12+'3 priedas_asignavimai'!V14+'3 priedas_asignavimai'!V98+'3 priedas_asignavimai'!V102+'3 priedas_asignavimai'!V106+'3 priedas_asignavimai'!V110+'3 priedas_asignavimai'!V114+'3 priedas_asignavimai'!V118+'3 priedas_asignavimai'!V122+'3 priedas_asignavimai'!V126+'3 priedas_asignavimai'!V130+'3 priedas_asignavimai'!V134+'3 priedas_asignavimai'!V138+'3 priedas_asignavimai'!V142+'3 priedas_asignavimai'!V144+'3 priedas_asignavimai'!V147+'3 priedas_asignavimai'!V152+'3 priedas_asignavimai'!V156+'3 priedas_asignavimai'!V163+'3 priedas_asignavimai'!V167+'3 priedas_asignavimai'!V175+'3 priedas_asignavimai'!V178+'3 priedas_asignavimai'!V185+'3 priedas_asignavimai'!V192+'3 priedas_asignavimai'!V198+'3 priedas_asignavimai'!V204+'3 priedas_asignavimai'!V212+'3 priedas_asignavimai'!V217+'3 priedas_asignavimai'!V224+'3 priedas_asignavimai'!V230+'3 priedas_asignavimai'!V235+'3 priedas_asignavimai'!V241+'3 priedas_asignavimai'!V247+'3 priedas_asignavimai'!V252+'3 priedas_asignavimai'!V258+'3 priedas_asignavimai'!V261+'3 priedas_asignavimai'!V265+'3 priedas_asignavimai'!V269+'3 priedas_asignavimai'!V271+'3 priedas_asignavimai'!V273+'3 priedas_asignavimai'!V275+'3 priedas_asignavimai'!V277+'3 priedas_asignavimai'!V279+'3 priedas_asignavimai'!V282+'3 priedas_asignavimai'!V284+'3 priedas_asignavimai'!V287+'3 priedas_asignavimai'!V290+'3 priedas_asignavimai'!V294+'3 priedas_asignavimai'!V297+'3 priedas_asignavimai'!V305</f>
        <v>57160.613500000007</v>
      </c>
      <c r="D65" s="65">
        <f t="shared" si="4"/>
        <v>0</v>
      </c>
      <c r="F65" s="69">
        <f>'1 priedas_pajamos'!G112-'1 priedas_pajamos'!G48-'1 priedas_pajamos'!G40-'1 priedas_pajamos'!G32-'1 priedas_pajamos'!G31-'1 priedas_pajamos'!G30-'1 priedas_pajamos'!G27-'1 priedas_pajamos'!G26-'1 priedas_pajamos'!G22+'1 priedas_pajamos'!G109-'1 priedas_pajamos'!G33</f>
        <v>57160.613500000007</v>
      </c>
      <c r="G65" s="69">
        <f>'3 priedas_asignavimai'!V308</f>
        <v>57160.613499999992</v>
      </c>
      <c r="H65" s="69">
        <f t="shared" ref="H65:H71" si="5">F65-G65</f>
        <v>0</v>
      </c>
      <c r="I65" s="69"/>
      <c r="J65" s="69">
        <f>G65-C65</f>
        <v>0</v>
      </c>
      <c r="K65" s="69"/>
    </row>
    <row r="66" spans="1:11" ht="15" thickBot="1" x14ac:dyDescent="0.25">
      <c r="A66" s="42" t="s">
        <v>289</v>
      </c>
      <c r="B66" s="71">
        <f>'1 priedas_pajamos'!G22+'1 priedas_pajamos'!G26+'1 priedas_pajamos'!G27+'1 priedas_pajamos'!G30+'1 priedas_pajamos'!G31+'1 priedas_pajamos'!G32+'1 priedas_pajamos'!G40+'1 priedas_pajamos'!G33</f>
        <v>2816.5</v>
      </c>
      <c r="C66" s="71">
        <f>'3 priedas_asignavimai'!AA308</f>
        <v>2816.5000000000005</v>
      </c>
      <c r="D66" s="65">
        <f t="shared" si="4"/>
        <v>0</v>
      </c>
      <c r="F66" s="69">
        <f>'1 priedas_pajamos'!G22+'1 priedas_pajamos'!G26+'1 priedas_pajamos'!G27+'1 priedas_pajamos'!G30+'1 priedas_pajamos'!G31+'1 priedas_pajamos'!G32+'1 priedas_pajamos'!G40+'1 priedas_pajamos'!G33</f>
        <v>2816.5</v>
      </c>
      <c r="G66" s="69">
        <f>'3 priedas_asignavimai'!AA308</f>
        <v>2816.5000000000005</v>
      </c>
      <c r="H66" s="69">
        <f t="shared" si="5"/>
        <v>0</v>
      </c>
      <c r="I66" s="69"/>
      <c r="J66" s="69">
        <f>G66-C66</f>
        <v>0</v>
      </c>
      <c r="K66" s="69"/>
    </row>
    <row r="67" spans="1:11" ht="18" customHeight="1" thickBot="1" x14ac:dyDescent="0.3">
      <c r="A67" s="43" t="s">
        <v>294</v>
      </c>
      <c r="B67" s="66">
        <f>B4+B29+B62+B63+B64+B65+B66</f>
        <v>101791.72021</v>
      </c>
      <c r="C67" s="66">
        <f>C4+C29+C62+C63+C64+C65+C66</f>
        <v>101791.72021000001</v>
      </c>
      <c r="D67" s="67">
        <f t="shared" si="4"/>
        <v>0</v>
      </c>
      <c r="F67" s="69"/>
      <c r="G67" s="69"/>
      <c r="H67" s="69">
        <f t="shared" si="5"/>
        <v>0</v>
      </c>
      <c r="I67" s="69"/>
      <c r="J67" s="69"/>
      <c r="K67" s="69"/>
    </row>
    <row r="68" spans="1:11" x14ac:dyDescent="0.2">
      <c r="A68" s="99" t="s">
        <v>291</v>
      </c>
      <c r="B68" s="69">
        <f>'1 priedas_pajamos'!G112</f>
        <v>101791.72021</v>
      </c>
      <c r="C68" s="69">
        <f>'3 priedas_asignavimai'!V308+'3 priedas_asignavimai'!W308+'3 priedas_asignavimai'!X308+'3 priedas_asignavimai'!Y308+'3 priedas_asignavimai'!Z308+'3 priedas_asignavimai'!AA308</f>
        <v>101791.72021</v>
      </c>
      <c r="F68" s="100" t="s">
        <v>284</v>
      </c>
      <c r="G68" s="100" t="s">
        <v>285</v>
      </c>
      <c r="H68" s="69"/>
      <c r="I68" s="69"/>
      <c r="J68" s="69"/>
      <c r="K68" s="69"/>
    </row>
    <row r="69" spans="1:11" x14ac:dyDescent="0.2">
      <c r="B69" s="7">
        <f>B67-B68</f>
        <v>0</v>
      </c>
      <c r="C69" s="69">
        <f>C67-C68</f>
        <v>0</v>
      </c>
      <c r="F69" s="69"/>
      <c r="G69" s="69"/>
      <c r="H69" s="69">
        <f t="shared" si="5"/>
        <v>0</v>
      </c>
      <c r="I69" s="69"/>
      <c r="J69" s="69"/>
      <c r="K69" s="69"/>
    </row>
    <row r="70" spans="1:11" ht="14.25" x14ac:dyDescent="0.2">
      <c r="A70" s="38" t="s">
        <v>293</v>
      </c>
      <c r="B70" s="65">
        <v>3834.5</v>
      </c>
      <c r="C70" s="65">
        <f>'3 priedas_asignavimai'!AB44+'3 priedas_asignavimai'!AB55+'3 priedas_asignavimai'!AB63+'3 priedas_asignavimai'!AB68+'3 priedas_asignavimai'!AB73+'3 priedas_asignavimai'!AB52</f>
        <v>3834.5</v>
      </c>
      <c r="D70" s="65">
        <f>B70-C70</f>
        <v>0</v>
      </c>
      <c r="F70" s="69">
        <f>B70</f>
        <v>3834.5</v>
      </c>
      <c r="G70" s="69">
        <f>'3 priedas_asignavimai'!AB308</f>
        <v>3834.5</v>
      </c>
      <c r="H70" s="69">
        <f t="shared" si="5"/>
        <v>0</v>
      </c>
      <c r="I70" s="69"/>
      <c r="J70" s="69">
        <f>G70-C70</f>
        <v>0</v>
      </c>
      <c r="K70" s="69"/>
    </row>
    <row r="71" spans="1:11" ht="15" thickBot="1" x14ac:dyDescent="0.25">
      <c r="A71" s="38" t="s">
        <v>150</v>
      </c>
      <c r="B71" s="65">
        <f>'4 priedas_ nepanaudotos lėšos'!O126</f>
        <v>2744.462970000001</v>
      </c>
      <c r="C71" s="65">
        <f>'3 priedas_asignavimai'!AC12+'3 priedas_asignavimai'!AC14+'3 priedas_asignavimai'!AC98+'3 priedas_asignavimai'!AC102+'3 priedas_asignavimai'!AC106+'3 priedas_asignavimai'!AC110+'3 priedas_asignavimai'!AC114+'3 priedas_asignavimai'!AC118+'3 priedas_asignavimai'!AC122+'3 priedas_asignavimai'!AC126+'3 priedas_asignavimai'!AC134+'3 priedas_asignavimai'!AC138+'3 priedas_asignavimai'!AC147+'3 priedas_asignavimai'!AC152+'3 priedas_asignavimai'!AC156+'3 priedas_asignavimai'!AC163+'3 priedas_asignavimai'!AC167+'3 priedas_asignavimai'!AC175+'3 priedas_asignavimai'!AC178+'3 priedas_asignavimai'!AC185+'3 priedas_asignavimai'!AC192+'3 priedas_asignavimai'!AC198+'3 priedas_asignavimai'!AC204+'3 priedas_asignavimai'!AC212+'3 priedas_asignavimai'!AC217+'3 priedas_asignavimai'!AC224+'3 priedas_asignavimai'!AC235+'3 priedas_asignavimai'!AC230+'3 priedas_asignavimai'!AC241+'3 priedas_asignavimai'!AC247+'3 priedas_asignavimai'!AC252+'3 priedas_asignavimai'!AC258+'3 priedas_asignavimai'!AC261+'3 priedas_asignavimai'!AC265+'3 priedas_asignavimai'!AC269+'3 priedas_asignavimai'!AC273+'3 priedas_asignavimai'!AC275+'3 priedas_asignavimai'!AC282+'3 priedas_asignavimai'!AC284+'3 priedas_asignavimai'!AC287+'3 priedas_asignavimai'!AC290+'3 priedas_asignavimai'!AC294+'3 priedas_asignavimai'!AC297+'3 priedas_asignavimai'!AC305+'3 priedas_asignavimai'!AC145+'3 priedas_asignavimai'!AC130+'3 priedas_asignavimai'!AC271+'3 priedas_asignavimai'!AC279+'3 priedas_asignavimai'!AC142+'3 priedas_asignavimai'!AC277</f>
        <v>2744.462970000001</v>
      </c>
      <c r="D71" s="65">
        <f t="shared" ref="D71" si="6">B71-C71</f>
        <v>0</v>
      </c>
      <c r="F71" s="69">
        <f>B71</f>
        <v>2744.462970000001</v>
      </c>
      <c r="G71" s="69">
        <f>'3 priedas_asignavimai'!AC308</f>
        <v>2744.462970000001</v>
      </c>
      <c r="H71" s="69">
        <f t="shared" si="5"/>
        <v>0</v>
      </c>
      <c r="I71" s="69"/>
      <c r="J71" s="69">
        <f>G71-C71</f>
        <v>0</v>
      </c>
      <c r="K71" s="69"/>
    </row>
    <row r="72" spans="1:11" ht="16.5" thickBot="1" x14ac:dyDescent="0.3">
      <c r="A72" s="43" t="s">
        <v>295</v>
      </c>
      <c r="B72" s="66">
        <f>B67+B70+B71</f>
        <v>108370.68318000001</v>
      </c>
      <c r="C72" s="66">
        <f>C67+C70+C71</f>
        <v>108370.68318000002</v>
      </c>
      <c r="D72" s="67">
        <f>B72-C72</f>
        <v>0</v>
      </c>
    </row>
    <row r="75" spans="1:11" x14ac:dyDescent="0.2">
      <c r="G75" s="101"/>
    </row>
    <row r="79" spans="1:11" x14ac:dyDescent="0.2">
      <c r="D79" s="93" t="s">
        <v>322</v>
      </c>
    </row>
  </sheetData>
  <mergeCells count="4">
    <mergeCell ref="F31:H31"/>
    <mergeCell ref="F62:H62"/>
    <mergeCell ref="F36:H36"/>
    <mergeCell ref="F2:H2"/>
  </mergeCells>
  <phoneticPr fontId="13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5</vt:i4>
      </vt:variant>
      <vt:variant>
        <vt:lpstr>Įvardytieji diapazonai</vt:lpstr>
      </vt:variant>
      <vt:variant>
        <vt:i4>4</vt:i4>
      </vt:variant>
    </vt:vector>
  </HeadingPairs>
  <TitlesOfParts>
    <vt:vector size="9" baseType="lpstr">
      <vt:lpstr>1 priedas_pajamos</vt:lpstr>
      <vt:lpstr>2 priedas_pajamų įmokos</vt:lpstr>
      <vt:lpstr>3 priedas_asignavimai</vt:lpstr>
      <vt:lpstr>4 priedas_ nepanaudotos lėšos</vt:lpstr>
      <vt:lpstr>tikrinimui</vt:lpstr>
      <vt:lpstr>'1 priedas_pajamos'!Print_Titles</vt:lpstr>
      <vt:lpstr>'2 priedas_pajamų įmokos'!Print_Titles</vt:lpstr>
      <vt:lpstr>'3 priedas_asignavimai'!Print_Titles</vt:lpstr>
      <vt:lpstr>'4 priedas_ nepanaudotos lėšos'!Print_Titles</vt:lpstr>
    </vt:vector>
  </TitlesOfParts>
  <Company>TELSIU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2026-06-10T07:16:04Z</cp:lastPrinted>
  <dcterms:created xsi:type="dcterms:W3CDTF">2007-01-10T08:42:24Z</dcterms:created>
  <dcterms:modified xsi:type="dcterms:W3CDTF">2026-06-26T08:18:13Z</dcterms:modified>
</cp:coreProperties>
</file>