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7545" tabRatio="599"/>
  </bookViews>
  <sheets>
    <sheet name="1_lentelė" sheetId="2" r:id="rId1"/>
    <sheet name="2 lentele" sheetId="4" r:id="rId2"/>
    <sheet name="3 lentele" sheetId="3" r:id="rId3"/>
  </sheets>
  <definedNames>
    <definedName name="_xlnm.Print_Area" localSheetId="1">'2 lentele'!$A$1:$U$140</definedName>
    <definedName name="_xlnm.Print_Titles" localSheetId="1">'2 lentele'!$5:$7</definedName>
  </definedNames>
  <calcPr calcId="125725"/>
</workbook>
</file>

<file path=xl/calcChain.xml><?xml version="1.0" encoding="utf-8"?>
<calcChain xmlns="http://schemas.openxmlformats.org/spreadsheetml/2006/main">
  <c r="I131" i="4"/>
  <c r="I134"/>
  <c r="J134"/>
  <c r="K134"/>
  <c r="L134"/>
  <c r="M134"/>
  <c r="N134"/>
  <c r="O134"/>
  <c r="P134"/>
  <c r="Q134"/>
  <c r="H122"/>
  <c r="H134"/>
  <c r="T124"/>
  <c r="U124"/>
  <c r="S124"/>
  <c r="Q122"/>
  <c r="P122"/>
  <c r="M122"/>
  <c r="L122"/>
  <c r="I122"/>
  <c r="E22" i="2"/>
  <c r="D22"/>
  <c r="Q92" i="4"/>
  <c r="P92"/>
  <c r="O92"/>
  <c r="N92"/>
  <c r="M92"/>
  <c r="L92"/>
  <c r="K92"/>
  <c r="J92"/>
  <c r="I92"/>
  <c r="H92"/>
  <c r="C23" i="2"/>
  <c r="D23"/>
  <c r="I132" i="4"/>
  <c r="J132"/>
  <c r="K132"/>
  <c r="L132"/>
  <c r="C15" i="2"/>
  <c r="C13" s="1"/>
  <c r="M132" i="4"/>
  <c r="N132"/>
  <c r="O132"/>
  <c r="P132"/>
  <c r="D15" i="2" s="1"/>
  <c r="D13" s="1"/>
  <c r="Q132" i="4"/>
  <c r="E15" i="2"/>
  <c r="E13" s="1"/>
  <c r="H132" i="4"/>
  <c r="B15" i="2"/>
  <c r="B13" s="1"/>
  <c r="T57" i="4"/>
  <c r="U57"/>
  <c r="U58" s="1"/>
  <c r="S57"/>
  <c r="S58" s="1"/>
  <c r="T55"/>
  <c r="T56" s="1"/>
  <c r="U55"/>
  <c r="U56" s="1"/>
  <c r="S55"/>
  <c r="I57"/>
  <c r="I36"/>
  <c r="I133" s="1"/>
  <c r="I135" s="1"/>
  <c r="I37"/>
  <c r="I95" s="1"/>
  <c r="I126" s="1"/>
  <c r="J57"/>
  <c r="J36" s="1"/>
  <c r="K57"/>
  <c r="L57"/>
  <c r="L36" s="1"/>
  <c r="M57"/>
  <c r="M36" s="1"/>
  <c r="N57"/>
  <c r="N36"/>
  <c r="N133" s="1"/>
  <c r="O57"/>
  <c r="P57"/>
  <c r="P36" s="1"/>
  <c r="Q57"/>
  <c r="K55"/>
  <c r="K131" s="1"/>
  <c r="K135" s="1"/>
  <c r="M55"/>
  <c r="M58" s="1"/>
  <c r="N55"/>
  <c r="N131" s="1"/>
  <c r="N135" s="1"/>
  <c r="O55"/>
  <c r="O58"/>
  <c r="P55"/>
  <c r="P58"/>
  <c r="Q55"/>
  <c r="H57"/>
  <c r="T35"/>
  <c r="T37"/>
  <c r="U35"/>
  <c r="U37"/>
  <c r="S35"/>
  <c r="S37"/>
  <c r="I52"/>
  <c r="J52"/>
  <c r="K52"/>
  <c r="L52"/>
  <c r="M52"/>
  <c r="N52"/>
  <c r="O52"/>
  <c r="P52"/>
  <c r="Q52"/>
  <c r="H52"/>
  <c r="M43"/>
  <c r="O36"/>
  <c r="O133"/>
  <c r="H35"/>
  <c r="H131"/>
  <c r="Q20"/>
  <c r="L20"/>
  <c r="M20"/>
  <c r="N20"/>
  <c r="O20"/>
  <c r="P20"/>
  <c r="I20"/>
  <c r="J20"/>
  <c r="K20"/>
  <c r="H20"/>
  <c r="I18"/>
  <c r="I25" s="1"/>
  <c r="I32" s="1"/>
  <c r="J18"/>
  <c r="J25" s="1"/>
  <c r="K18"/>
  <c r="L18"/>
  <c r="M18"/>
  <c r="N18"/>
  <c r="N25" s="1"/>
  <c r="O18"/>
  <c r="P18"/>
  <c r="P25" s="1"/>
  <c r="Q18"/>
  <c r="H18"/>
  <c r="L87"/>
  <c r="L53"/>
  <c r="L54"/>
  <c r="L63"/>
  <c r="L66"/>
  <c r="L40"/>
  <c r="L41"/>
  <c r="L75"/>
  <c r="L78"/>
  <c r="L46"/>
  <c r="L47"/>
  <c r="L71"/>
  <c r="L74"/>
  <c r="L44"/>
  <c r="L45"/>
  <c r="L79"/>
  <c r="L82"/>
  <c r="L39"/>
  <c r="L35" s="1"/>
  <c r="L131" s="1"/>
  <c r="L43"/>
  <c r="L99"/>
  <c r="C22" i="2"/>
  <c r="E23"/>
  <c r="N30" i="4"/>
  <c r="N31" s="1"/>
  <c r="H22"/>
  <c r="Q24"/>
  <c r="P24"/>
  <c r="O24"/>
  <c r="N24"/>
  <c r="M24"/>
  <c r="L24"/>
  <c r="K24"/>
  <c r="K25"/>
  <c r="K32" s="1"/>
  <c r="J24"/>
  <c r="I24"/>
  <c r="H24"/>
  <c r="Q22"/>
  <c r="P22"/>
  <c r="O22"/>
  <c r="N22"/>
  <c r="M22"/>
  <c r="M25" s="1"/>
  <c r="M32" s="1"/>
  <c r="L22"/>
  <c r="L25" s="1"/>
  <c r="K22"/>
  <c r="J22"/>
  <c r="I22"/>
  <c r="M30"/>
  <c r="Q124"/>
  <c r="P124"/>
  <c r="M124"/>
  <c r="L124"/>
  <c r="I124"/>
  <c r="P100"/>
  <c r="O100"/>
  <c r="K99"/>
  <c r="K100" s="1"/>
  <c r="J99"/>
  <c r="J100" s="1"/>
  <c r="J125" s="1"/>
  <c r="H100"/>
  <c r="B22" i="2" s="1"/>
  <c r="H28" i="4"/>
  <c r="H30"/>
  <c r="H31" s="1"/>
  <c r="P28"/>
  <c r="P30"/>
  <c r="P31" s="1"/>
  <c r="P94"/>
  <c r="P98"/>
  <c r="P125"/>
  <c r="P120"/>
  <c r="U24"/>
  <c r="T24"/>
  <c r="S24"/>
  <c r="X37"/>
  <c r="Y37"/>
  <c r="W37"/>
  <c r="Y59"/>
  <c r="Z59"/>
  <c r="X59"/>
  <c r="Y58"/>
  <c r="Z58"/>
  <c r="X58"/>
  <c r="AD56"/>
  <c r="AC56"/>
  <c r="AD55"/>
  <c r="AC55"/>
  <c r="Y56"/>
  <c r="Z56"/>
  <c r="AA56"/>
  <c r="X56"/>
  <c r="Y55"/>
  <c r="AA55"/>
  <c r="X55"/>
  <c r="U118"/>
  <c r="T118"/>
  <c r="S118"/>
  <c r="Q118"/>
  <c r="P118"/>
  <c r="O118"/>
  <c r="N118"/>
  <c r="M118"/>
  <c r="L118"/>
  <c r="K118"/>
  <c r="J118"/>
  <c r="I118"/>
  <c r="H118"/>
  <c r="U116"/>
  <c r="T116"/>
  <c r="S116"/>
  <c r="Q116"/>
  <c r="P116"/>
  <c r="O116"/>
  <c r="N116"/>
  <c r="M116"/>
  <c r="L116"/>
  <c r="K116"/>
  <c r="J116"/>
  <c r="I116"/>
  <c r="H116"/>
  <c r="U114"/>
  <c r="T114"/>
  <c r="S114"/>
  <c r="Q114"/>
  <c r="P114"/>
  <c r="O114"/>
  <c r="N114"/>
  <c r="M114"/>
  <c r="L114"/>
  <c r="K114"/>
  <c r="J114"/>
  <c r="I114"/>
  <c r="H114"/>
  <c r="U112"/>
  <c r="T112"/>
  <c r="S112"/>
  <c r="Q112"/>
  <c r="P112"/>
  <c r="O112"/>
  <c r="N112"/>
  <c r="M112"/>
  <c r="L112"/>
  <c r="K112"/>
  <c r="J112"/>
  <c r="I112"/>
  <c r="H112"/>
  <c r="U110"/>
  <c r="T110"/>
  <c r="S110"/>
  <c r="Q110"/>
  <c r="P110"/>
  <c r="O110"/>
  <c r="N110"/>
  <c r="M110"/>
  <c r="L110"/>
  <c r="K110"/>
  <c r="J110"/>
  <c r="I110"/>
  <c r="H110"/>
  <c r="U108"/>
  <c r="T108"/>
  <c r="S108"/>
  <c r="Q108"/>
  <c r="P108"/>
  <c r="O108"/>
  <c r="N108"/>
  <c r="M108"/>
  <c r="L108"/>
  <c r="K108"/>
  <c r="J108"/>
  <c r="I108"/>
  <c r="H108"/>
  <c r="U106"/>
  <c r="T106"/>
  <c r="S106"/>
  <c r="Q106"/>
  <c r="P106"/>
  <c r="O106"/>
  <c r="N106"/>
  <c r="M106"/>
  <c r="L106"/>
  <c r="K106"/>
  <c r="J106"/>
  <c r="I106"/>
  <c r="H106"/>
  <c r="U104"/>
  <c r="T104"/>
  <c r="S104"/>
  <c r="Q104"/>
  <c r="P104"/>
  <c r="O104"/>
  <c r="N104"/>
  <c r="M104"/>
  <c r="L104"/>
  <c r="K104"/>
  <c r="J104"/>
  <c r="I104"/>
  <c r="H104"/>
  <c r="U102"/>
  <c r="T102"/>
  <c r="S102"/>
  <c r="Q102"/>
  <c r="P102"/>
  <c r="AB100" s="1"/>
  <c r="O102"/>
  <c r="N102"/>
  <c r="M102"/>
  <c r="L102"/>
  <c r="K102"/>
  <c r="Z100"/>
  <c r="J102"/>
  <c r="Y100" s="1"/>
  <c r="I102"/>
  <c r="X100" s="1"/>
  <c r="H102"/>
  <c r="U90"/>
  <c r="T90"/>
  <c r="S90"/>
  <c r="Q90"/>
  <c r="P90"/>
  <c r="O90"/>
  <c r="N90"/>
  <c r="M90"/>
  <c r="L90"/>
  <c r="K90"/>
  <c r="J90"/>
  <c r="I90"/>
  <c r="H90"/>
  <c r="U88"/>
  <c r="T88"/>
  <c r="S88"/>
  <c r="U86"/>
  <c r="T86"/>
  <c r="S86"/>
  <c r="Q86"/>
  <c r="P86"/>
  <c r="O86"/>
  <c r="N86"/>
  <c r="M86"/>
  <c r="L86"/>
  <c r="K86"/>
  <c r="J86"/>
  <c r="I86"/>
  <c r="H86"/>
  <c r="U84"/>
  <c r="T84"/>
  <c r="S84"/>
  <c r="U82"/>
  <c r="T82"/>
  <c r="S82"/>
  <c r="Q82"/>
  <c r="P82"/>
  <c r="O82"/>
  <c r="N82"/>
  <c r="M82"/>
  <c r="K82"/>
  <c r="J82"/>
  <c r="I82"/>
  <c r="H82"/>
  <c r="U80"/>
  <c r="T80"/>
  <c r="S80"/>
  <c r="U78"/>
  <c r="T78"/>
  <c r="S78"/>
  <c r="Q78"/>
  <c r="P78"/>
  <c r="O78"/>
  <c r="N78"/>
  <c r="M78"/>
  <c r="K78"/>
  <c r="J78"/>
  <c r="I78"/>
  <c r="H78"/>
  <c r="U76"/>
  <c r="T76"/>
  <c r="S76"/>
  <c r="U74"/>
  <c r="T74"/>
  <c r="S74"/>
  <c r="Q74"/>
  <c r="P74"/>
  <c r="O74"/>
  <c r="N74"/>
  <c r="M74"/>
  <c r="K74"/>
  <c r="J74"/>
  <c r="I74"/>
  <c r="H74"/>
  <c r="U72"/>
  <c r="T72"/>
  <c r="S72"/>
  <c r="U70"/>
  <c r="T70"/>
  <c r="S70"/>
  <c r="Q70"/>
  <c r="P70"/>
  <c r="O70"/>
  <c r="N70"/>
  <c r="M70"/>
  <c r="L70"/>
  <c r="K70"/>
  <c r="J70"/>
  <c r="I70"/>
  <c r="H70"/>
  <c r="U68"/>
  <c r="T68"/>
  <c r="S68"/>
  <c r="U66"/>
  <c r="T66"/>
  <c r="S66"/>
  <c r="Q66"/>
  <c r="P66"/>
  <c r="O66"/>
  <c r="N66"/>
  <c r="M66"/>
  <c r="K66"/>
  <c r="J66"/>
  <c r="I66"/>
  <c r="H66"/>
  <c r="U64"/>
  <c r="T64"/>
  <c r="S64"/>
  <c r="U62"/>
  <c r="T62"/>
  <c r="S62"/>
  <c r="Q62"/>
  <c r="AD57" s="1"/>
  <c r="P62"/>
  <c r="O62"/>
  <c r="N62"/>
  <c r="M62"/>
  <c r="L62"/>
  <c r="K62"/>
  <c r="I62"/>
  <c r="Y57" s="1"/>
  <c r="H62"/>
  <c r="X57" s="1"/>
  <c r="U60"/>
  <c r="T60"/>
  <c r="S60"/>
  <c r="U54"/>
  <c r="T54"/>
  <c r="S54"/>
  <c r="Q54"/>
  <c r="P54"/>
  <c r="O54"/>
  <c r="N54"/>
  <c r="M54"/>
  <c r="K54"/>
  <c r="J54"/>
  <c r="I54"/>
  <c r="H54"/>
  <c r="U52"/>
  <c r="T52"/>
  <c r="S52"/>
  <c r="U49"/>
  <c r="T49"/>
  <c r="S49"/>
  <c r="Q49"/>
  <c r="P49"/>
  <c r="O49"/>
  <c r="N49"/>
  <c r="M49"/>
  <c r="L49"/>
  <c r="K49"/>
  <c r="J49"/>
  <c r="I49"/>
  <c r="H49"/>
  <c r="U47"/>
  <c r="T47"/>
  <c r="S47"/>
  <c r="Q47"/>
  <c r="P47"/>
  <c r="O47"/>
  <c r="N47"/>
  <c r="M47"/>
  <c r="K47"/>
  <c r="J47"/>
  <c r="I47"/>
  <c r="H47"/>
  <c r="U45"/>
  <c r="T45"/>
  <c r="S45"/>
  <c r="Q45"/>
  <c r="P45"/>
  <c r="O45"/>
  <c r="N45"/>
  <c r="M45"/>
  <c r="K45"/>
  <c r="J45"/>
  <c r="I45"/>
  <c r="H45"/>
  <c r="U43"/>
  <c r="T43"/>
  <c r="S43"/>
  <c r="Q43"/>
  <c r="P43"/>
  <c r="O43"/>
  <c r="N43"/>
  <c r="K43"/>
  <c r="J43"/>
  <c r="I43"/>
  <c r="H43"/>
  <c r="U41"/>
  <c r="T41"/>
  <c r="S41"/>
  <c r="Q41"/>
  <c r="P41"/>
  <c r="O41"/>
  <c r="N41"/>
  <c r="M41"/>
  <c r="K41"/>
  <c r="J41"/>
  <c r="Y35"/>
  <c r="I41"/>
  <c r="H41"/>
  <c r="U39"/>
  <c r="T39"/>
  <c r="S39"/>
  <c r="Q39"/>
  <c r="Q35" s="1"/>
  <c r="P39"/>
  <c r="P35"/>
  <c r="O39"/>
  <c r="O35" s="1"/>
  <c r="N39"/>
  <c r="M39"/>
  <c r="K39"/>
  <c r="Z35" s="1"/>
  <c r="J39"/>
  <c r="J35" s="1"/>
  <c r="J131" s="1"/>
  <c r="I39"/>
  <c r="H39"/>
  <c r="W35"/>
  <c r="T58"/>
  <c r="S56"/>
  <c r="I94"/>
  <c r="J94"/>
  <c r="K94"/>
  <c r="L94"/>
  <c r="M94"/>
  <c r="N94"/>
  <c r="O94"/>
  <c r="Q94"/>
  <c r="H94"/>
  <c r="T15"/>
  <c r="U15"/>
  <c r="S15"/>
  <c r="T13"/>
  <c r="U13"/>
  <c r="S13"/>
  <c r="U120"/>
  <c r="T120"/>
  <c r="S120"/>
  <c r="Q120"/>
  <c r="O120"/>
  <c r="N120"/>
  <c r="L120"/>
  <c r="K120"/>
  <c r="J120"/>
  <c r="I120"/>
  <c r="I98"/>
  <c r="H120"/>
  <c r="U100"/>
  <c r="T100"/>
  <c r="S100"/>
  <c r="N100"/>
  <c r="U98"/>
  <c r="T98"/>
  <c r="S98"/>
  <c r="Q98"/>
  <c r="Q125" s="1"/>
  <c r="O98"/>
  <c r="O125"/>
  <c r="N98"/>
  <c r="N125" s="1"/>
  <c r="M98"/>
  <c r="M125"/>
  <c r="L98"/>
  <c r="K98"/>
  <c r="K125" s="1"/>
  <c r="J98"/>
  <c r="H98"/>
  <c r="H125" s="1"/>
  <c r="U30"/>
  <c r="T30"/>
  <c r="S30"/>
  <c r="Q30"/>
  <c r="O30"/>
  <c r="L30"/>
  <c r="K30"/>
  <c r="J30"/>
  <c r="J31" s="1"/>
  <c r="I30"/>
  <c r="I31"/>
  <c r="I28"/>
  <c r="Q28"/>
  <c r="Q31" s="1"/>
  <c r="Q32" s="1"/>
  <c r="J28"/>
  <c r="K28"/>
  <c r="L28"/>
  <c r="L31" s="1"/>
  <c r="M28"/>
  <c r="M31"/>
  <c r="N28"/>
  <c r="O28"/>
  <c r="S20"/>
  <c r="T20"/>
  <c r="U20"/>
  <c r="S28"/>
  <c r="T28"/>
  <c r="U28"/>
  <c r="M100"/>
  <c r="I100"/>
  <c r="Q100"/>
  <c r="J62"/>
  <c r="Z57" s="1"/>
  <c r="Z55"/>
  <c r="B23" i="2"/>
  <c r="L100" i="4"/>
  <c r="J58"/>
  <c r="I58"/>
  <c r="H25"/>
  <c r="H32" s="1"/>
  <c r="O31"/>
  <c r="K31"/>
  <c r="N58"/>
  <c r="L55"/>
  <c r="L58" s="1"/>
  <c r="AB35"/>
  <c r="X35"/>
  <c r="B19" i="2"/>
  <c r="AA57" i="4"/>
  <c r="W100"/>
  <c r="K36"/>
  <c r="K37" s="1"/>
  <c r="K95" s="1"/>
  <c r="K58"/>
  <c r="Q25"/>
  <c r="L125"/>
  <c r="I125"/>
  <c r="M35"/>
  <c r="P131"/>
  <c r="AC57"/>
  <c r="AC100"/>
  <c r="O25"/>
  <c r="O32" s="1"/>
  <c r="H36"/>
  <c r="H133" s="1"/>
  <c r="H58"/>
  <c r="Q36"/>
  <c r="Q58"/>
  <c r="K133"/>
  <c r="Q133"/>
  <c r="M131"/>
  <c r="H37"/>
  <c r="H95" s="1"/>
  <c r="H126" s="1"/>
  <c r="D19" i="2"/>
  <c r="E20"/>
  <c r="H135" i="4" l="1"/>
  <c r="B11" i="2" s="1"/>
  <c r="B20"/>
  <c r="O37" i="4"/>
  <c r="O95" s="1"/>
  <c r="O131"/>
  <c r="O135" s="1"/>
  <c r="C19" i="2"/>
  <c r="L37" i="4"/>
  <c r="L95" s="1"/>
  <c r="L133"/>
  <c r="C20" i="2" s="1"/>
  <c r="J37" i="4"/>
  <c r="J95" s="1"/>
  <c r="J133"/>
  <c r="J135" s="1"/>
  <c r="H127"/>
  <c r="B7" i="2" s="1"/>
  <c r="O126" i="4"/>
  <c r="O127" s="1"/>
  <c r="C10" i="2" s="1"/>
  <c r="Q126" i="4"/>
  <c r="Q127" s="1"/>
  <c r="E7" i="2" s="1"/>
  <c r="J126" i="4"/>
  <c r="J127" s="1"/>
  <c r="B9" i="2" s="1"/>
  <c r="P32" i="4"/>
  <c r="N32"/>
  <c r="J32"/>
  <c r="Q37"/>
  <c r="Q95" s="1"/>
  <c r="Q131"/>
  <c r="P133"/>
  <c r="P37"/>
  <c r="P95" s="1"/>
  <c r="P126" s="1"/>
  <c r="P127" s="1"/>
  <c r="D7" i="2" s="1"/>
  <c r="M133" i="4"/>
  <c r="M135" s="1"/>
  <c r="M37"/>
  <c r="M95" s="1"/>
  <c r="M126" s="1"/>
  <c r="M127" s="1"/>
  <c r="C8" i="2" s="1"/>
  <c r="L126" i="4"/>
  <c r="K126"/>
  <c r="K127" s="1"/>
  <c r="B10" i="2" s="1"/>
  <c r="L32" i="4"/>
  <c r="I127"/>
  <c r="B8" i="2" s="1"/>
  <c r="B12"/>
  <c r="C12"/>
  <c r="AC35" i="4"/>
  <c r="N37"/>
  <c r="N95" s="1"/>
  <c r="N126" s="1"/>
  <c r="N127" s="1"/>
  <c r="C9" i="2" s="1"/>
  <c r="E19" l="1"/>
  <c r="E12" s="1"/>
  <c r="Q135" i="4"/>
  <c r="E11" i="2" s="1"/>
  <c r="D20"/>
  <c r="D12" s="1"/>
  <c r="P135" i="4"/>
  <c r="D11" i="2" s="1"/>
  <c r="L127" i="4"/>
  <c r="C7" i="2" s="1"/>
  <c r="L135" i="4"/>
  <c r="C11" i="2" s="1"/>
</calcChain>
</file>

<file path=xl/sharedStrings.xml><?xml version="1.0" encoding="utf-8"?>
<sst xmlns="http://schemas.openxmlformats.org/spreadsheetml/2006/main" count="457" uniqueCount="180">
  <si>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</si>
  <si>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</si>
  <si>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</si>
  <si>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</si>
  <si>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</si>
  <si>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</si>
  <si>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</si>
  <si>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</si>
  <si>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</si>
  <si>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</si>
  <si>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</si>
  <si>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</si>
  <si>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</si>
  <si>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</si>
  <si>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</si>
  <si>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</si>
  <si>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1</t>
  </si>
  <si>
    <t>2</t>
  </si>
  <si>
    <t>-</t>
  </si>
  <si>
    <t>Pavadinimas</t>
  </si>
  <si>
    <t>iš viso</t>
  </si>
  <si>
    <t>Iš viso programai</t>
  </si>
  <si>
    <t>Finansavimo šaltiniai</t>
  </si>
  <si>
    <t>04.02.01.01</t>
  </si>
  <si>
    <t>TIKSLŲ, UŽDAVINIŲ, PRIEMONIŲ ASIGNAVIMŲ IR PRODUKTO VERTINIMO KRITERIJŲ SUVESTINĖ</t>
  </si>
  <si>
    <t>Savivaldybės smulkaus ir vidutinio verslo rėmimo programos įgyvendinimas</t>
  </si>
  <si>
    <t>Savivaldybės aplinkos apsaugos specialiosios rėmimo programos įgyvendinimas</t>
  </si>
  <si>
    <t>05.01.01.01.</t>
  </si>
  <si>
    <t>Beglobių gyvūnų gaudymo, karantinavimo, eutanazijos ir utilizavimo paslaugų vykdymas</t>
  </si>
  <si>
    <t>Strateginio tikslo kodas</t>
  </si>
  <si>
    <t>Programos kodas</t>
  </si>
  <si>
    <t>Vertinimo kriterijus</t>
  </si>
  <si>
    <t xml:space="preserve">Vertinimo kriterijaus kodas </t>
  </si>
  <si>
    <t>05.04.01.01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</si>
  <si>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</si>
  <si>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</si>
  <si>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</si>
  <si>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</si>
  <si>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</si>
  <si>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</si>
  <si>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</si>
  <si>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</si>
  <si>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</si>
  <si>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</si>
  <si>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Komunalinių atliekų surinkimas ir tvarkymas</t>
  </si>
  <si>
    <t>Surinktų atliekų kiekis (t)</t>
  </si>
  <si>
    <t>Aplinkos apsaugos rėmimo specialiosios programos įgyvendinimas (proc.)</t>
  </si>
  <si>
    <t>Iškvietimų, gaudyti beglobius gyvūnus, skaičius</t>
  </si>
  <si>
    <t>Kaimo vietovių, kuriose vykdyta melioracijos statinių priežiūra ir remontas, skaičius</t>
  </si>
  <si>
    <t>Rekonstruotų griovių ilgis (km)</t>
  </si>
  <si>
    <t>6 Programa. Pažangaus verslo ir žemės ūkio kūrimo, švarios ir saugios aplinkos išsaugojimo programa</t>
  </si>
  <si>
    <t>3 Strateginis tikslas. Sukurti augimui ir konkurencingumui palankias aplinkos sąlygas</t>
  </si>
  <si>
    <t>Gerinti verslo ir žemės ūkio veiklos sąlygas rajone</t>
  </si>
  <si>
    <t>Gerinti melioracijos statinių būklę ir žemės ūkio veiklos sąlygas rajone</t>
  </si>
  <si>
    <t>Skatinti verslo plėtrą rajone, remti verslo ir žemės ūkio subjektus</t>
  </si>
  <si>
    <t>Paremtų SVV įmonių skaičius</t>
  </si>
  <si>
    <t>Pakruojo verslo informacijos centre konsultuotų asmenų skaičius</t>
  </si>
  <si>
    <t>Pakruojo verslo informacijos centro  veiklos organizavimas</t>
  </si>
  <si>
    <t>Vykdyti priemones, nukreiptas į aplinkos išsaugojimą</t>
  </si>
  <si>
    <t>1, 14-21</t>
  </si>
  <si>
    <t>Veikiančių SVV dalis, nuo visų veikiančių ūkio subjektų (proc.)</t>
  </si>
  <si>
    <t>Įgyvendintų aplinkos apsaugos priemonių / projektų skaičius</t>
  </si>
  <si>
    <t>Atnaujintų melioracijos sistemų dalis, nuo visų melioracijos sistemų (proc.)</t>
  </si>
  <si>
    <t>Patenkintų SVV ir ūkininkų prašymų paramai gauti dalis, nuo visų gautų prašymų (proc.)</t>
  </si>
  <si>
    <t>E-3-1</t>
  </si>
  <si>
    <t>E-3-2</t>
  </si>
  <si>
    <t>E-3-3</t>
  </si>
  <si>
    <t>R-6-1-1</t>
  </si>
  <si>
    <t>R-6-1-2</t>
  </si>
  <si>
    <t>Viešosios komunalinių atliekų surinkimo paslaugos teikimo aprėptis (proc.)</t>
  </si>
  <si>
    <t>P-6-1-1-1</t>
  </si>
  <si>
    <t>P-6-1-1-2</t>
  </si>
  <si>
    <t>P-6-1-2-1</t>
  </si>
  <si>
    <t>P-6-1-2-2</t>
  </si>
  <si>
    <t>R-6-2-1</t>
  </si>
  <si>
    <t>P-6-2-1-1</t>
  </si>
  <si>
    <t>P-6-2-1-2</t>
  </si>
  <si>
    <t>P-6-2-1-3</t>
  </si>
  <si>
    <t>Gerinti rajono aplinkos kokybę, prižiūrėti viešąsias teritorijas ir inžinerinę infrastruktūrą</t>
  </si>
  <si>
    <t>Vykdyti rajono teritorijų, inžinerinės infrastruktūros ir komunalinio ūkio  priežiūros ir remonto darbus</t>
  </si>
  <si>
    <t>06.04.01.01.</t>
  </si>
  <si>
    <t>Eksploatuojamų gatvių apšvietimo tinklų ilgis (km)</t>
  </si>
  <si>
    <t>Prižiūrimų inžinerinių tinklų sistemų skaičius</t>
  </si>
  <si>
    <t>Miestų ir gyvenviečių gatvių apšvietimo tinklų eksploatacija ir remontas</t>
  </si>
  <si>
    <t>Polderių priežiūra</t>
  </si>
  <si>
    <t>Žemės melioravimo darbai</t>
  </si>
  <si>
    <t>14-21</t>
  </si>
  <si>
    <t>Vandentvarkos plėtros programai įgyvendinti UAB „Pakruojo vandentiekis“</t>
  </si>
  <si>
    <t>Palūkanų dengimas (proc.)</t>
  </si>
  <si>
    <t>06.02.01.01</t>
  </si>
  <si>
    <t>Prižiūrimų polderių skaičius</t>
  </si>
  <si>
    <t xml:space="preserve"> 2.1.1.1. valstybinėms (perduotoms savivaldybėms) funkcijoms vykdyti (D)</t>
  </si>
  <si>
    <t>2.1.1.2. mokinio krepšeliui finansuoti (K)</t>
  </si>
  <si>
    <t>2.1.1.3. kita tikslinė dotacija (Z)</t>
  </si>
  <si>
    <t>2.1.1.4. tikslinė dotacija iš Valstybės investicijų programos (VIP)</t>
  </si>
  <si>
    <t>2.1.2. Savivaldybės biudžeto lėšos savarankiškoms funkcijoms (B)</t>
  </si>
  <si>
    <t>2.1.3. Biudžetinių įstaigų pajamos (S)</t>
  </si>
  <si>
    <t>2.1.4. Įmokos už išlaikymą švietimo, socialinės apsaugos ir kitose įstaigose (E)</t>
  </si>
  <si>
    <t>B</t>
  </si>
  <si>
    <t>D</t>
  </si>
  <si>
    <t>AA</t>
  </si>
  <si>
    <t>Savivaldybės biudžeto lėšos savarankiškoms funkcijoms</t>
  </si>
  <si>
    <t>Valstybinėms (perduotoms savivaldybėms) funkcijoms vykdyti</t>
  </si>
  <si>
    <t>P-6-2-1-4</t>
  </si>
  <si>
    <t>Atnaujintų ar naujai įrengtų komunalinio ūkio objektų skaičius (tvarkomos teritorijos plotas, ha)</t>
  </si>
  <si>
    <t>Seniūnijų komunalinio ūkio, inžinerinių tinklų ir teritorijos tvarkymas</t>
  </si>
  <si>
    <t xml:space="preserve">Biudžetinių įstaigų pajamos </t>
  </si>
  <si>
    <t>S</t>
  </si>
  <si>
    <t>08.03.01.01</t>
  </si>
  <si>
    <t>06.03.01.01</t>
  </si>
  <si>
    <t>05.01.01.02.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</si>
  <si>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</si>
  <si>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</si>
  <si>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</si>
  <si>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</si>
  <si>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</si>
  <si>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</si>
  <si>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</si>
  <si>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</si>
  <si>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</si>
  <si>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</si>
  <si>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</si>
  <si>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</si>
  <si>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</si>
  <si>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</si>
  <si>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</si>
  <si>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</si>
  <si>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</si>
  <si>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</si>
  <si>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Lėšų panaudojimas (proc.)</t>
  </si>
  <si>
    <t>Bendrosios žemės ūkio produkcijos vertė (tūkst. EUR)</t>
  </si>
  <si>
    <t>04.01.01.06</t>
  </si>
  <si>
    <t>Ekstremalių situacijų likvidavimo administravimas</t>
  </si>
  <si>
    <t>05.0.01.01.</t>
  </si>
  <si>
    <t>V</t>
  </si>
  <si>
    <t>Panaudotų lėšų dalis (proc.)</t>
  </si>
  <si>
    <t>2021-ųjų m. asignavimų projektas</t>
  </si>
  <si>
    <t xml:space="preserve"> LĖŠŲ POREIKIS (ASIGNAVIMAI) IR NUMATOMI FINANSAVIMO ŠALTINIAI</t>
  </si>
  <si>
    <t>Valstybės biudžeto lėšos</t>
  </si>
  <si>
    <t>2022-ųjų m. asignavimų projektas</t>
  </si>
  <si>
    <t xml:space="preserve">2022-iesiems m. </t>
  </si>
  <si>
    <t>4</t>
  </si>
  <si>
    <t>Parama melioracijos statinių naudotojų asociacijoms</t>
  </si>
  <si>
    <t>2023-ųjų m. asignavimų projektas</t>
  </si>
  <si>
    <t>Linkuva</t>
  </si>
  <si>
    <t>Žeimelis</t>
  </si>
  <si>
    <t>Guostagalis</t>
  </si>
  <si>
    <t>Lygumai</t>
  </si>
  <si>
    <t>Pakruojis</t>
  </si>
  <si>
    <t>Rozalimas</t>
  </si>
  <si>
    <t>Klovainiai</t>
  </si>
  <si>
    <t>Pašvitinys</t>
  </si>
  <si>
    <t>2021-iesiems m.</t>
  </si>
  <si>
    <t xml:space="preserve">2023-iesiems m. </t>
  </si>
  <si>
    <t>Rajono gyvenviečių lietaus drenažo ir melioracijos įrenginių remontas</t>
  </si>
  <si>
    <t>1; 13</t>
  </si>
  <si>
    <t>P-6-2-2-1</t>
  </si>
  <si>
    <t>P-6-2-2-2</t>
  </si>
  <si>
    <t>P-6-2-2-3</t>
  </si>
  <si>
    <t>P-6-2-2-5</t>
  </si>
  <si>
    <t>Vandens tiekimo trasų remontas ir rekonstravimas</t>
  </si>
  <si>
    <t>P-6-1-1-3;             P-6-1-1-4</t>
  </si>
  <si>
    <t>2.1.5. Aplinkos apsaugos rėmimo specialiosios programos lėšos (B)</t>
  </si>
  <si>
    <t>2.2.1. Valstybės biudžeto lėšos (V)</t>
  </si>
  <si>
    <t>2.2.2. Banko paskolos lėšos (Savivaldybės ilgalaikė paskola) (P)</t>
  </si>
  <si>
    <t>2.2.3. Banko paskolos lėšos (Finansų ministerijos suteikta EIB paskola) (P (EIB))</t>
  </si>
  <si>
    <t>2.2.4. 2 % soc. paramos lėšų (KT P)</t>
  </si>
  <si>
    <t>(tūkst. eurų)</t>
  </si>
  <si>
    <t>1 lentelė. PAŽANGAUS VERSLO IR ŽEMĖS ŪKIO KŪRIMO, ŠVARIOS IR SAUGIOS APLINKOS IŠSAUGOJIMO PROGRAMOS</t>
  </si>
  <si>
    <t>2 lentelė. PAŽANGAUS VERSLO IR ŽEMĖS ŪKIO KŪRIMO, ŠVARIOS IR SAUGIOS APLINKOS IŠSAUGOJIMO  PROGRAMOS NR. 6</t>
  </si>
  <si>
    <t>3 lentelė. PAŽANGAUS VERSLO IR ŽEMĖS ŪKIO KŪRIMO, ŠVARIOS IR SAUGIOS APLINKOS IŠSAUGOJIMO PROGRAMOS VERTINIMO KRITERIJAI</t>
  </si>
  <si>
    <t>2022 m.   planas</t>
  </si>
  <si>
    <t>2021 m.   planas</t>
  </si>
  <si>
    <t>2023 m.   planas</t>
  </si>
  <si>
    <t>Naminių gyvūnų (kačių ir šunų) sterilizacijos paslaugos</t>
  </si>
  <si>
    <t>Sterilizuotų naminių gyvūnų sk.</t>
  </si>
  <si>
    <t>P-6-2-2-6</t>
  </si>
  <si>
    <t>05.06.01.01</t>
  </si>
  <si>
    <t>2020-ųjų m. asignavimai patvirtinti taryboje</t>
  </si>
  <si>
    <t>2020 m. asignavimai patvirtinti taryboje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</si>
</sst>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33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b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</font>
    <font>
      <sz val="8"/>
      <color indexed="5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52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5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49" fontId="10" fillId="4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10" fillId="4" borderId="17" xfId="0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10" fillId="6" borderId="24" xfId="0" applyNumberFormat="1" applyFont="1" applyFill="1" applyBorder="1" applyAlignment="1">
      <alignment horizontal="center" vertical="center"/>
    </xf>
    <xf numFmtId="164" fontId="10" fillId="6" borderId="12" xfId="0" applyNumberFormat="1" applyFont="1" applyFill="1" applyBorder="1" applyAlignment="1">
      <alignment horizontal="center" vertical="center"/>
    </xf>
    <xf numFmtId="164" fontId="10" fillId="6" borderId="13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10" fillId="3" borderId="22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center" vertical="center"/>
    </xf>
    <xf numFmtId="49" fontId="10" fillId="5" borderId="14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10" fillId="5" borderId="15" xfId="0" applyNumberFormat="1" applyFont="1" applyFill="1" applyBorder="1" applyAlignment="1">
      <alignment horizontal="center" vertical="center"/>
    </xf>
    <xf numFmtId="164" fontId="10" fillId="5" borderId="16" xfId="0" applyNumberFormat="1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164" fontId="10" fillId="5" borderId="14" xfId="0" applyNumberFormat="1" applyFont="1" applyFill="1" applyBorder="1" applyAlignment="1">
      <alignment horizontal="center" vertical="center"/>
    </xf>
    <xf numFmtId="164" fontId="10" fillId="5" borderId="34" xfId="0" applyNumberFormat="1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34" xfId="0" applyNumberFormat="1" applyFont="1" applyFill="1" applyBorder="1" applyAlignment="1">
      <alignment horizontal="center" vertical="center"/>
    </xf>
    <xf numFmtId="164" fontId="10" fillId="4" borderId="30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66" fontId="8" fillId="0" borderId="36" xfId="0" applyNumberFormat="1" applyFont="1" applyBorder="1" applyAlignment="1">
      <alignment horizontal="center" vertical="center"/>
    </xf>
    <xf numFmtId="164" fontId="8" fillId="0" borderId="37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64" fontId="10" fillId="6" borderId="22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64" fontId="10" fillId="7" borderId="16" xfId="0" applyNumberFormat="1" applyFont="1" applyFill="1" applyBorder="1" applyAlignment="1">
      <alignment horizontal="center" vertical="center"/>
    </xf>
    <xf numFmtId="164" fontId="10" fillId="7" borderId="14" xfId="0" applyNumberFormat="1" applyFont="1" applyFill="1" applyBorder="1" applyAlignment="1">
      <alignment horizontal="center" vertical="center"/>
    </xf>
    <xf numFmtId="164" fontId="10" fillId="7" borderId="15" xfId="0" applyNumberFormat="1" applyFont="1" applyFill="1" applyBorder="1" applyAlignment="1">
      <alignment horizontal="center" vertical="center"/>
    </xf>
    <xf numFmtId="164" fontId="10" fillId="7" borderId="34" xfId="0" applyNumberFormat="1" applyFont="1" applyFill="1" applyBorder="1" applyAlignment="1">
      <alignment horizontal="center" vertical="center"/>
    </xf>
    <xf numFmtId="164" fontId="10" fillId="7" borderId="30" xfId="0" applyNumberFormat="1" applyFont="1" applyFill="1" applyBorder="1" applyAlignment="1">
      <alignment horizontal="center" vertical="center"/>
    </xf>
    <xf numFmtId="164" fontId="10" fillId="8" borderId="36" xfId="1" applyNumberFormat="1" applyFont="1" applyFill="1" applyBorder="1" applyAlignment="1">
      <alignment horizontal="center" vertical="center"/>
    </xf>
    <xf numFmtId="164" fontId="8" fillId="9" borderId="38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0" fillId="8" borderId="26" xfId="1" applyNumberFormat="1" applyFont="1" applyFill="1" applyBorder="1" applyAlignment="1">
      <alignment horizontal="center" vertical="center" wrapText="1"/>
    </xf>
    <xf numFmtId="164" fontId="17" fillId="9" borderId="22" xfId="0" applyNumberFormat="1" applyFont="1" applyFill="1" applyBorder="1" applyAlignment="1" applyProtection="1">
      <alignment horizontal="center" vertical="center" wrapText="1"/>
    </xf>
    <xf numFmtId="164" fontId="8" fillId="0" borderId="39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0" fillId="8" borderId="27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9" borderId="28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0" fillId="0" borderId="0" xfId="0" applyFont="1" applyAlignment="1"/>
    <xf numFmtId="0" fontId="21" fillId="0" borderId="0" xfId="0" applyFont="1"/>
    <xf numFmtId="0" fontId="25" fillId="0" borderId="0" xfId="0" applyFont="1"/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165" fontId="21" fillId="0" borderId="20" xfId="0" applyNumberFormat="1" applyFont="1" applyFill="1" applyBorder="1" applyAlignment="1">
      <alignment horizontal="center" vertical="center" wrapText="1"/>
    </xf>
    <xf numFmtId="165" fontId="21" fillId="0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/>
    </xf>
    <xf numFmtId="16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/>
    <xf numFmtId="0" fontId="21" fillId="0" borderId="0" xfId="0" applyFont="1" applyBorder="1"/>
    <xf numFmtId="0" fontId="2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10" fillId="5" borderId="40" xfId="0" applyFont="1" applyFill="1" applyBorder="1" applyAlignment="1">
      <alignment horizontal="center" vertical="center"/>
    </xf>
    <xf numFmtId="164" fontId="10" fillId="5" borderId="31" xfId="0" applyNumberFormat="1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2" fillId="12" borderId="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2" fillId="12" borderId="44" xfId="0" applyNumberFormat="1" applyFont="1" applyFill="1" applyBorder="1" applyAlignment="1">
      <alignment horizontal="center" vertical="center"/>
    </xf>
    <xf numFmtId="164" fontId="10" fillId="3" borderId="45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64" fontId="2" fillId="12" borderId="9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2" fillId="12" borderId="23" xfId="0" applyNumberFormat="1" applyFont="1" applyFill="1" applyBorder="1" applyAlignment="1">
      <alignment horizontal="center" vertical="center"/>
    </xf>
    <xf numFmtId="164" fontId="10" fillId="3" borderId="46" xfId="0" applyNumberFormat="1" applyFont="1" applyFill="1" applyBorder="1" applyAlignment="1">
      <alignment horizontal="center" vertical="center"/>
    </xf>
    <xf numFmtId="165" fontId="21" fillId="0" borderId="47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164" fontId="8" fillId="12" borderId="22" xfId="0" applyNumberFormat="1" applyFont="1" applyFill="1" applyBorder="1" applyAlignment="1">
      <alignment horizontal="center" vertical="center"/>
    </xf>
    <xf numFmtId="164" fontId="8" fillId="12" borderId="8" xfId="0" applyNumberFormat="1" applyFont="1" applyFill="1" applyBorder="1" applyAlignment="1">
      <alignment horizontal="center" vertical="center"/>
    </xf>
    <xf numFmtId="164" fontId="8" fillId="12" borderId="9" xfId="0" applyNumberFormat="1" applyFont="1" applyFill="1" applyBorder="1" applyAlignment="1">
      <alignment horizontal="center" vertical="center"/>
    </xf>
    <xf numFmtId="164" fontId="8" fillId="12" borderId="23" xfId="0" applyNumberFormat="1" applyFont="1" applyFill="1" applyBorder="1" applyAlignment="1">
      <alignment horizontal="center" vertical="center"/>
    </xf>
    <xf numFmtId="164" fontId="8" fillId="12" borderId="33" xfId="0" applyNumberFormat="1" applyFont="1" applyFill="1" applyBorder="1" applyAlignment="1">
      <alignment horizontal="center" vertical="center"/>
    </xf>
    <xf numFmtId="164" fontId="8" fillId="12" borderId="48" xfId="0" applyNumberFormat="1" applyFont="1" applyFill="1" applyBorder="1" applyAlignment="1">
      <alignment horizontal="center" vertical="center"/>
    </xf>
    <xf numFmtId="164" fontId="8" fillId="12" borderId="49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top"/>
    </xf>
    <xf numFmtId="0" fontId="27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64" fontId="27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164" fontId="30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" fontId="10" fillId="3" borderId="22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center" vertical="center"/>
    </xf>
    <xf numFmtId="164" fontId="32" fillId="0" borderId="20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164" fontId="32" fillId="0" borderId="3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0" fillId="6" borderId="26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2" fontId="21" fillId="0" borderId="8" xfId="0" applyNumberFormat="1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wrapText="1"/>
    </xf>
    <xf numFmtId="0" fontId="2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justify" vertical="center" wrapText="1"/>
    </xf>
    <xf numFmtId="49" fontId="8" fillId="0" borderId="54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top"/>
    </xf>
    <xf numFmtId="0" fontId="10" fillId="4" borderId="2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5" fillId="0" borderId="10" xfId="0" applyFont="1" applyBorder="1"/>
    <xf numFmtId="0" fontId="10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15" fillId="0" borderId="10" xfId="0" applyFont="1" applyFill="1" applyBorder="1"/>
    <xf numFmtId="49" fontId="8" fillId="0" borderId="8" xfId="2" applyNumberFormat="1" applyFont="1" applyFill="1" applyBorder="1" applyAlignment="1">
      <alignment horizontal="center" vertical="center" wrapText="1"/>
    </xf>
    <xf numFmtId="0" fontId="15" fillId="0" borderId="10" xfId="2" applyFont="1" applyFill="1" applyBorder="1"/>
    <xf numFmtId="0" fontId="8" fillId="0" borderId="8" xfId="2" applyFont="1" applyFill="1" applyBorder="1" applyAlignment="1">
      <alignment horizontal="center" vertical="center"/>
    </xf>
    <xf numFmtId="0" fontId="15" fillId="0" borderId="10" xfId="2" applyFont="1" applyBorder="1"/>
    <xf numFmtId="164" fontId="8" fillId="0" borderId="55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10" fillId="8" borderId="10" xfId="1" applyNumberFormat="1" applyFont="1" applyFill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 wrapText="1"/>
    </xf>
    <xf numFmtId="49" fontId="8" fillId="0" borderId="48" xfId="2" applyNumberFormat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center" vertical="center"/>
    </xf>
    <xf numFmtId="49" fontId="10" fillId="5" borderId="35" xfId="0" applyNumberFormat="1" applyFont="1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left" vertical="center" wrapText="1"/>
    </xf>
    <xf numFmtId="0" fontId="13" fillId="5" borderId="57" xfId="0" applyFont="1" applyFill="1" applyBorder="1" applyAlignment="1">
      <alignment horizontal="left" vertical="center" wrapText="1"/>
    </xf>
    <xf numFmtId="0" fontId="13" fillId="5" borderId="5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12" borderId="10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59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9" fillId="0" borderId="0" xfId="3" applyFont="1" applyAlignment="1">
      <alignment horizontal="center" vertical="top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2" fontId="8" fillId="0" borderId="61" xfId="0" applyNumberFormat="1" applyFont="1" applyBorder="1" applyAlignment="1">
      <alignment horizontal="center" vertical="center" wrapText="1"/>
    </xf>
    <xf numFmtId="2" fontId="8" fillId="0" borderId="62" xfId="0" applyNumberFormat="1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justify" vertical="center" wrapText="1"/>
    </xf>
    <xf numFmtId="0" fontId="8" fillId="0" borderId="63" xfId="0" applyFont="1" applyFill="1" applyBorder="1" applyAlignment="1">
      <alignment horizontal="justify" vertical="center" wrapText="1"/>
    </xf>
    <xf numFmtId="0" fontId="2" fillId="0" borderId="55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49" fontId="10" fillId="10" borderId="4" xfId="0" applyNumberFormat="1" applyFont="1" applyFill="1" applyBorder="1" applyAlignment="1">
      <alignment horizontal="left" vertical="center" wrapText="1"/>
    </xf>
    <xf numFmtId="49" fontId="10" fillId="10" borderId="30" xfId="0" applyNumberFormat="1" applyFont="1" applyFill="1" applyBorder="1" applyAlignment="1">
      <alignment horizontal="left" vertical="center" wrapText="1"/>
    </xf>
    <xf numFmtId="49" fontId="10" fillId="10" borderId="64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center" vertical="center"/>
    </xf>
    <xf numFmtId="49" fontId="10" fillId="5" borderId="10" xfId="0" applyNumberFormat="1" applyFont="1" applyFill="1" applyBorder="1" applyAlignment="1">
      <alignment horizontal="center" vertical="center"/>
    </xf>
    <xf numFmtId="49" fontId="10" fillId="4" borderId="22" xfId="0" applyNumberFormat="1" applyFont="1" applyFill="1" applyBorder="1" applyAlignment="1">
      <alignment horizontal="center" vertical="center"/>
    </xf>
    <xf numFmtId="49" fontId="10" fillId="4" borderId="28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 vertical="center"/>
    </xf>
    <xf numFmtId="49" fontId="10" fillId="5" borderId="32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0" fontId="14" fillId="5" borderId="48" xfId="0" applyFont="1" applyFill="1" applyBorder="1" applyAlignment="1">
      <alignment horizontal="left" vertical="center"/>
    </xf>
    <xf numFmtId="0" fontId="14" fillId="5" borderId="41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justify" vertical="center" wrapText="1"/>
    </xf>
    <xf numFmtId="0" fontId="8" fillId="0" borderId="54" xfId="0" applyFont="1" applyFill="1" applyBorder="1" applyAlignment="1">
      <alignment horizontal="justify" vertical="center" wrapText="1"/>
    </xf>
    <xf numFmtId="49" fontId="2" fillId="0" borderId="10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left" vertical="center" wrapText="1"/>
    </xf>
    <xf numFmtId="0" fontId="10" fillId="11" borderId="30" xfId="0" applyFont="1" applyFill="1" applyBorder="1" applyAlignment="1">
      <alignment horizontal="left" vertical="center" wrapText="1"/>
    </xf>
    <xf numFmtId="0" fontId="10" fillId="11" borderId="6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10" fillId="4" borderId="65" xfId="0" applyFont="1" applyFill="1" applyBorder="1" applyAlignment="1">
      <alignment horizontal="left" vertical="center" wrapText="1"/>
    </xf>
    <xf numFmtId="49" fontId="10" fillId="4" borderId="24" xfId="0" applyNumberFormat="1" applyFont="1" applyFill="1" applyBorder="1" applyAlignment="1">
      <alignment horizontal="center" vertical="center"/>
    </xf>
    <xf numFmtId="49" fontId="10" fillId="5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15" fillId="0" borderId="8" xfId="2" applyFont="1" applyBorder="1"/>
    <xf numFmtId="0" fontId="8" fillId="0" borderId="20" xfId="0" applyFont="1" applyFill="1" applyBorder="1" applyAlignment="1">
      <alignment horizontal="left" vertical="center" wrapText="1"/>
    </xf>
    <xf numFmtId="0" fontId="15" fillId="0" borderId="8" xfId="0" applyFont="1" applyFill="1" applyBorder="1"/>
    <xf numFmtId="166" fontId="8" fillId="0" borderId="20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49" xfId="0" applyFont="1" applyFill="1" applyBorder="1" applyAlignment="1">
      <alignment horizontal="left" vertical="center"/>
    </xf>
    <xf numFmtId="0" fontId="8" fillId="12" borderId="0" xfId="0" applyFont="1" applyFill="1" applyBorder="1" applyAlignment="1">
      <alignment horizontal="justify" vertical="center" wrapText="1"/>
    </xf>
    <xf numFmtId="0" fontId="13" fillId="5" borderId="14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43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15" fillId="0" borderId="8" xfId="0" applyFont="1" applyBorder="1"/>
    <xf numFmtId="0" fontId="10" fillId="0" borderId="20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5" fillId="0" borderId="8" xfId="0" applyNumberFormat="1" applyFont="1" applyBorder="1"/>
    <xf numFmtId="0" fontId="2" fillId="0" borderId="20" xfId="0" applyFont="1" applyFill="1" applyBorder="1" applyAlignment="1">
      <alignment horizontal="left" vertical="center" wrapText="1"/>
    </xf>
    <xf numFmtId="0" fontId="2" fillId="12" borderId="8" xfId="0" applyFont="1" applyFill="1" applyBorder="1" applyAlignment="1">
      <alignment horizontal="left" vertical="center" wrapText="1"/>
    </xf>
    <xf numFmtId="0" fontId="15" fillId="12" borderId="10" xfId="0" applyFont="1" applyFill="1" applyBorder="1"/>
    <xf numFmtId="49" fontId="15" fillId="0" borderId="10" xfId="0" applyNumberFormat="1" applyFont="1" applyBorder="1"/>
    <xf numFmtId="164" fontId="10" fillId="8" borderId="8" xfId="1" applyNumberFormat="1" applyFont="1" applyFill="1" applyBorder="1" applyAlignment="1">
      <alignment horizontal="left" vertical="center" wrapText="1"/>
    </xf>
    <xf numFmtId="164" fontId="10" fillId="8" borderId="16" xfId="1" applyNumberFormat="1" applyFont="1" applyFill="1" applyBorder="1" applyAlignment="1">
      <alignment horizontal="center" vertical="center"/>
    </xf>
    <xf numFmtId="164" fontId="10" fillId="8" borderId="14" xfId="1" applyNumberFormat="1" applyFont="1" applyFill="1" applyBorder="1" applyAlignment="1">
      <alignment horizontal="center" vertical="center"/>
    </xf>
    <xf numFmtId="164" fontId="10" fillId="8" borderId="15" xfId="1" applyNumberFormat="1" applyFont="1" applyFill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0" fontId="16" fillId="0" borderId="8" xfId="0" applyFont="1" applyBorder="1"/>
    <xf numFmtId="0" fontId="2" fillId="12" borderId="10" xfId="0" applyFont="1" applyFill="1" applyBorder="1" applyAlignment="1">
      <alignment horizontal="left" vertical="center" wrapText="1"/>
    </xf>
    <xf numFmtId="0" fontId="2" fillId="12" borderId="32" xfId="0" applyFont="1" applyFill="1" applyBorder="1" applyAlignment="1">
      <alignment horizontal="left" vertical="center" wrapText="1"/>
    </xf>
    <xf numFmtId="164" fontId="8" fillId="0" borderId="22" xfId="0" applyNumberFormat="1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justify" vertical="center" wrapText="1"/>
    </xf>
    <xf numFmtId="49" fontId="8" fillId="0" borderId="23" xfId="0" applyNumberFormat="1" applyFont="1" applyFill="1" applyBorder="1" applyAlignment="1">
      <alignment horizontal="justify" vertical="center" wrapText="1"/>
    </xf>
    <xf numFmtId="49" fontId="8" fillId="0" borderId="63" xfId="0" applyNumberFormat="1" applyFont="1" applyFill="1" applyBorder="1" applyAlignment="1">
      <alignment horizontal="justify" vertical="center" wrapText="1"/>
    </xf>
    <xf numFmtId="164" fontId="10" fillId="8" borderId="27" xfId="1" applyNumberFormat="1" applyFont="1" applyFill="1" applyBorder="1" applyAlignment="1">
      <alignment horizontal="left" vertical="center" wrapText="1"/>
    </xf>
    <xf numFmtId="164" fontId="10" fillId="8" borderId="54" xfId="1" applyNumberFormat="1" applyFont="1" applyFill="1" applyBorder="1" applyAlignment="1">
      <alignment horizontal="left" vertical="center" wrapText="1"/>
    </xf>
    <xf numFmtId="164" fontId="10" fillId="8" borderId="50" xfId="1" applyNumberFormat="1" applyFont="1" applyFill="1" applyBorder="1" applyAlignment="1">
      <alignment horizontal="left" vertical="center" wrapText="1"/>
    </xf>
    <xf numFmtId="0" fontId="10" fillId="5" borderId="6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16" fillId="0" borderId="10" xfId="0" applyFont="1" applyBorder="1"/>
    <xf numFmtId="49" fontId="10" fillId="4" borderId="19" xfId="1" applyNumberFormat="1" applyFont="1" applyFill="1" applyBorder="1" applyAlignment="1">
      <alignment horizontal="center" vertical="center" textRotation="90" wrapText="1"/>
    </xf>
    <xf numFmtId="49" fontId="10" fillId="4" borderId="20" xfId="1" applyNumberFormat="1" applyFont="1" applyFill="1" applyBorder="1" applyAlignment="1">
      <alignment horizontal="center" vertical="center" textRotation="90" wrapText="1"/>
    </xf>
    <xf numFmtId="49" fontId="10" fillId="4" borderId="22" xfId="1" applyNumberFormat="1" applyFont="1" applyFill="1" applyBorder="1" applyAlignment="1">
      <alignment horizontal="center" vertical="center" textRotation="90" wrapText="1"/>
    </xf>
    <xf numFmtId="49" fontId="10" fillId="4" borderId="8" xfId="1" applyNumberFormat="1" applyFont="1" applyFill="1" applyBorder="1" applyAlignment="1">
      <alignment horizontal="center" vertical="center" textRotation="90" wrapText="1"/>
    </xf>
    <xf numFmtId="49" fontId="10" fillId="4" borderId="28" xfId="1" applyNumberFormat="1" applyFont="1" applyFill="1" applyBorder="1" applyAlignment="1">
      <alignment horizontal="center" vertical="center" textRotation="90" wrapText="1"/>
    </xf>
    <xf numFmtId="49" fontId="10" fillId="4" borderId="27" xfId="1" applyNumberFormat="1" applyFont="1" applyFill="1" applyBorder="1" applyAlignment="1">
      <alignment horizontal="center" vertical="center" textRotation="90" wrapText="1"/>
    </xf>
    <xf numFmtId="49" fontId="10" fillId="4" borderId="60" xfId="1" applyNumberFormat="1" applyFont="1" applyFill="1" applyBorder="1" applyAlignment="1">
      <alignment horizontal="center" vertical="center" textRotation="90" wrapText="1"/>
    </xf>
    <xf numFmtId="49" fontId="10" fillId="4" borderId="67" xfId="1" applyNumberFormat="1" applyFont="1" applyFill="1" applyBorder="1" applyAlignment="1">
      <alignment horizontal="center" vertical="center" textRotation="90" wrapText="1"/>
    </xf>
    <xf numFmtId="164" fontId="10" fillId="8" borderId="36" xfId="1" applyNumberFormat="1" applyFont="1" applyFill="1" applyBorder="1" applyAlignment="1">
      <alignment horizontal="left" vertical="center" wrapText="1"/>
    </xf>
    <xf numFmtId="164" fontId="10" fillId="8" borderId="61" xfId="1" applyNumberFormat="1" applyFont="1" applyFill="1" applyBorder="1" applyAlignment="1">
      <alignment horizontal="left" vertical="center" wrapText="1"/>
    </xf>
    <xf numFmtId="164" fontId="10" fillId="8" borderId="68" xfId="1" applyNumberFormat="1" applyFont="1" applyFill="1" applyBorder="1" applyAlignment="1">
      <alignment horizontal="left" vertical="center" wrapText="1"/>
    </xf>
    <xf numFmtId="49" fontId="8" fillId="0" borderId="62" xfId="0" applyNumberFormat="1" applyFont="1" applyFill="1" applyBorder="1" applyAlignment="1">
      <alignment horizontal="justify" vertical="center" wrapText="1"/>
    </xf>
    <xf numFmtId="49" fontId="8" fillId="0" borderId="47" xfId="0" applyNumberFormat="1" applyFont="1" applyFill="1" applyBorder="1" applyAlignment="1">
      <alignment horizontal="justify" vertical="center" wrapText="1"/>
    </xf>
    <xf numFmtId="164" fontId="8" fillId="0" borderId="23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left" vertical="center" wrapText="1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6" fillId="0" borderId="8" xfId="2" applyFont="1" applyBorder="1"/>
    <xf numFmtId="0" fontId="16" fillId="0" borderId="10" xfId="2" applyFont="1" applyBorder="1"/>
    <xf numFmtId="164" fontId="8" fillId="12" borderId="10" xfId="0" applyNumberFormat="1" applyFont="1" applyFill="1" applyBorder="1" applyAlignment="1">
      <alignment horizontal="center" vertical="center"/>
    </xf>
    <xf numFmtId="164" fontId="8" fillId="12" borderId="12" xfId="0" applyNumberFormat="1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6" fillId="0" borderId="10" xfId="0" applyFont="1" applyFill="1" applyBorder="1"/>
    <xf numFmtId="49" fontId="8" fillId="0" borderId="20" xfId="2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 wrapText="1"/>
    </xf>
    <xf numFmtId="0" fontId="16" fillId="0" borderId="8" xfId="2" applyFont="1" applyBorder="1" applyAlignment="1">
      <alignment wrapText="1"/>
    </xf>
    <xf numFmtId="49" fontId="8" fillId="12" borderId="8" xfId="2" applyNumberFormat="1" applyFont="1" applyFill="1" applyBorder="1" applyAlignment="1">
      <alignment horizontal="center" vertical="center" wrapText="1"/>
    </xf>
    <xf numFmtId="0" fontId="15" fillId="12" borderId="10" xfId="2" applyFont="1" applyFill="1" applyBorder="1"/>
    <xf numFmtId="0" fontId="14" fillId="5" borderId="69" xfId="0" applyFont="1" applyFill="1" applyBorder="1" applyAlignment="1">
      <alignment horizontal="left" vertical="center"/>
    </xf>
    <xf numFmtId="164" fontId="8" fillId="0" borderId="63" xfId="0" applyNumberFormat="1" applyFont="1" applyFill="1" applyBorder="1" applyAlignment="1">
      <alignment horizontal="justify" vertical="center" wrapText="1"/>
    </xf>
    <xf numFmtId="164" fontId="8" fillId="0" borderId="53" xfId="0" applyNumberFormat="1" applyFont="1" applyFill="1" applyBorder="1" applyAlignment="1">
      <alignment horizontal="justify" vertical="center" wrapText="1"/>
    </xf>
    <xf numFmtId="0" fontId="16" fillId="0" borderId="8" xfId="0" applyFont="1" applyFill="1" applyBorder="1"/>
    <xf numFmtId="49" fontId="2" fillId="0" borderId="53" xfId="0" applyNumberFormat="1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7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6" fillId="0" borderId="10" xfId="2" applyFont="1" applyBorder="1" applyAlignment="1">
      <alignment wrapText="1"/>
    </xf>
    <xf numFmtId="164" fontId="8" fillId="0" borderId="42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49" fontId="10" fillId="5" borderId="48" xfId="0" applyNumberFormat="1" applyFont="1" applyFill="1" applyBorder="1" applyAlignment="1">
      <alignment horizontal="center" vertical="center"/>
    </xf>
    <xf numFmtId="49" fontId="8" fillId="0" borderId="32" xfId="2" applyNumberFormat="1" applyFont="1" applyFill="1" applyBorder="1" applyAlignment="1">
      <alignment horizontal="center" vertical="center"/>
    </xf>
    <xf numFmtId="49" fontId="2" fillId="0" borderId="18" xfId="2" applyNumberFormat="1" applyFont="1" applyFill="1" applyBorder="1" applyAlignment="1">
      <alignment horizontal="center" vertical="center"/>
    </xf>
    <xf numFmtId="49" fontId="8" fillId="0" borderId="48" xfId="2" applyNumberFormat="1" applyFont="1" applyFill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/>
    </xf>
    <xf numFmtId="49" fontId="10" fillId="4" borderId="3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</cellXfs>
  <cellStyles count="4">
    <cellStyle name="Normal_3_1 Programos 1 lentele" xfId="1"/>
    <cellStyle name="Normal_5 programa (11.14)" xfId="2"/>
    <cellStyle name="Normal_Sheet1" xfId="3"/>
    <cellStyle name="Paprastas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workbookViewId="0">
      <selection sqref="A1:E27"/>
    </sheetView>
  </sheetViews>
  <sheetFormatPr defaultRowHeight="12.75"/>
  <cols>
    <col min="1" max="1" width="44.28515625" style="1" customWidth="1"/>
    <col min="2" max="2" width="12.5703125" style="1" customWidth="1"/>
    <col min="3" max="4" width="10.85546875" style="1" customWidth="1"/>
    <col min="5" max="5" width="11.85546875" style="1" customWidth="1"/>
    <col min="6" max="16384" width="9.140625" style="1"/>
  </cols>
  <sheetData>
    <row r="1" spans="1:5" ht="30.75" customHeight="1">
      <c r="A1" s="239" t="s">
        <v>168</v>
      </c>
      <c r="B1" s="240"/>
      <c r="C1" s="240"/>
      <c r="D1" s="240"/>
      <c r="E1" s="240"/>
    </row>
    <row r="2" spans="1:5">
      <c r="A2" s="240" t="s">
        <v>137</v>
      </c>
      <c r="B2" s="240"/>
      <c r="C2" s="240"/>
      <c r="D2" s="240"/>
      <c r="E2" s="240"/>
    </row>
    <row r="4" spans="1:5" ht="13.5" thickBot="1">
      <c r="A4" s="241" t="s">
        <v>167</v>
      </c>
      <c r="B4" s="241"/>
      <c r="C4" s="241"/>
      <c r="D4" s="241"/>
      <c r="E4" s="241"/>
    </row>
    <row r="5" spans="1:5" ht="12.75" customHeight="1">
      <c r="A5" s="242" t="s">
        <v>34</v>
      </c>
      <c r="B5" s="235" t="s">
        <v>179</v>
      </c>
      <c r="C5" s="235" t="s">
        <v>136</v>
      </c>
      <c r="D5" s="235" t="s">
        <v>139</v>
      </c>
      <c r="E5" s="237" t="s">
        <v>143</v>
      </c>
    </row>
    <row r="6" spans="1:5" ht="36.75" customHeight="1" thickBot="1">
      <c r="A6" s="243"/>
      <c r="B6" s="236"/>
      <c r="C6" s="236"/>
      <c r="D6" s="236"/>
      <c r="E6" s="238"/>
    </row>
    <row r="7" spans="1:5" ht="13.5" thickBot="1">
      <c r="A7" s="11" t="s">
        <v>35</v>
      </c>
      <c r="B7" s="29">
        <f>'2 lentele'!H127</f>
        <v>1957.1000000000001</v>
      </c>
      <c r="C7" s="29">
        <f>'2 lentele'!L127</f>
        <v>2852.2200000000003</v>
      </c>
      <c r="D7" s="29">
        <f>'2 lentele'!P127</f>
        <v>2876.9</v>
      </c>
      <c r="E7" s="30">
        <f>'2 lentele'!Q127</f>
        <v>2314.6</v>
      </c>
    </row>
    <row r="8" spans="1:5">
      <c r="A8" s="9" t="s">
        <v>36</v>
      </c>
      <c r="B8" s="25">
        <f>+'2 lentele'!I127</f>
        <v>1932.1000000000001</v>
      </c>
      <c r="C8" s="26">
        <f>+'2 lentele'!M127</f>
        <v>2539.7200000000003</v>
      </c>
      <c r="D8" s="26"/>
      <c r="E8" s="27"/>
    </row>
    <row r="9" spans="1:5">
      <c r="A9" s="3" t="s">
        <v>37</v>
      </c>
      <c r="B9" s="17">
        <f>+'2 lentele'!J127</f>
        <v>112.3</v>
      </c>
      <c r="C9" s="18">
        <f>+'2 lentele'!N127</f>
        <v>136.62</v>
      </c>
      <c r="D9" s="18"/>
      <c r="E9" s="19"/>
    </row>
    <row r="10" spans="1:5" ht="26.25" thickBot="1">
      <c r="A10" s="8" t="s">
        <v>38</v>
      </c>
      <c r="B10" s="22">
        <f>+'2 lentele'!K127</f>
        <v>25</v>
      </c>
      <c r="C10" s="23">
        <f>+'2 lentele'!O127</f>
        <v>312.5</v>
      </c>
      <c r="D10" s="23"/>
      <c r="E10" s="24"/>
    </row>
    <row r="11" spans="1:5" ht="13.5" thickBot="1">
      <c r="A11" s="12" t="s">
        <v>39</v>
      </c>
      <c r="B11" s="29">
        <f>'2 lentele'!H135</f>
        <v>1957.1000000000001</v>
      </c>
      <c r="C11" s="29">
        <f>'2 lentele'!L135</f>
        <v>2852.22</v>
      </c>
      <c r="D11" s="29">
        <f>'2 lentele'!P135</f>
        <v>2876.8999999999996</v>
      </c>
      <c r="E11" s="30">
        <f>'2 lentele'!Q135</f>
        <v>2314.6000000000004</v>
      </c>
    </row>
    <row r="12" spans="1:5">
      <c r="A12" s="10" t="s">
        <v>40</v>
      </c>
      <c r="B12" s="25">
        <f>+B13+B19+B23</f>
        <v>1957.1000000000001</v>
      </c>
      <c r="C12" s="25">
        <f>C13+C19+C20+C21+C22</f>
        <v>2709.22</v>
      </c>
      <c r="D12" s="25">
        <f>D13+D19+D20+D21+D22</f>
        <v>2733.8999999999996</v>
      </c>
      <c r="E12" s="28">
        <f>E13+E19+E20+E21+E22</f>
        <v>2752.6000000000004</v>
      </c>
    </row>
    <row r="13" spans="1:5">
      <c r="A13" s="4" t="s">
        <v>41</v>
      </c>
      <c r="B13" s="17">
        <f>B15+B16+B17+B18</f>
        <v>329</v>
      </c>
      <c r="C13" s="17">
        <f>C15+C16+C17+C18</f>
        <v>330</v>
      </c>
      <c r="D13" s="17">
        <f>D15+D16+D17+D18</f>
        <v>335</v>
      </c>
      <c r="E13" s="21">
        <f>E15+E16+E17+E18</f>
        <v>340</v>
      </c>
    </row>
    <row r="14" spans="1:5">
      <c r="A14" s="4" t="s">
        <v>42</v>
      </c>
      <c r="B14" s="17"/>
      <c r="C14" s="17"/>
      <c r="D14" s="17"/>
      <c r="E14" s="21"/>
    </row>
    <row r="15" spans="1:5" ht="25.5">
      <c r="A15" s="5" t="s">
        <v>91</v>
      </c>
      <c r="B15" s="17">
        <f>'2 lentele'!H132</f>
        <v>329</v>
      </c>
      <c r="C15" s="17">
        <f>'2 lentele'!L132</f>
        <v>330</v>
      </c>
      <c r="D15" s="17">
        <f>'2 lentele'!P132</f>
        <v>335</v>
      </c>
      <c r="E15" s="21">
        <f>'2 lentele'!Q132</f>
        <v>340</v>
      </c>
    </row>
    <row r="16" spans="1:5">
      <c r="A16" s="4" t="s">
        <v>92</v>
      </c>
      <c r="B16" s="17"/>
      <c r="C16" s="17"/>
      <c r="D16" s="17"/>
      <c r="E16" s="21"/>
    </row>
    <row r="17" spans="1:5">
      <c r="A17" s="4" t="s">
        <v>93</v>
      </c>
      <c r="B17" s="17"/>
      <c r="C17" s="17"/>
      <c r="D17" s="17"/>
      <c r="E17" s="21"/>
    </row>
    <row r="18" spans="1:5" ht="25.5">
      <c r="A18" s="4" t="s">
        <v>94</v>
      </c>
      <c r="B18" s="17"/>
      <c r="C18" s="17"/>
      <c r="D18" s="17"/>
      <c r="E18" s="21"/>
    </row>
    <row r="19" spans="1:5" ht="25.5">
      <c r="A19" s="4" t="s">
        <v>95</v>
      </c>
      <c r="B19" s="17">
        <f>'2 lentele'!H131</f>
        <v>1623.1000000000001</v>
      </c>
      <c r="C19" s="17">
        <f>'2 lentele'!L131</f>
        <v>1934.2199999999998</v>
      </c>
      <c r="D19" s="17">
        <f>'2 lentele'!P131</f>
        <v>1953.8999999999999</v>
      </c>
      <c r="E19" s="21">
        <f>'2 lentele'!Q131</f>
        <v>1967.6000000000001</v>
      </c>
    </row>
    <row r="20" spans="1:5">
      <c r="A20" s="4" t="s">
        <v>96</v>
      </c>
      <c r="B20" s="17">
        <f>'2 lentele'!H133</f>
        <v>0</v>
      </c>
      <c r="C20" s="17">
        <f>'2 lentele'!L133</f>
        <v>2</v>
      </c>
      <c r="D20" s="17">
        <f>'2 lentele'!P133</f>
        <v>2</v>
      </c>
      <c r="E20" s="21">
        <f>'2 lentele'!Q133</f>
        <v>2</v>
      </c>
    </row>
    <row r="21" spans="1:5" ht="25.5">
      <c r="A21" s="4" t="s">
        <v>97</v>
      </c>
      <c r="B21" s="17"/>
      <c r="C21" s="17"/>
      <c r="D21" s="17"/>
      <c r="E21" s="21"/>
    </row>
    <row r="22" spans="1:5" ht="25.5">
      <c r="A22" s="3" t="s">
        <v>162</v>
      </c>
      <c r="B22" s="17">
        <f>+'2 lentele'!H100</f>
        <v>389</v>
      </c>
      <c r="C22" s="17">
        <f>+'2 lentele'!L99</f>
        <v>443</v>
      </c>
      <c r="D22" s="17">
        <f>+'2 lentele'!P99</f>
        <v>443</v>
      </c>
      <c r="E22" s="21">
        <f>+'2 lentele'!Q99</f>
        <v>443</v>
      </c>
    </row>
    <row r="23" spans="1:5">
      <c r="A23" s="2" t="s">
        <v>43</v>
      </c>
      <c r="B23" s="16">
        <f>SUM(B24:B27)</f>
        <v>5</v>
      </c>
      <c r="C23" s="16">
        <f>SUM(C24:C27)</f>
        <v>0</v>
      </c>
      <c r="D23" s="16">
        <f>SUM(D24:D27)</f>
        <v>0</v>
      </c>
      <c r="E23" s="20">
        <f>SUM(E24:E27)</f>
        <v>0</v>
      </c>
    </row>
    <row r="24" spans="1:5">
      <c r="A24" s="6" t="s">
        <v>163</v>
      </c>
      <c r="B24" s="17">
        <v>5</v>
      </c>
      <c r="C24" s="17"/>
      <c r="D24" s="17"/>
      <c r="E24" s="21"/>
    </row>
    <row r="25" spans="1:5" ht="25.5">
      <c r="A25" s="7" t="s">
        <v>164</v>
      </c>
      <c r="B25" s="17"/>
      <c r="C25" s="17"/>
      <c r="D25" s="17"/>
      <c r="E25" s="21"/>
    </row>
    <row r="26" spans="1:5" ht="25.5">
      <c r="A26" s="7" t="s">
        <v>165</v>
      </c>
      <c r="B26" s="17"/>
      <c r="C26" s="17"/>
      <c r="D26" s="17"/>
      <c r="E26" s="21"/>
    </row>
    <row r="27" spans="1:5" ht="13.5" thickBot="1">
      <c r="A27" s="15" t="s">
        <v>166</v>
      </c>
      <c r="B27" s="13"/>
      <c r="C27" s="13"/>
      <c r="D27" s="13"/>
      <c r="E27" s="14"/>
    </row>
  </sheetData>
  <mergeCells count="8">
    <mergeCell ref="D5:D6"/>
    <mergeCell ref="E5:E6"/>
    <mergeCell ref="A1:E1"/>
    <mergeCell ref="A2:E2"/>
    <mergeCell ref="A4:E4"/>
    <mergeCell ref="A5:A6"/>
    <mergeCell ref="B5:B6"/>
    <mergeCell ref="C5:C6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7" firstPageNumber="74" orientation="portrait" useFirstPageNumber="1" r:id="rId1"/>
  <headerFooter alignWithMargins="0">
    <oddHeader>&amp;C71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3"/>
  <sheetViews>
    <sheetView view="pageBreakPreview" topLeftCell="A15" zoomScale="112" zoomScaleNormal="112" zoomScaleSheetLayoutView="112" workbookViewId="0">
      <selection activeCell="D23" sqref="D23:D24"/>
    </sheetView>
  </sheetViews>
  <sheetFormatPr defaultRowHeight="11.25" outlineLevelRow="1"/>
  <cols>
    <col min="1" max="1" width="3.5703125" style="31" customWidth="1"/>
    <col min="2" max="2" width="3.7109375" style="31" customWidth="1"/>
    <col min="3" max="3" width="4.28515625" style="31" customWidth="1"/>
    <col min="4" max="4" width="17.85546875" style="31" customWidth="1"/>
    <col min="5" max="5" width="9.5703125" style="31" customWidth="1"/>
    <col min="6" max="6" width="5.42578125" style="31" customWidth="1"/>
    <col min="7" max="7" width="10.5703125" style="32" customWidth="1"/>
    <col min="8" max="8" width="9.42578125" style="31" customWidth="1"/>
    <col min="9" max="9" width="9.28515625" style="31" customWidth="1"/>
    <col min="10" max="10" width="7.7109375" style="31" customWidth="1"/>
    <col min="11" max="11" width="6.140625" style="31" customWidth="1"/>
    <col min="12" max="12" width="5.7109375" style="31" bestFit="1" customWidth="1"/>
    <col min="13" max="13" width="7" style="31" bestFit="1" customWidth="1"/>
    <col min="14" max="14" width="5.85546875" style="31" customWidth="1"/>
    <col min="15" max="15" width="6.7109375" style="31" customWidth="1"/>
    <col min="16" max="16" width="13.28515625" style="31" customWidth="1"/>
    <col min="17" max="17" width="10" style="31" customWidth="1"/>
    <col min="18" max="18" width="17.42578125" style="31" customWidth="1"/>
    <col min="19" max="20" width="6.5703125" style="31" customWidth="1"/>
    <col min="21" max="21" width="7" style="31" customWidth="1"/>
    <col min="22" max="22" width="11.42578125" style="200" customWidth="1"/>
    <col min="23" max="32" width="9.140625" style="192"/>
    <col min="33" max="16384" width="9.140625" style="31"/>
  </cols>
  <sheetData>
    <row r="1" spans="1:32" s="34" customFormat="1" ht="15.7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01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s="33" customFormat="1" ht="12.75" customHeight="1">
      <c r="A2" s="322" t="s">
        <v>169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202"/>
      <c r="W2" s="193"/>
      <c r="X2" s="193"/>
      <c r="Y2" s="193"/>
      <c r="Z2" s="193"/>
      <c r="AA2" s="193"/>
      <c r="AB2" s="193"/>
      <c r="AC2" s="193"/>
      <c r="AD2" s="193"/>
      <c r="AE2" s="193"/>
      <c r="AF2" s="193"/>
    </row>
    <row r="3" spans="1:32" ht="13.5" customHeight="1">
      <c r="A3" s="341" t="s">
        <v>24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203"/>
      <c r="W3" s="195"/>
      <c r="X3" s="195"/>
      <c r="Y3" s="195"/>
      <c r="Z3" s="195"/>
      <c r="AA3" s="195"/>
    </row>
    <row r="4" spans="1:32" ht="14.25" customHeight="1" thickBot="1">
      <c r="A4" s="339" t="s">
        <v>167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</row>
    <row r="5" spans="1:32" ht="23.25" customHeight="1">
      <c r="A5" s="345" t="s">
        <v>0</v>
      </c>
      <c r="B5" s="348" t="s">
        <v>1</v>
      </c>
      <c r="C5" s="348" t="s">
        <v>2</v>
      </c>
      <c r="D5" s="351" t="s">
        <v>3</v>
      </c>
      <c r="E5" s="336" t="s">
        <v>4</v>
      </c>
      <c r="F5" s="348" t="s">
        <v>5</v>
      </c>
      <c r="G5" s="342" t="s">
        <v>6</v>
      </c>
      <c r="H5" s="327" t="s">
        <v>178</v>
      </c>
      <c r="I5" s="328"/>
      <c r="J5" s="328"/>
      <c r="K5" s="329"/>
      <c r="L5" s="327" t="s">
        <v>136</v>
      </c>
      <c r="M5" s="328"/>
      <c r="N5" s="328"/>
      <c r="O5" s="329"/>
      <c r="P5" s="359" t="s">
        <v>139</v>
      </c>
      <c r="Q5" s="333" t="s">
        <v>143</v>
      </c>
      <c r="R5" s="354" t="s">
        <v>7</v>
      </c>
      <c r="S5" s="355"/>
      <c r="T5" s="355"/>
      <c r="U5" s="356"/>
    </row>
    <row r="6" spans="1:32" ht="20.25" customHeight="1">
      <c r="A6" s="346"/>
      <c r="B6" s="349"/>
      <c r="C6" s="349"/>
      <c r="D6" s="352"/>
      <c r="E6" s="337"/>
      <c r="F6" s="349"/>
      <c r="G6" s="343"/>
      <c r="H6" s="324" t="s">
        <v>8</v>
      </c>
      <c r="I6" s="326" t="s">
        <v>9</v>
      </c>
      <c r="J6" s="326"/>
      <c r="K6" s="320" t="s">
        <v>10</v>
      </c>
      <c r="L6" s="324" t="s">
        <v>8</v>
      </c>
      <c r="M6" s="326" t="s">
        <v>9</v>
      </c>
      <c r="N6" s="326"/>
      <c r="O6" s="320" t="s">
        <v>10</v>
      </c>
      <c r="P6" s="360"/>
      <c r="Q6" s="334"/>
      <c r="R6" s="330" t="s">
        <v>19</v>
      </c>
      <c r="S6" s="326" t="s">
        <v>11</v>
      </c>
      <c r="T6" s="326"/>
      <c r="U6" s="332"/>
    </row>
    <row r="7" spans="1:32" ht="93.75" customHeight="1" thickBot="1">
      <c r="A7" s="347"/>
      <c r="B7" s="350"/>
      <c r="C7" s="350"/>
      <c r="D7" s="353"/>
      <c r="E7" s="338"/>
      <c r="F7" s="350"/>
      <c r="G7" s="344"/>
      <c r="H7" s="325"/>
      <c r="I7" s="35" t="s">
        <v>8</v>
      </c>
      <c r="J7" s="36" t="s">
        <v>12</v>
      </c>
      <c r="K7" s="321"/>
      <c r="L7" s="325"/>
      <c r="M7" s="35" t="s">
        <v>8</v>
      </c>
      <c r="N7" s="36" t="s">
        <v>12</v>
      </c>
      <c r="O7" s="321"/>
      <c r="P7" s="361"/>
      <c r="Q7" s="335"/>
      <c r="R7" s="331"/>
      <c r="S7" s="147" t="s">
        <v>152</v>
      </c>
      <c r="T7" s="147" t="s">
        <v>140</v>
      </c>
      <c r="U7" s="148" t="s">
        <v>153</v>
      </c>
    </row>
    <row r="8" spans="1:32" ht="15" customHeight="1" thickBot="1">
      <c r="A8" s="362" t="s">
        <v>51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</row>
    <row r="9" spans="1:32" ht="15" customHeight="1" thickBot="1">
      <c r="A9" s="386" t="s">
        <v>50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8"/>
    </row>
    <row r="10" spans="1:32" ht="15" customHeight="1" thickBot="1">
      <c r="A10" s="37" t="s">
        <v>16</v>
      </c>
      <c r="B10" s="389" t="s">
        <v>52</v>
      </c>
      <c r="C10" s="390"/>
      <c r="D10" s="390"/>
      <c r="E10" s="390"/>
      <c r="F10" s="390"/>
      <c r="G10" s="390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2"/>
    </row>
    <row r="11" spans="1:32" ht="15" customHeight="1" thickBot="1">
      <c r="A11" s="39" t="s">
        <v>16</v>
      </c>
      <c r="B11" s="40" t="s">
        <v>16</v>
      </c>
      <c r="C11" s="309" t="s">
        <v>53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1"/>
    </row>
    <row r="12" spans="1:32" ht="14.25" customHeight="1">
      <c r="A12" s="512" t="s">
        <v>16</v>
      </c>
      <c r="B12" s="506" t="s">
        <v>16</v>
      </c>
      <c r="C12" s="504" t="s">
        <v>16</v>
      </c>
      <c r="D12" s="501" t="s">
        <v>85</v>
      </c>
      <c r="E12" s="511" t="s">
        <v>23</v>
      </c>
      <c r="F12" s="509" t="s">
        <v>155</v>
      </c>
      <c r="G12" s="298" t="s">
        <v>99</v>
      </c>
      <c r="H12" s="275">
        <v>309</v>
      </c>
      <c r="I12" s="293">
        <v>309</v>
      </c>
      <c r="J12" s="293"/>
      <c r="K12" s="290"/>
      <c r="L12" s="286">
        <v>310</v>
      </c>
      <c r="M12" s="315">
        <v>310</v>
      </c>
      <c r="N12" s="315"/>
      <c r="O12" s="284">
        <v>0</v>
      </c>
      <c r="P12" s="271">
        <v>315</v>
      </c>
      <c r="Q12" s="271">
        <v>320</v>
      </c>
      <c r="R12" s="496" t="s">
        <v>49</v>
      </c>
      <c r="S12" s="41">
        <v>26</v>
      </c>
      <c r="T12" s="42">
        <v>28</v>
      </c>
      <c r="U12" s="43">
        <v>30</v>
      </c>
    </row>
    <row r="13" spans="1:32" ht="12.75" customHeight="1">
      <c r="A13" s="513"/>
      <c r="B13" s="507"/>
      <c r="C13" s="505"/>
      <c r="D13" s="502"/>
      <c r="E13" s="301"/>
      <c r="F13" s="510"/>
      <c r="G13" s="299"/>
      <c r="H13" s="276"/>
      <c r="I13" s="294"/>
      <c r="J13" s="294"/>
      <c r="K13" s="291"/>
      <c r="L13" s="287"/>
      <c r="M13" s="316"/>
      <c r="N13" s="316"/>
      <c r="O13" s="285"/>
      <c r="P13" s="272"/>
      <c r="Q13" s="272"/>
      <c r="R13" s="497"/>
      <c r="S13" s="49">
        <f>SUM(S12)</f>
        <v>26</v>
      </c>
      <c r="T13" s="50">
        <f>SUM(T12)</f>
        <v>28</v>
      </c>
      <c r="U13" s="51">
        <f>SUM(U12)</f>
        <v>30</v>
      </c>
    </row>
    <row r="14" spans="1:32" ht="30" customHeight="1">
      <c r="A14" s="513"/>
      <c r="B14" s="507"/>
      <c r="C14" s="505"/>
      <c r="D14" s="502"/>
      <c r="E14" s="301"/>
      <c r="F14" s="510"/>
      <c r="G14" s="299"/>
      <c r="H14" s="276"/>
      <c r="I14" s="294"/>
      <c r="J14" s="294"/>
      <c r="K14" s="291"/>
      <c r="L14" s="287"/>
      <c r="M14" s="316"/>
      <c r="N14" s="316"/>
      <c r="O14" s="285"/>
      <c r="P14" s="272"/>
      <c r="Q14" s="272"/>
      <c r="R14" s="496" t="s">
        <v>48</v>
      </c>
      <c r="S14" s="44">
        <v>14</v>
      </c>
      <c r="T14" s="45">
        <v>14</v>
      </c>
      <c r="U14" s="46">
        <v>14</v>
      </c>
    </row>
    <row r="15" spans="1:32" ht="15" customHeight="1">
      <c r="A15" s="513"/>
      <c r="B15" s="507"/>
      <c r="C15" s="505"/>
      <c r="D15" s="502"/>
      <c r="E15" s="301"/>
      <c r="F15" s="510"/>
      <c r="G15" s="299"/>
      <c r="H15" s="277"/>
      <c r="I15" s="289"/>
      <c r="J15" s="289"/>
      <c r="K15" s="292"/>
      <c r="L15" s="279"/>
      <c r="M15" s="281"/>
      <c r="N15" s="281"/>
      <c r="O15" s="283"/>
      <c r="P15" s="273"/>
      <c r="Q15" s="273"/>
      <c r="R15" s="497"/>
      <c r="S15" s="49">
        <f>SUM(S14)</f>
        <v>14</v>
      </c>
      <c r="T15" s="50">
        <f>SUM(T14)</f>
        <v>14</v>
      </c>
      <c r="U15" s="51">
        <f>SUM(U14)</f>
        <v>14</v>
      </c>
    </row>
    <row r="16" spans="1:32" ht="9.75" customHeight="1">
      <c r="A16" s="513"/>
      <c r="B16" s="507"/>
      <c r="C16" s="505"/>
      <c r="D16" s="502"/>
      <c r="E16" s="301"/>
      <c r="F16" s="510"/>
      <c r="G16" s="517" t="s">
        <v>134</v>
      </c>
      <c r="H16" s="494"/>
      <c r="I16" s="288"/>
      <c r="J16" s="288"/>
      <c r="K16" s="319"/>
      <c r="L16" s="278">
        <v>581</v>
      </c>
      <c r="M16" s="280">
        <v>381</v>
      </c>
      <c r="N16" s="280"/>
      <c r="O16" s="282">
        <v>200</v>
      </c>
      <c r="P16" s="274">
        <v>581</v>
      </c>
      <c r="Q16" s="274">
        <v>0</v>
      </c>
      <c r="R16" s="514" t="s">
        <v>129</v>
      </c>
      <c r="S16" s="470">
        <v>100</v>
      </c>
      <c r="T16" s="280">
        <v>100</v>
      </c>
      <c r="U16" s="282">
        <v>100</v>
      </c>
    </row>
    <row r="17" spans="1:28" ht="9.75" customHeight="1">
      <c r="A17" s="513"/>
      <c r="B17" s="507"/>
      <c r="C17" s="505"/>
      <c r="D17" s="502"/>
      <c r="E17" s="301"/>
      <c r="F17" s="510"/>
      <c r="G17" s="332"/>
      <c r="H17" s="495"/>
      <c r="I17" s="289"/>
      <c r="J17" s="289"/>
      <c r="K17" s="292"/>
      <c r="L17" s="279"/>
      <c r="M17" s="281"/>
      <c r="N17" s="281"/>
      <c r="O17" s="283"/>
      <c r="P17" s="273"/>
      <c r="Q17" s="273"/>
      <c r="R17" s="515"/>
      <c r="S17" s="277"/>
      <c r="T17" s="281"/>
      <c r="U17" s="283"/>
    </row>
    <row r="18" spans="1:28" ht="16.5" customHeight="1">
      <c r="A18" s="393"/>
      <c r="B18" s="394"/>
      <c r="C18" s="395"/>
      <c r="D18" s="503"/>
      <c r="E18" s="377"/>
      <c r="F18" s="385"/>
      <c r="G18" s="60" t="s">
        <v>13</v>
      </c>
      <c r="H18" s="61">
        <f>+H12+H16</f>
        <v>309</v>
      </c>
      <c r="I18" s="62">
        <f t="shared" ref="I18:Q18" si="0">+I12+I16</f>
        <v>309</v>
      </c>
      <c r="J18" s="62">
        <f t="shared" si="0"/>
        <v>0</v>
      </c>
      <c r="K18" s="63">
        <f t="shared" si="0"/>
        <v>0</v>
      </c>
      <c r="L18" s="61">
        <f t="shared" si="0"/>
        <v>891</v>
      </c>
      <c r="M18" s="62">
        <f t="shared" si="0"/>
        <v>691</v>
      </c>
      <c r="N18" s="62">
        <f t="shared" si="0"/>
        <v>0</v>
      </c>
      <c r="O18" s="63">
        <f t="shared" si="0"/>
        <v>200</v>
      </c>
      <c r="P18" s="61">
        <f t="shared" si="0"/>
        <v>896</v>
      </c>
      <c r="Q18" s="61">
        <f t="shared" si="0"/>
        <v>320</v>
      </c>
      <c r="R18" s="516"/>
      <c r="S18" s="49">
        <v>100</v>
      </c>
      <c r="T18" s="50">
        <v>100</v>
      </c>
      <c r="U18" s="51">
        <v>100</v>
      </c>
    </row>
    <row r="19" spans="1:28" ht="17.25" customHeight="1">
      <c r="A19" s="367" t="s">
        <v>16</v>
      </c>
      <c r="B19" s="365" t="s">
        <v>16</v>
      </c>
      <c r="C19" s="296" t="s">
        <v>17</v>
      </c>
      <c r="D19" s="265" t="s">
        <v>84</v>
      </c>
      <c r="E19" s="267" t="s">
        <v>23</v>
      </c>
      <c r="F19" s="371" t="s">
        <v>155</v>
      </c>
      <c r="G19" s="58" t="s">
        <v>99</v>
      </c>
      <c r="H19" s="44">
        <v>20</v>
      </c>
      <c r="I19" s="45">
        <v>20</v>
      </c>
      <c r="J19" s="45"/>
      <c r="K19" s="46"/>
      <c r="L19" s="44">
        <v>20</v>
      </c>
      <c r="M19" s="45">
        <v>20</v>
      </c>
      <c r="N19" s="45"/>
      <c r="O19" s="46"/>
      <c r="P19" s="59">
        <v>20</v>
      </c>
      <c r="Q19" s="59">
        <v>20</v>
      </c>
      <c r="R19" s="382" t="s">
        <v>90</v>
      </c>
      <c r="S19" s="44">
        <v>2</v>
      </c>
      <c r="T19" s="45">
        <v>2</v>
      </c>
      <c r="U19" s="46">
        <v>2</v>
      </c>
    </row>
    <row r="20" spans="1:28" ht="18" customHeight="1">
      <c r="A20" s="368"/>
      <c r="B20" s="366"/>
      <c r="C20" s="297"/>
      <c r="D20" s="312"/>
      <c r="E20" s="300"/>
      <c r="F20" s="372"/>
      <c r="G20" s="60" t="s">
        <v>13</v>
      </c>
      <c r="H20" s="61">
        <f t="shared" ref="H20:Q20" si="1">+H19</f>
        <v>20</v>
      </c>
      <c r="I20" s="62">
        <f t="shared" si="1"/>
        <v>20</v>
      </c>
      <c r="J20" s="62">
        <f t="shared" si="1"/>
        <v>0</v>
      </c>
      <c r="K20" s="63">
        <f t="shared" si="1"/>
        <v>0</v>
      </c>
      <c r="L20" s="61">
        <f t="shared" si="1"/>
        <v>20</v>
      </c>
      <c r="M20" s="62">
        <f t="shared" si="1"/>
        <v>20</v>
      </c>
      <c r="N20" s="62">
        <f t="shared" si="1"/>
        <v>0</v>
      </c>
      <c r="O20" s="63">
        <f t="shared" si="1"/>
        <v>0</v>
      </c>
      <c r="P20" s="61">
        <f t="shared" si="1"/>
        <v>20</v>
      </c>
      <c r="Q20" s="61">
        <f t="shared" si="1"/>
        <v>20</v>
      </c>
      <c r="R20" s="383"/>
      <c r="S20" s="61">
        <f>SUM(S19)</f>
        <v>2</v>
      </c>
      <c r="T20" s="62">
        <f>SUM(T19)</f>
        <v>2</v>
      </c>
      <c r="U20" s="63">
        <f>SUM(U19)</f>
        <v>2</v>
      </c>
    </row>
    <row r="21" spans="1:28" ht="22.5" customHeight="1">
      <c r="A21" s="368" t="s">
        <v>16</v>
      </c>
      <c r="B21" s="366" t="s">
        <v>16</v>
      </c>
      <c r="C21" s="297" t="s">
        <v>128</v>
      </c>
      <c r="D21" s="251" t="s">
        <v>154</v>
      </c>
      <c r="E21" s="300" t="s">
        <v>23</v>
      </c>
      <c r="F21" s="384" t="s">
        <v>155</v>
      </c>
      <c r="G21" s="58" t="s">
        <v>98</v>
      </c>
      <c r="H21" s="44">
        <v>15</v>
      </c>
      <c r="I21" s="45">
        <v>15</v>
      </c>
      <c r="J21" s="45">
        <v>0</v>
      </c>
      <c r="K21" s="46">
        <v>0</v>
      </c>
      <c r="L21" s="44">
        <v>25</v>
      </c>
      <c r="M21" s="45">
        <v>25</v>
      </c>
      <c r="N21" s="45"/>
      <c r="O21" s="46"/>
      <c r="P21" s="59">
        <v>25</v>
      </c>
      <c r="Q21" s="59">
        <v>25</v>
      </c>
      <c r="R21" s="382" t="s">
        <v>129</v>
      </c>
      <c r="S21" s="470">
        <v>100</v>
      </c>
      <c r="T21" s="288">
        <v>100</v>
      </c>
      <c r="U21" s="319">
        <v>100</v>
      </c>
    </row>
    <row r="22" spans="1:28" ht="22.5" customHeight="1">
      <c r="A22" s="393"/>
      <c r="B22" s="394"/>
      <c r="C22" s="395"/>
      <c r="D22" s="305"/>
      <c r="E22" s="377"/>
      <c r="F22" s="385"/>
      <c r="G22" s="60" t="s">
        <v>13</v>
      </c>
      <c r="H22" s="61">
        <f>H21</f>
        <v>15</v>
      </c>
      <c r="I22" s="62">
        <f t="shared" ref="I22:Q22" si="2">SUM(I21)</f>
        <v>15</v>
      </c>
      <c r="J22" s="62">
        <f t="shared" si="2"/>
        <v>0</v>
      </c>
      <c r="K22" s="63">
        <f t="shared" si="2"/>
        <v>0</v>
      </c>
      <c r="L22" s="61">
        <f t="shared" si="2"/>
        <v>25</v>
      </c>
      <c r="M22" s="62">
        <f t="shared" si="2"/>
        <v>25</v>
      </c>
      <c r="N22" s="62">
        <f t="shared" si="2"/>
        <v>0</v>
      </c>
      <c r="O22" s="63">
        <f t="shared" si="2"/>
        <v>0</v>
      </c>
      <c r="P22" s="64">
        <f t="shared" si="2"/>
        <v>25</v>
      </c>
      <c r="Q22" s="64">
        <f t="shared" si="2"/>
        <v>25</v>
      </c>
      <c r="R22" s="383"/>
      <c r="S22" s="276"/>
      <c r="T22" s="294"/>
      <c r="U22" s="291"/>
    </row>
    <row r="23" spans="1:28" ht="17.25" customHeight="1">
      <c r="A23" s="368" t="s">
        <v>16</v>
      </c>
      <c r="B23" s="366" t="s">
        <v>16</v>
      </c>
      <c r="C23" s="297" t="s">
        <v>141</v>
      </c>
      <c r="D23" s="251" t="s">
        <v>142</v>
      </c>
      <c r="E23" s="300" t="s">
        <v>23</v>
      </c>
      <c r="F23" s="384" t="s">
        <v>155</v>
      </c>
      <c r="G23" s="212" t="s">
        <v>98</v>
      </c>
      <c r="H23" s="211">
        <v>23.1</v>
      </c>
      <c r="I23" s="183">
        <v>23.1</v>
      </c>
      <c r="J23" s="183">
        <v>0</v>
      </c>
      <c r="K23" s="184">
        <v>0</v>
      </c>
      <c r="L23" s="182">
        <v>0</v>
      </c>
      <c r="M23" s="183">
        <v>0</v>
      </c>
      <c r="N23" s="183">
        <v>0</v>
      </c>
      <c r="O23" s="184">
        <v>0</v>
      </c>
      <c r="P23" s="185">
        <v>0</v>
      </c>
      <c r="Q23" s="185">
        <v>0</v>
      </c>
      <c r="R23" s="383"/>
      <c r="S23" s="277"/>
      <c r="T23" s="289"/>
      <c r="U23" s="292"/>
    </row>
    <row r="24" spans="1:28" ht="17.25" customHeight="1" thickBot="1">
      <c r="A24" s="373"/>
      <c r="B24" s="374"/>
      <c r="C24" s="375"/>
      <c r="D24" s="304"/>
      <c r="E24" s="377"/>
      <c r="F24" s="508"/>
      <c r="G24" s="60" t="s">
        <v>13</v>
      </c>
      <c r="H24" s="61">
        <f t="shared" ref="H24:Q24" si="3">SUM(H23)</f>
        <v>23.1</v>
      </c>
      <c r="I24" s="62">
        <f t="shared" si="3"/>
        <v>23.1</v>
      </c>
      <c r="J24" s="62">
        <f t="shared" si="3"/>
        <v>0</v>
      </c>
      <c r="K24" s="63">
        <f t="shared" si="3"/>
        <v>0</v>
      </c>
      <c r="L24" s="61">
        <f t="shared" si="3"/>
        <v>0</v>
      </c>
      <c r="M24" s="62">
        <f t="shared" si="3"/>
        <v>0</v>
      </c>
      <c r="N24" s="62">
        <f t="shared" si="3"/>
        <v>0</v>
      </c>
      <c r="O24" s="63">
        <f t="shared" si="3"/>
        <v>0</v>
      </c>
      <c r="P24" s="64">
        <f t="shared" si="3"/>
        <v>0</v>
      </c>
      <c r="Q24" s="64">
        <f t="shared" si="3"/>
        <v>0</v>
      </c>
      <c r="R24" s="383"/>
      <c r="S24" s="61">
        <f>SUM(S21)</f>
        <v>100</v>
      </c>
      <c r="T24" s="62">
        <f>SUM(T21)</f>
        <v>100</v>
      </c>
      <c r="U24" s="63">
        <f>SUM(U21)</f>
        <v>100</v>
      </c>
    </row>
    <row r="25" spans="1:28" ht="14.25" customHeight="1" thickBot="1">
      <c r="A25" s="65" t="s">
        <v>16</v>
      </c>
      <c r="B25" s="66" t="s">
        <v>16</v>
      </c>
      <c r="C25" s="307" t="s">
        <v>14</v>
      </c>
      <c r="D25" s="308"/>
      <c r="E25" s="308"/>
      <c r="F25" s="308"/>
      <c r="G25" s="308"/>
      <c r="H25" s="67">
        <f>+H18+H20+H22+H24</f>
        <v>367.1</v>
      </c>
      <c r="I25" s="67">
        <f t="shared" ref="I25:Q25" si="4">+I18+I20+I22+I24</f>
        <v>367.1</v>
      </c>
      <c r="J25" s="67">
        <f t="shared" si="4"/>
        <v>0</v>
      </c>
      <c r="K25" s="67">
        <f t="shared" si="4"/>
        <v>0</v>
      </c>
      <c r="L25" s="67">
        <f t="shared" si="4"/>
        <v>936</v>
      </c>
      <c r="M25" s="67">
        <f t="shared" si="4"/>
        <v>736</v>
      </c>
      <c r="N25" s="67">
        <f t="shared" si="4"/>
        <v>0</v>
      </c>
      <c r="O25" s="67">
        <f t="shared" si="4"/>
        <v>200</v>
      </c>
      <c r="P25" s="67">
        <f t="shared" si="4"/>
        <v>941</v>
      </c>
      <c r="Q25" s="67">
        <f t="shared" si="4"/>
        <v>365</v>
      </c>
      <c r="R25" s="70" t="s">
        <v>18</v>
      </c>
      <c r="S25" s="71" t="s">
        <v>18</v>
      </c>
      <c r="T25" s="72" t="s">
        <v>18</v>
      </c>
      <c r="U25" s="73" t="s">
        <v>18</v>
      </c>
    </row>
    <row r="26" spans="1:28" ht="13.5" customHeight="1" thickBot="1">
      <c r="A26" s="74">
        <v>1</v>
      </c>
      <c r="B26" s="75">
        <v>2</v>
      </c>
      <c r="C26" s="378" t="s">
        <v>54</v>
      </c>
      <c r="D26" s="379"/>
      <c r="E26" s="379"/>
      <c r="F26" s="379"/>
      <c r="G26" s="379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79"/>
      <c r="S26" s="379"/>
      <c r="T26" s="379"/>
      <c r="U26" s="381"/>
    </row>
    <row r="27" spans="1:28" ht="27" customHeight="1">
      <c r="A27" s="261">
        <v>1</v>
      </c>
      <c r="B27" s="247">
        <v>2</v>
      </c>
      <c r="C27" s="249">
        <v>1</v>
      </c>
      <c r="D27" s="312" t="s">
        <v>25</v>
      </c>
      <c r="E27" s="300" t="s">
        <v>131</v>
      </c>
      <c r="F27" s="302">
        <v>1</v>
      </c>
      <c r="G27" s="58" t="s">
        <v>98</v>
      </c>
      <c r="H27" s="186">
        <v>50</v>
      </c>
      <c r="I27" s="187">
        <v>50</v>
      </c>
      <c r="J27" s="188">
        <v>0</v>
      </c>
      <c r="K27" s="189">
        <v>0</v>
      </c>
      <c r="L27" s="186">
        <v>50</v>
      </c>
      <c r="M27" s="187">
        <v>50</v>
      </c>
      <c r="N27" s="187"/>
      <c r="O27" s="190"/>
      <c r="P27" s="191">
        <v>50</v>
      </c>
      <c r="Q27" s="191">
        <v>50</v>
      </c>
      <c r="R27" s="357" t="s">
        <v>55</v>
      </c>
      <c r="S27" s="215">
        <v>25</v>
      </c>
      <c r="T27" s="214">
        <v>25</v>
      </c>
      <c r="U27" s="213">
        <v>25</v>
      </c>
    </row>
    <row r="28" spans="1:28" ht="18.75" customHeight="1">
      <c r="A28" s="306"/>
      <c r="B28" s="369"/>
      <c r="C28" s="370"/>
      <c r="D28" s="305"/>
      <c r="E28" s="377"/>
      <c r="F28" s="376"/>
      <c r="G28" s="76" t="s">
        <v>20</v>
      </c>
      <c r="H28" s="54">
        <f>SUM(H27)</f>
        <v>50</v>
      </c>
      <c r="I28" s="55">
        <f t="shared" ref="I28:Q28" si="5">SUM(I27)</f>
        <v>50</v>
      </c>
      <c r="J28" s="55">
        <f t="shared" si="5"/>
        <v>0</v>
      </c>
      <c r="K28" s="56">
        <f t="shared" si="5"/>
        <v>0</v>
      </c>
      <c r="L28" s="54">
        <f t="shared" si="5"/>
        <v>50</v>
      </c>
      <c r="M28" s="55">
        <f t="shared" si="5"/>
        <v>50</v>
      </c>
      <c r="N28" s="55">
        <f t="shared" si="5"/>
        <v>0</v>
      </c>
      <c r="O28" s="56">
        <f t="shared" si="5"/>
        <v>0</v>
      </c>
      <c r="P28" s="57">
        <f t="shared" si="5"/>
        <v>50</v>
      </c>
      <c r="Q28" s="57">
        <f t="shared" si="5"/>
        <v>50</v>
      </c>
      <c r="R28" s="358"/>
      <c r="S28" s="54">
        <f>SUM(S27)</f>
        <v>25</v>
      </c>
      <c r="T28" s="55">
        <f>SUM(T27)</f>
        <v>25</v>
      </c>
      <c r="U28" s="56">
        <f>SUM(U27)</f>
        <v>25</v>
      </c>
    </row>
    <row r="29" spans="1:28" ht="25.5" customHeight="1">
      <c r="A29" s="261">
        <v>1</v>
      </c>
      <c r="B29" s="247">
        <v>2</v>
      </c>
      <c r="C29" s="249">
        <v>2</v>
      </c>
      <c r="D29" s="251" t="s">
        <v>57</v>
      </c>
      <c r="E29" s="300" t="s">
        <v>108</v>
      </c>
      <c r="F29" s="302">
        <v>1</v>
      </c>
      <c r="G29" s="174" t="s">
        <v>98</v>
      </c>
      <c r="H29" s="175">
        <v>51.6</v>
      </c>
      <c r="I29" s="176">
        <v>51.6</v>
      </c>
      <c r="J29" s="176"/>
      <c r="K29" s="177">
        <v>0</v>
      </c>
      <c r="L29" s="175">
        <v>38</v>
      </c>
      <c r="M29" s="176">
        <v>38</v>
      </c>
      <c r="N29" s="176"/>
      <c r="O29" s="177"/>
      <c r="P29" s="178">
        <v>40</v>
      </c>
      <c r="Q29" s="178">
        <v>42</v>
      </c>
      <c r="R29" s="405" t="s">
        <v>56</v>
      </c>
      <c r="S29" s="179">
        <v>600</v>
      </c>
      <c r="T29" s="180">
        <v>700</v>
      </c>
      <c r="U29" s="181">
        <v>800</v>
      </c>
      <c r="W29" s="196"/>
      <c r="X29" s="196"/>
      <c r="Y29" s="196"/>
      <c r="Z29" s="196"/>
      <c r="AA29" s="196"/>
      <c r="AB29" s="196"/>
    </row>
    <row r="30" spans="1:28" ht="18.75" customHeight="1" thickBot="1">
      <c r="A30" s="415"/>
      <c r="B30" s="416"/>
      <c r="C30" s="417"/>
      <c r="D30" s="410"/>
      <c r="E30" s="301"/>
      <c r="F30" s="303"/>
      <c r="G30" s="76" t="s">
        <v>20</v>
      </c>
      <c r="H30" s="61">
        <f>SUM(H29)</f>
        <v>51.6</v>
      </c>
      <c r="I30" s="62">
        <f t="shared" ref="I30:Q30" si="6">SUM(I29)</f>
        <v>51.6</v>
      </c>
      <c r="J30" s="62">
        <f t="shared" si="6"/>
        <v>0</v>
      </c>
      <c r="K30" s="63">
        <f t="shared" si="6"/>
        <v>0</v>
      </c>
      <c r="L30" s="61">
        <f t="shared" si="6"/>
        <v>38</v>
      </c>
      <c r="M30" s="62">
        <f t="shared" si="6"/>
        <v>38</v>
      </c>
      <c r="N30" s="62">
        <f>SUM(N29)</f>
        <v>0</v>
      </c>
      <c r="O30" s="63">
        <f t="shared" si="6"/>
        <v>0</v>
      </c>
      <c r="P30" s="64">
        <f t="shared" si="6"/>
        <v>40</v>
      </c>
      <c r="Q30" s="64">
        <f t="shared" si="6"/>
        <v>42</v>
      </c>
      <c r="R30" s="405"/>
      <c r="S30" s="61">
        <f>SUM(S29)</f>
        <v>600</v>
      </c>
      <c r="T30" s="62">
        <f>SUM(T29)</f>
        <v>700</v>
      </c>
      <c r="U30" s="63">
        <f>SUM(U29)</f>
        <v>800</v>
      </c>
    </row>
    <row r="31" spans="1:28" ht="15" customHeight="1" thickBot="1">
      <c r="A31" s="65" t="s">
        <v>16</v>
      </c>
      <c r="B31" s="66" t="s">
        <v>17</v>
      </c>
      <c r="C31" s="307" t="s">
        <v>14</v>
      </c>
      <c r="D31" s="308"/>
      <c r="E31" s="308"/>
      <c r="F31" s="308"/>
      <c r="G31" s="308"/>
      <c r="H31" s="69">
        <f>SUM(H30,H28)</f>
        <v>101.6</v>
      </c>
      <c r="I31" s="78">
        <f t="shared" ref="I31:Q31" si="7">SUM(I30,I28)</f>
        <v>101.6</v>
      </c>
      <c r="J31" s="78">
        <f t="shared" si="7"/>
        <v>0</v>
      </c>
      <c r="K31" s="68">
        <f t="shared" si="7"/>
        <v>0</v>
      </c>
      <c r="L31" s="69">
        <f t="shared" si="7"/>
        <v>88</v>
      </c>
      <c r="M31" s="78">
        <f t="shared" si="7"/>
        <v>88</v>
      </c>
      <c r="N31" s="78">
        <f t="shared" si="7"/>
        <v>0</v>
      </c>
      <c r="O31" s="68">
        <f t="shared" si="7"/>
        <v>0</v>
      </c>
      <c r="P31" s="79">
        <f t="shared" si="7"/>
        <v>90</v>
      </c>
      <c r="Q31" s="79">
        <f t="shared" si="7"/>
        <v>92</v>
      </c>
      <c r="R31" s="70" t="s">
        <v>18</v>
      </c>
      <c r="S31" s="71" t="s">
        <v>18</v>
      </c>
      <c r="T31" s="80" t="s">
        <v>18</v>
      </c>
      <c r="U31" s="73" t="s">
        <v>18</v>
      </c>
    </row>
    <row r="32" spans="1:28" ht="12.75" customHeight="1" thickBot="1">
      <c r="A32" s="65" t="s">
        <v>16</v>
      </c>
      <c r="B32" s="418" t="s">
        <v>15</v>
      </c>
      <c r="C32" s="418"/>
      <c r="D32" s="418"/>
      <c r="E32" s="418"/>
      <c r="F32" s="418"/>
      <c r="G32" s="419"/>
      <c r="H32" s="81">
        <f>SUM(H25+H31)</f>
        <v>468.70000000000005</v>
      </c>
      <c r="I32" s="81">
        <f t="shared" ref="I32:Q32" si="8">SUM(I25+I31)</f>
        <v>468.70000000000005</v>
      </c>
      <c r="J32" s="81">
        <f t="shared" si="8"/>
        <v>0</v>
      </c>
      <c r="K32" s="81">
        <f t="shared" si="8"/>
        <v>0</v>
      </c>
      <c r="L32" s="81">
        <f t="shared" si="8"/>
        <v>1024</v>
      </c>
      <c r="M32" s="81">
        <f t="shared" si="8"/>
        <v>824</v>
      </c>
      <c r="N32" s="81">
        <f t="shared" si="8"/>
        <v>0</v>
      </c>
      <c r="O32" s="81">
        <f t="shared" si="8"/>
        <v>200</v>
      </c>
      <c r="P32" s="81">
        <f t="shared" si="8"/>
        <v>1031</v>
      </c>
      <c r="Q32" s="81">
        <f t="shared" si="8"/>
        <v>457</v>
      </c>
      <c r="R32" s="85" t="s">
        <v>18</v>
      </c>
      <c r="S32" s="81" t="s">
        <v>18</v>
      </c>
      <c r="T32" s="82" t="s">
        <v>18</v>
      </c>
      <c r="U32" s="83" t="s">
        <v>18</v>
      </c>
    </row>
    <row r="33" spans="1:29" ht="15" customHeight="1" thickBot="1">
      <c r="A33" s="77">
        <v>2</v>
      </c>
      <c r="B33" s="402" t="s">
        <v>78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4"/>
    </row>
    <row r="34" spans="1:29" ht="14.25" customHeight="1" thickBot="1">
      <c r="A34" s="86">
        <v>2</v>
      </c>
      <c r="B34" s="72">
        <v>1</v>
      </c>
      <c r="C34" s="406" t="s">
        <v>79</v>
      </c>
      <c r="D34" s="407"/>
      <c r="E34" s="407"/>
      <c r="F34" s="407"/>
      <c r="G34" s="407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9"/>
    </row>
    <row r="35" spans="1:29" ht="20.25" customHeight="1">
      <c r="A35" s="420">
        <v>2</v>
      </c>
      <c r="B35" s="412">
        <v>1</v>
      </c>
      <c r="C35" s="414">
        <v>1</v>
      </c>
      <c r="D35" s="398" t="s">
        <v>83</v>
      </c>
      <c r="E35" s="400" t="s">
        <v>80</v>
      </c>
      <c r="F35" s="396" t="s">
        <v>86</v>
      </c>
      <c r="G35" s="87" t="s">
        <v>98</v>
      </c>
      <c r="H35" s="41">
        <f>+H38+H40+H42+H44+H46+H48+H50+H53</f>
        <v>135.5</v>
      </c>
      <c r="I35" s="42">
        <v>115.5</v>
      </c>
      <c r="J35" s="42">
        <f>SUM(J39+J41+J43+J45+J47+J49+J52+J54)</f>
        <v>0</v>
      </c>
      <c r="K35" s="43">
        <v>20</v>
      </c>
      <c r="L35" s="41">
        <f>+L39+L41+L43+L45+L47+L49+L52+L54</f>
        <v>142.6</v>
      </c>
      <c r="M35" s="42">
        <f>+M39+M41+M43+M45+M47+M49+M52+M54</f>
        <v>110.6</v>
      </c>
      <c r="N35" s="42"/>
      <c r="O35" s="43">
        <f>+O39+O41+O43+O45+O47+O49+O52+O54</f>
        <v>32</v>
      </c>
      <c r="P35" s="43">
        <f>+P39+P41+P43+P45+P47+P49+P52+P54</f>
        <v>132.19999999999999</v>
      </c>
      <c r="Q35" s="43">
        <f>+Q39+Q41+Q43+Q45+Q47+Q49+Q52+Q54</f>
        <v>135.1</v>
      </c>
      <c r="R35" s="438" t="s">
        <v>81</v>
      </c>
      <c r="S35" s="275">
        <f>+S38+S40+S42+S44+S46+S48+S50+S53</f>
        <v>303.68</v>
      </c>
      <c r="T35" s="275">
        <f>+T38+T40+T42+T44+T46+T48+T50+T53</f>
        <v>303.68</v>
      </c>
      <c r="U35" s="317">
        <f>+U38+U40+U42+U44+U46+U48+U50+U53</f>
        <v>303.68</v>
      </c>
      <c r="V35" s="227"/>
      <c r="W35" s="197">
        <f>H39+H41+H43+H45+H47+H49+H52+H54</f>
        <v>135.5</v>
      </c>
      <c r="X35" s="197">
        <f>I39+I41+I43+I45+I47+I49+I52+I54</f>
        <v>115.5</v>
      </c>
      <c r="Y35" s="197">
        <f>J39+J41+J43+J45+J47+J49+J52+J54</f>
        <v>0</v>
      </c>
      <c r="Z35" s="197">
        <f>K39+K41+K43+K45+K47+K49+K52+K54</f>
        <v>20</v>
      </c>
      <c r="AB35" s="197">
        <f>P39+P41+P43+P45+P47+P49+P52+P54</f>
        <v>132.19999999999999</v>
      </c>
      <c r="AC35" s="197">
        <f>Q39+Q41+Q43+Q45+Q47+Q49+Q52+Q54</f>
        <v>135.1</v>
      </c>
    </row>
    <row r="36" spans="1:29" ht="20.25" customHeight="1">
      <c r="A36" s="306"/>
      <c r="B36" s="369"/>
      <c r="C36" s="370"/>
      <c r="D36" s="305"/>
      <c r="E36" s="411"/>
      <c r="F36" s="376"/>
      <c r="G36" s="219" t="s">
        <v>107</v>
      </c>
      <c r="H36" s="52">
        <f>+H51+H57</f>
        <v>0</v>
      </c>
      <c r="I36" s="176">
        <f t="shared" ref="I36:Q36" si="9">+I51+I57</f>
        <v>0</v>
      </c>
      <c r="J36" s="176">
        <f t="shared" si="9"/>
        <v>0</v>
      </c>
      <c r="K36" s="176">
        <f t="shared" si="9"/>
        <v>0</v>
      </c>
      <c r="L36" s="52">
        <f t="shared" si="9"/>
        <v>2</v>
      </c>
      <c r="M36" s="176">
        <f t="shared" si="9"/>
        <v>2</v>
      </c>
      <c r="N36" s="176">
        <f t="shared" si="9"/>
        <v>0</v>
      </c>
      <c r="O36" s="176">
        <f t="shared" si="9"/>
        <v>0</v>
      </c>
      <c r="P36" s="52">
        <f t="shared" si="9"/>
        <v>2</v>
      </c>
      <c r="Q36" s="59">
        <f t="shared" si="9"/>
        <v>2</v>
      </c>
      <c r="R36" s="439"/>
      <c r="S36" s="277"/>
      <c r="T36" s="277"/>
      <c r="U36" s="318"/>
      <c r="V36" s="227"/>
      <c r="W36" s="197"/>
      <c r="X36" s="197"/>
      <c r="Y36" s="197"/>
      <c r="Z36" s="197"/>
      <c r="AB36" s="197"/>
      <c r="AC36" s="197"/>
    </row>
    <row r="37" spans="1:29" ht="15.75" customHeight="1" thickBot="1">
      <c r="A37" s="260"/>
      <c r="B37" s="413"/>
      <c r="C37" s="413"/>
      <c r="D37" s="399"/>
      <c r="E37" s="401"/>
      <c r="F37" s="397"/>
      <c r="G37" s="91" t="s">
        <v>20</v>
      </c>
      <c r="H37" s="61">
        <f>+H36+H35</f>
        <v>135.5</v>
      </c>
      <c r="I37" s="62">
        <f t="shared" ref="I37:Q37" si="10">+I36+I35</f>
        <v>115.5</v>
      </c>
      <c r="J37" s="55">
        <f t="shared" si="10"/>
        <v>0</v>
      </c>
      <c r="K37" s="56">
        <f t="shared" si="10"/>
        <v>20</v>
      </c>
      <c r="L37" s="61">
        <f t="shared" si="10"/>
        <v>144.6</v>
      </c>
      <c r="M37" s="62">
        <f t="shared" si="10"/>
        <v>112.6</v>
      </c>
      <c r="N37" s="62">
        <f t="shared" si="10"/>
        <v>0</v>
      </c>
      <c r="O37" s="63">
        <f t="shared" si="10"/>
        <v>32</v>
      </c>
      <c r="P37" s="54">
        <f t="shared" si="10"/>
        <v>134.19999999999999</v>
      </c>
      <c r="Q37" s="170">
        <f t="shared" si="10"/>
        <v>137.1</v>
      </c>
      <c r="R37" s="439"/>
      <c r="S37" s="54">
        <f>SUM(S35)</f>
        <v>303.68</v>
      </c>
      <c r="T37" s="55">
        <f>SUM(T35)</f>
        <v>303.68</v>
      </c>
      <c r="U37" s="220">
        <f>SUM(U35)</f>
        <v>303.68</v>
      </c>
      <c r="V37" s="227"/>
      <c r="W37" s="197">
        <f>S38+S40+S42+S44+S46+S48+S50+S53</f>
        <v>303.68</v>
      </c>
      <c r="X37" s="197">
        <f>T38+T40+T42+T44+T46+T48+T50+T53</f>
        <v>303.68</v>
      </c>
      <c r="Y37" s="197">
        <f>U38+U40+U42+U44+U46+U48+U50+U53</f>
        <v>303.68</v>
      </c>
    </row>
    <row r="38" spans="1:29" ht="20.25" hidden="1" customHeight="1" outlineLevel="1">
      <c r="A38" s="420">
        <v>2</v>
      </c>
      <c r="B38" s="412">
        <v>1</v>
      </c>
      <c r="C38" s="421" t="s">
        <v>111</v>
      </c>
      <c r="D38" s="398" t="s">
        <v>83</v>
      </c>
      <c r="E38" s="400" t="s">
        <v>80</v>
      </c>
      <c r="F38" s="396">
        <v>14</v>
      </c>
      <c r="G38" s="87" t="s">
        <v>98</v>
      </c>
      <c r="H38" s="41">
        <v>16.5</v>
      </c>
      <c r="I38" s="42">
        <v>16.5</v>
      </c>
      <c r="J38" s="42">
        <v>0</v>
      </c>
      <c r="K38" s="43">
        <v>0</v>
      </c>
      <c r="L38" s="41">
        <v>18.100000000000001</v>
      </c>
      <c r="M38" s="42">
        <v>18.100000000000001</v>
      </c>
      <c r="N38" s="42"/>
      <c r="O38" s="43"/>
      <c r="P38" s="88">
        <v>19.899999999999999</v>
      </c>
      <c r="Q38" s="88">
        <v>22</v>
      </c>
      <c r="R38" s="440" t="s">
        <v>81</v>
      </c>
      <c r="S38" s="41">
        <v>30.18</v>
      </c>
      <c r="T38" s="42">
        <v>30.18</v>
      </c>
      <c r="U38" s="221">
        <v>30.18</v>
      </c>
      <c r="V38" s="227" t="s">
        <v>144</v>
      </c>
    </row>
    <row r="39" spans="1:29" ht="15.75" hidden="1" customHeight="1" outlineLevel="1" thickBot="1">
      <c r="A39" s="260"/>
      <c r="B39" s="413"/>
      <c r="C39" s="422"/>
      <c r="D39" s="399"/>
      <c r="E39" s="401"/>
      <c r="F39" s="397"/>
      <c r="G39" s="91" t="s">
        <v>20</v>
      </c>
      <c r="H39" s="54">
        <f>SUM(H38)</f>
        <v>16.5</v>
      </c>
      <c r="I39" s="55">
        <f t="shared" ref="I39:Q39" si="11">SUM(I38)</f>
        <v>16.5</v>
      </c>
      <c r="J39" s="55">
        <f t="shared" si="11"/>
        <v>0</v>
      </c>
      <c r="K39" s="56">
        <f t="shared" si="11"/>
        <v>0</v>
      </c>
      <c r="L39" s="54">
        <f t="shared" si="11"/>
        <v>18.100000000000001</v>
      </c>
      <c r="M39" s="55">
        <f t="shared" si="11"/>
        <v>18.100000000000001</v>
      </c>
      <c r="N39" s="55">
        <f t="shared" si="11"/>
        <v>0</v>
      </c>
      <c r="O39" s="56">
        <f t="shared" si="11"/>
        <v>0</v>
      </c>
      <c r="P39" s="57">
        <f t="shared" si="11"/>
        <v>19.899999999999999</v>
      </c>
      <c r="Q39" s="57">
        <f t="shared" si="11"/>
        <v>22</v>
      </c>
      <c r="R39" s="257"/>
      <c r="S39" s="54">
        <f>SUM(S38)</f>
        <v>30.18</v>
      </c>
      <c r="T39" s="55">
        <f>SUM(T38)</f>
        <v>30.18</v>
      </c>
      <c r="U39" s="220">
        <f>SUM(U38)</f>
        <v>30.18</v>
      </c>
      <c r="V39" s="227"/>
    </row>
    <row r="40" spans="1:29" ht="20.25" hidden="1" customHeight="1" outlineLevel="1">
      <c r="A40" s="420">
        <v>2</v>
      </c>
      <c r="B40" s="412">
        <v>1</v>
      </c>
      <c r="C40" s="421" t="s">
        <v>112</v>
      </c>
      <c r="D40" s="398" t="s">
        <v>83</v>
      </c>
      <c r="E40" s="400" t="s">
        <v>80</v>
      </c>
      <c r="F40" s="396">
        <v>15</v>
      </c>
      <c r="G40" s="87" t="s">
        <v>98</v>
      </c>
      <c r="H40" s="41">
        <v>9</v>
      </c>
      <c r="I40" s="42">
        <v>9</v>
      </c>
      <c r="J40" s="42">
        <v>0</v>
      </c>
      <c r="K40" s="43">
        <v>0</v>
      </c>
      <c r="L40" s="41">
        <f>+M40+O40</f>
        <v>19.5</v>
      </c>
      <c r="M40" s="42">
        <v>11.5</v>
      </c>
      <c r="N40" s="42"/>
      <c r="O40" s="43">
        <v>8</v>
      </c>
      <c r="P40" s="88">
        <v>13</v>
      </c>
      <c r="Q40" s="88">
        <v>13</v>
      </c>
      <c r="R40" s="257" t="s">
        <v>81</v>
      </c>
      <c r="S40" s="41">
        <v>29</v>
      </c>
      <c r="T40" s="42">
        <v>29</v>
      </c>
      <c r="U40" s="221">
        <v>29</v>
      </c>
      <c r="V40" s="227" t="s">
        <v>145</v>
      </c>
    </row>
    <row r="41" spans="1:29" ht="15.75" hidden="1" customHeight="1" outlineLevel="1" thickBot="1">
      <c r="A41" s="260"/>
      <c r="B41" s="413"/>
      <c r="C41" s="422"/>
      <c r="D41" s="399"/>
      <c r="E41" s="401"/>
      <c r="F41" s="397"/>
      <c r="G41" s="91" t="s">
        <v>20</v>
      </c>
      <c r="H41" s="54">
        <f>SUM(H40)</f>
        <v>9</v>
      </c>
      <c r="I41" s="55">
        <f t="shared" ref="I41:Q41" si="12">SUM(I40)</f>
        <v>9</v>
      </c>
      <c r="J41" s="55">
        <f t="shared" si="12"/>
        <v>0</v>
      </c>
      <c r="K41" s="56">
        <f t="shared" si="12"/>
        <v>0</v>
      </c>
      <c r="L41" s="54">
        <f t="shared" si="12"/>
        <v>19.5</v>
      </c>
      <c r="M41" s="55">
        <f t="shared" si="12"/>
        <v>11.5</v>
      </c>
      <c r="N41" s="55">
        <f t="shared" si="12"/>
        <v>0</v>
      </c>
      <c r="O41" s="56">
        <f t="shared" si="12"/>
        <v>8</v>
      </c>
      <c r="P41" s="57">
        <f t="shared" si="12"/>
        <v>13</v>
      </c>
      <c r="Q41" s="57">
        <f t="shared" si="12"/>
        <v>13</v>
      </c>
      <c r="R41" s="257"/>
      <c r="S41" s="54">
        <f>SUM(S40)</f>
        <v>29</v>
      </c>
      <c r="T41" s="55">
        <f>SUM(T40)</f>
        <v>29</v>
      </c>
      <c r="U41" s="220">
        <f>SUM(U40)</f>
        <v>29</v>
      </c>
      <c r="V41" s="227"/>
    </row>
    <row r="42" spans="1:29" ht="20.25" hidden="1" customHeight="1" outlineLevel="1">
      <c r="A42" s="420">
        <v>2</v>
      </c>
      <c r="B42" s="412">
        <v>1</v>
      </c>
      <c r="C42" s="421" t="s">
        <v>113</v>
      </c>
      <c r="D42" s="423" t="s">
        <v>83</v>
      </c>
      <c r="E42" s="400" t="s">
        <v>80</v>
      </c>
      <c r="F42" s="396">
        <v>16</v>
      </c>
      <c r="G42" s="87" t="s">
        <v>98</v>
      </c>
      <c r="H42" s="41">
        <v>8</v>
      </c>
      <c r="I42" s="42">
        <v>8</v>
      </c>
      <c r="J42" s="42">
        <v>0</v>
      </c>
      <c r="K42" s="43">
        <v>0</v>
      </c>
      <c r="L42" s="41">
        <v>2.5</v>
      </c>
      <c r="M42" s="42">
        <v>2.5</v>
      </c>
      <c r="N42" s="42"/>
      <c r="O42" s="43"/>
      <c r="P42" s="88">
        <v>4</v>
      </c>
      <c r="Q42" s="88">
        <v>4</v>
      </c>
      <c r="R42" s="257" t="s">
        <v>81</v>
      </c>
      <c r="S42" s="41">
        <v>15</v>
      </c>
      <c r="T42" s="42">
        <v>15</v>
      </c>
      <c r="U42" s="221">
        <v>15</v>
      </c>
      <c r="V42" s="227" t="s">
        <v>146</v>
      </c>
    </row>
    <row r="43" spans="1:29" ht="15.75" hidden="1" customHeight="1" outlineLevel="1" thickBot="1">
      <c r="A43" s="260"/>
      <c r="B43" s="413"/>
      <c r="C43" s="422"/>
      <c r="D43" s="399"/>
      <c r="E43" s="401"/>
      <c r="F43" s="397"/>
      <c r="G43" s="91" t="s">
        <v>20</v>
      </c>
      <c r="H43" s="54">
        <f>SUM(H42)</f>
        <v>8</v>
      </c>
      <c r="I43" s="55">
        <f t="shared" ref="I43:Q43" si="13">SUM(I42)</f>
        <v>8</v>
      </c>
      <c r="J43" s="55">
        <f t="shared" si="13"/>
        <v>0</v>
      </c>
      <c r="K43" s="56">
        <f t="shared" si="13"/>
        <v>0</v>
      </c>
      <c r="L43" s="54">
        <f t="shared" si="13"/>
        <v>2.5</v>
      </c>
      <c r="M43" s="54">
        <f t="shared" si="13"/>
        <v>2.5</v>
      </c>
      <c r="N43" s="55">
        <f t="shared" si="13"/>
        <v>0</v>
      </c>
      <c r="O43" s="56">
        <f t="shared" si="13"/>
        <v>0</v>
      </c>
      <c r="P43" s="57">
        <f t="shared" si="13"/>
        <v>4</v>
      </c>
      <c r="Q43" s="57">
        <f t="shared" si="13"/>
        <v>4</v>
      </c>
      <c r="R43" s="257"/>
      <c r="S43" s="54">
        <f>SUM(S42)</f>
        <v>15</v>
      </c>
      <c r="T43" s="55">
        <f>SUM(T42)</f>
        <v>15</v>
      </c>
      <c r="U43" s="220">
        <f>SUM(U42)</f>
        <v>15</v>
      </c>
      <c r="V43" s="227"/>
    </row>
    <row r="44" spans="1:29" ht="20.25" hidden="1" customHeight="1" outlineLevel="1">
      <c r="A44" s="420">
        <v>2</v>
      </c>
      <c r="B44" s="412">
        <v>1</v>
      </c>
      <c r="C44" s="421" t="s">
        <v>114</v>
      </c>
      <c r="D44" s="398" t="s">
        <v>83</v>
      </c>
      <c r="E44" s="400" t="s">
        <v>80</v>
      </c>
      <c r="F44" s="396">
        <v>17</v>
      </c>
      <c r="G44" s="87" t="s">
        <v>98</v>
      </c>
      <c r="H44" s="41">
        <v>14</v>
      </c>
      <c r="I44" s="42">
        <v>6</v>
      </c>
      <c r="J44" s="42">
        <v>0</v>
      </c>
      <c r="K44" s="43">
        <v>8</v>
      </c>
      <c r="L44" s="41">
        <f>+M44+O44</f>
        <v>17.5</v>
      </c>
      <c r="M44" s="42">
        <v>5.5</v>
      </c>
      <c r="N44" s="42"/>
      <c r="O44" s="43">
        <v>12</v>
      </c>
      <c r="P44" s="88">
        <v>17.899999999999999</v>
      </c>
      <c r="Q44" s="88">
        <v>18.3</v>
      </c>
      <c r="R44" s="257" t="s">
        <v>81</v>
      </c>
      <c r="S44" s="41">
        <v>16</v>
      </c>
      <c r="T44" s="42">
        <v>16</v>
      </c>
      <c r="U44" s="221">
        <v>16</v>
      </c>
      <c r="V44" s="227" t="s">
        <v>147</v>
      </c>
    </row>
    <row r="45" spans="1:29" ht="15.75" hidden="1" customHeight="1" outlineLevel="1" thickBot="1">
      <c r="A45" s="260"/>
      <c r="B45" s="413"/>
      <c r="C45" s="422"/>
      <c r="D45" s="399"/>
      <c r="E45" s="401"/>
      <c r="F45" s="397"/>
      <c r="G45" s="91" t="s">
        <v>20</v>
      </c>
      <c r="H45" s="54">
        <f>SUM(H44)</f>
        <v>14</v>
      </c>
      <c r="I45" s="55">
        <f t="shared" ref="I45:Q45" si="14">SUM(I44)</f>
        <v>6</v>
      </c>
      <c r="J45" s="55">
        <f t="shared" si="14"/>
        <v>0</v>
      </c>
      <c r="K45" s="56">
        <f t="shared" si="14"/>
        <v>8</v>
      </c>
      <c r="L45" s="54">
        <f t="shared" si="14"/>
        <v>17.5</v>
      </c>
      <c r="M45" s="55">
        <f t="shared" si="14"/>
        <v>5.5</v>
      </c>
      <c r="N45" s="55">
        <f t="shared" si="14"/>
        <v>0</v>
      </c>
      <c r="O45" s="56">
        <f t="shared" si="14"/>
        <v>12</v>
      </c>
      <c r="P45" s="57">
        <f t="shared" si="14"/>
        <v>17.899999999999999</v>
      </c>
      <c r="Q45" s="57">
        <f t="shared" si="14"/>
        <v>18.3</v>
      </c>
      <c r="R45" s="257"/>
      <c r="S45" s="54">
        <f>SUM(S44)</f>
        <v>16</v>
      </c>
      <c r="T45" s="55">
        <f>SUM(T44)</f>
        <v>16</v>
      </c>
      <c r="U45" s="220">
        <f>SUM(U44)</f>
        <v>16</v>
      </c>
      <c r="V45" s="227"/>
    </row>
    <row r="46" spans="1:29" ht="20.25" hidden="1" customHeight="1" outlineLevel="1">
      <c r="A46" s="420">
        <v>2</v>
      </c>
      <c r="B46" s="412">
        <v>1</v>
      </c>
      <c r="C46" s="421" t="s">
        <v>115</v>
      </c>
      <c r="D46" s="398" t="s">
        <v>83</v>
      </c>
      <c r="E46" s="400" t="s">
        <v>80</v>
      </c>
      <c r="F46" s="396">
        <v>18</v>
      </c>
      <c r="G46" s="87" t="s">
        <v>98</v>
      </c>
      <c r="H46" s="41">
        <v>62</v>
      </c>
      <c r="I46" s="42">
        <v>62</v>
      </c>
      <c r="J46" s="42">
        <v>0</v>
      </c>
      <c r="K46" s="43">
        <v>0</v>
      </c>
      <c r="L46" s="41">
        <f>+M46+O46</f>
        <v>60</v>
      </c>
      <c r="M46" s="42">
        <v>60</v>
      </c>
      <c r="N46" s="42"/>
      <c r="O46" s="43"/>
      <c r="P46" s="88">
        <v>66</v>
      </c>
      <c r="Q46" s="88">
        <v>66</v>
      </c>
      <c r="R46" s="257" t="s">
        <v>81</v>
      </c>
      <c r="S46" s="216">
        <v>161</v>
      </c>
      <c r="T46" s="217">
        <v>161</v>
      </c>
      <c r="U46" s="222">
        <v>161</v>
      </c>
      <c r="V46" s="227" t="s">
        <v>148</v>
      </c>
    </row>
    <row r="47" spans="1:29" ht="15.75" hidden="1" customHeight="1" outlineLevel="1" thickBot="1">
      <c r="A47" s="260"/>
      <c r="B47" s="413"/>
      <c r="C47" s="422"/>
      <c r="D47" s="399"/>
      <c r="E47" s="401"/>
      <c r="F47" s="397"/>
      <c r="G47" s="91" t="s">
        <v>20</v>
      </c>
      <c r="H47" s="54">
        <f>SUM(H46)</f>
        <v>62</v>
      </c>
      <c r="I47" s="55">
        <f t="shared" ref="I47:Q47" si="15">SUM(I46)</f>
        <v>62</v>
      </c>
      <c r="J47" s="55">
        <f t="shared" si="15"/>
        <v>0</v>
      </c>
      <c r="K47" s="56">
        <f t="shared" si="15"/>
        <v>0</v>
      </c>
      <c r="L47" s="54">
        <f t="shared" si="15"/>
        <v>60</v>
      </c>
      <c r="M47" s="55">
        <f t="shared" si="15"/>
        <v>60</v>
      </c>
      <c r="N47" s="55">
        <f t="shared" si="15"/>
        <v>0</v>
      </c>
      <c r="O47" s="56">
        <f t="shared" si="15"/>
        <v>0</v>
      </c>
      <c r="P47" s="57">
        <f t="shared" si="15"/>
        <v>66</v>
      </c>
      <c r="Q47" s="57">
        <f t="shared" si="15"/>
        <v>66</v>
      </c>
      <c r="R47" s="257"/>
      <c r="S47" s="54">
        <f>SUM(S46)</f>
        <v>161</v>
      </c>
      <c r="T47" s="55">
        <f>SUM(T46)</f>
        <v>161</v>
      </c>
      <c r="U47" s="220">
        <f>SUM(U46)</f>
        <v>161</v>
      </c>
      <c r="V47" s="227"/>
    </row>
    <row r="48" spans="1:29" ht="20.25" hidden="1" customHeight="1" outlineLevel="1">
      <c r="A48" s="420">
        <v>2</v>
      </c>
      <c r="B48" s="412">
        <v>1</v>
      </c>
      <c r="C48" s="421" t="s">
        <v>116</v>
      </c>
      <c r="D48" s="398" t="s">
        <v>83</v>
      </c>
      <c r="E48" s="400" t="s">
        <v>80</v>
      </c>
      <c r="F48" s="396">
        <v>19</v>
      </c>
      <c r="G48" s="87" t="s">
        <v>98</v>
      </c>
      <c r="H48" s="41">
        <v>5</v>
      </c>
      <c r="I48" s="42">
        <v>5</v>
      </c>
      <c r="J48" s="42">
        <v>0</v>
      </c>
      <c r="K48" s="43">
        <v>0</v>
      </c>
      <c r="L48" s="41">
        <v>4</v>
      </c>
      <c r="M48" s="42">
        <v>4</v>
      </c>
      <c r="N48" s="42"/>
      <c r="O48" s="43"/>
      <c r="P48" s="88">
        <v>4.4000000000000004</v>
      </c>
      <c r="Q48" s="88">
        <v>4.8</v>
      </c>
      <c r="R48" s="257" t="s">
        <v>81</v>
      </c>
      <c r="S48" s="41">
        <v>15.2</v>
      </c>
      <c r="T48" s="42">
        <v>15.2</v>
      </c>
      <c r="U48" s="221">
        <v>15.2</v>
      </c>
      <c r="V48" s="227" t="s">
        <v>149</v>
      </c>
    </row>
    <row r="49" spans="1:30" ht="15.75" hidden="1" customHeight="1" outlineLevel="1" thickBot="1">
      <c r="A49" s="260"/>
      <c r="B49" s="413"/>
      <c r="C49" s="422"/>
      <c r="D49" s="399"/>
      <c r="E49" s="401"/>
      <c r="F49" s="397"/>
      <c r="G49" s="91" t="s">
        <v>20</v>
      </c>
      <c r="H49" s="54">
        <f>SUM(H48)</f>
        <v>5</v>
      </c>
      <c r="I49" s="55">
        <f t="shared" ref="I49:Q49" si="16">SUM(I48)</f>
        <v>5</v>
      </c>
      <c r="J49" s="55">
        <f t="shared" si="16"/>
        <v>0</v>
      </c>
      <c r="K49" s="56">
        <f t="shared" si="16"/>
        <v>0</v>
      </c>
      <c r="L49" s="54">
        <f t="shared" si="16"/>
        <v>4</v>
      </c>
      <c r="M49" s="55">
        <f t="shared" si="16"/>
        <v>4</v>
      </c>
      <c r="N49" s="55">
        <f t="shared" si="16"/>
        <v>0</v>
      </c>
      <c r="O49" s="56">
        <f t="shared" si="16"/>
        <v>0</v>
      </c>
      <c r="P49" s="57">
        <f t="shared" si="16"/>
        <v>4.4000000000000004</v>
      </c>
      <c r="Q49" s="57">
        <f t="shared" si="16"/>
        <v>4.8</v>
      </c>
      <c r="R49" s="257"/>
      <c r="S49" s="54">
        <f>SUM(S48)</f>
        <v>15.2</v>
      </c>
      <c r="T49" s="55">
        <f>SUM(T48)</f>
        <v>15.2</v>
      </c>
      <c r="U49" s="220">
        <f>SUM(U48)</f>
        <v>15.2</v>
      </c>
      <c r="V49" s="227"/>
    </row>
    <row r="50" spans="1:30" ht="20.25" hidden="1" customHeight="1" outlineLevel="1">
      <c r="A50" s="420">
        <v>2</v>
      </c>
      <c r="B50" s="412">
        <v>1</v>
      </c>
      <c r="C50" s="421" t="s">
        <v>117</v>
      </c>
      <c r="D50" s="398" t="s">
        <v>83</v>
      </c>
      <c r="E50" s="400" t="s">
        <v>80</v>
      </c>
      <c r="F50" s="396">
        <v>20</v>
      </c>
      <c r="G50" s="87" t="s">
        <v>98</v>
      </c>
      <c r="H50" s="41">
        <v>6</v>
      </c>
      <c r="I50" s="42">
        <v>6</v>
      </c>
      <c r="J50" s="42">
        <v>0</v>
      </c>
      <c r="K50" s="43">
        <v>0</v>
      </c>
      <c r="L50" s="41">
        <v>3</v>
      </c>
      <c r="M50" s="42">
        <v>3</v>
      </c>
      <c r="N50" s="42"/>
      <c r="O50" s="43"/>
      <c r="P50" s="88">
        <v>5</v>
      </c>
      <c r="Q50" s="88">
        <v>5</v>
      </c>
      <c r="R50" s="257" t="s">
        <v>81</v>
      </c>
      <c r="S50" s="275">
        <v>23</v>
      </c>
      <c r="T50" s="293">
        <v>23</v>
      </c>
      <c r="U50" s="499">
        <v>23</v>
      </c>
      <c r="V50" s="227" t="s">
        <v>150</v>
      </c>
    </row>
    <row r="51" spans="1:30" ht="20.25" hidden="1" customHeight="1" outlineLevel="1">
      <c r="A51" s="306"/>
      <c r="B51" s="369"/>
      <c r="C51" s="395"/>
      <c r="D51" s="305"/>
      <c r="E51" s="411"/>
      <c r="F51" s="376"/>
      <c r="G51" s="219" t="s">
        <v>107</v>
      </c>
      <c r="H51" s="52"/>
      <c r="I51" s="206"/>
      <c r="J51" s="206"/>
      <c r="K51" s="207"/>
      <c r="L51" s="52">
        <v>2</v>
      </c>
      <c r="M51" s="206">
        <v>2</v>
      </c>
      <c r="N51" s="206"/>
      <c r="O51" s="207"/>
      <c r="P51" s="218">
        <v>2</v>
      </c>
      <c r="Q51" s="218">
        <v>2</v>
      </c>
      <c r="R51" s="257"/>
      <c r="S51" s="277"/>
      <c r="T51" s="289"/>
      <c r="U51" s="500"/>
      <c r="V51" s="227"/>
    </row>
    <row r="52" spans="1:30" ht="15.75" hidden="1" customHeight="1" outlineLevel="1" thickBot="1">
      <c r="A52" s="260"/>
      <c r="B52" s="413"/>
      <c r="C52" s="422"/>
      <c r="D52" s="399"/>
      <c r="E52" s="401"/>
      <c r="F52" s="397"/>
      <c r="G52" s="91" t="s">
        <v>20</v>
      </c>
      <c r="H52" s="54">
        <f>+H50+H51</f>
        <v>6</v>
      </c>
      <c r="I52" s="54">
        <f t="shared" ref="I52:Q52" si="17">+I50+I51</f>
        <v>6</v>
      </c>
      <c r="J52" s="54">
        <f t="shared" si="17"/>
        <v>0</v>
      </c>
      <c r="K52" s="54">
        <f t="shared" si="17"/>
        <v>0</v>
      </c>
      <c r="L52" s="54">
        <f t="shared" si="17"/>
        <v>5</v>
      </c>
      <c r="M52" s="54">
        <f t="shared" si="17"/>
        <v>5</v>
      </c>
      <c r="N52" s="54">
        <f t="shared" si="17"/>
        <v>0</v>
      </c>
      <c r="O52" s="54">
        <f t="shared" si="17"/>
        <v>0</v>
      </c>
      <c r="P52" s="54">
        <f t="shared" si="17"/>
        <v>7</v>
      </c>
      <c r="Q52" s="54">
        <f t="shared" si="17"/>
        <v>7</v>
      </c>
      <c r="R52" s="257"/>
      <c r="S52" s="54">
        <f>SUM(S50)</f>
        <v>23</v>
      </c>
      <c r="T52" s="55">
        <f>SUM(T50)</f>
        <v>23</v>
      </c>
      <c r="U52" s="220">
        <f>SUM(U50)</f>
        <v>23</v>
      </c>
      <c r="V52" s="227"/>
    </row>
    <row r="53" spans="1:30" ht="20.25" hidden="1" customHeight="1" outlineLevel="1">
      <c r="A53" s="420">
        <v>2</v>
      </c>
      <c r="B53" s="412">
        <v>1</v>
      </c>
      <c r="C53" s="421" t="s">
        <v>118</v>
      </c>
      <c r="D53" s="398" t="s">
        <v>83</v>
      </c>
      <c r="E53" s="400" t="s">
        <v>80</v>
      </c>
      <c r="F53" s="396">
        <v>21</v>
      </c>
      <c r="G53" s="87" t="s">
        <v>98</v>
      </c>
      <c r="H53" s="41">
        <v>15</v>
      </c>
      <c r="I53" s="42">
        <v>3</v>
      </c>
      <c r="J53" s="42">
        <v>0</v>
      </c>
      <c r="K53" s="43">
        <v>12</v>
      </c>
      <c r="L53" s="41">
        <f>+M53+O53</f>
        <v>16</v>
      </c>
      <c r="M53" s="42">
        <v>4</v>
      </c>
      <c r="N53" s="42"/>
      <c r="O53" s="43">
        <v>12</v>
      </c>
      <c r="P53" s="88"/>
      <c r="Q53" s="88"/>
      <c r="R53" s="257" t="s">
        <v>81</v>
      </c>
      <c r="S53" s="41">
        <v>14.3</v>
      </c>
      <c r="T53" s="42">
        <v>14.3</v>
      </c>
      <c r="U53" s="221">
        <v>14.3</v>
      </c>
      <c r="V53" s="227" t="s">
        <v>151</v>
      </c>
    </row>
    <row r="54" spans="1:30" ht="15.75" hidden="1" customHeight="1" outlineLevel="1">
      <c r="A54" s="260"/>
      <c r="B54" s="413"/>
      <c r="C54" s="422"/>
      <c r="D54" s="399"/>
      <c r="E54" s="401"/>
      <c r="F54" s="397"/>
      <c r="G54" s="91" t="s">
        <v>20</v>
      </c>
      <c r="H54" s="54">
        <f>SUM(H53)</f>
        <v>15</v>
      </c>
      <c r="I54" s="55">
        <f t="shared" ref="I54:Q54" si="18">SUM(I53)</f>
        <v>3</v>
      </c>
      <c r="J54" s="55">
        <f t="shared" si="18"/>
        <v>0</v>
      </c>
      <c r="K54" s="56">
        <f t="shared" si="18"/>
        <v>12</v>
      </c>
      <c r="L54" s="54">
        <f t="shared" si="18"/>
        <v>16</v>
      </c>
      <c r="M54" s="55">
        <f t="shared" si="18"/>
        <v>4</v>
      </c>
      <c r="N54" s="55">
        <f t="shared" si="18"/>
        <v>0</v>
      </c>
      <c r="O54" s="56">
        <f t="shared" si="18"/>
        <v>12</v>
      </c>
      <c r="P54" s="57">
        <f t="shared" si="18"/>
        <v>0</v>
      </c>
      <c r="Q54" s="57">
        <f t="shared" si="18"/>
        <v>0</v>
      </c>
      <c r="R54" s="257"/>
      <c r="S54" s="54">
        <f>SUM(S53)</f>
        <v>14.3</v>
      </c>
      <c r="T54" s="55">
        <f>SUM(T53)</f>
        <v>14.3</v>
      </c>
      <c r="U54" s="220">
        <f>SUM(U53)</f>
        <v>14.3</v>
      </c>
      <c r="V54" s="227"/>
    </row>
    <row r="55" spans="1:30" ht="23.25" customHeight="1" collapsed="1">
      <c r="A55" s="260">
        <v>2</v>
      </c>
      <c r="B55" s="262">
        <v>1</v>
      </c>
      <c r="C55" s="264">
        <v>2</v>
      </c>
      <c r="D55" s="265" t="s">
        <v>105</v>
      </c>
      <c r="E55" s="267" t="s">
        <v>89</v>
      </c>
      <c r="F55" s="269" t="s">
        <v>86</v>
      </c>
      <c r="G55" s="431" t="s">
        <v>98</v>
      </c>
      <c r="H55" s="470">
        <v>269</v>
      </c>
      <c r="I55" s="475">
        <v>264</v>
      </c>
      <c r="J55" s="469">
        <v>104.3</v>
      </c>
      <c r="K55" s="467">
        <f t="shared" ref="K55:Q55" si="19">+K59+K63+K67+K71+K75+K79+K83+K87</f>
        <v>5</v>
      </c>
      <c r="L55" s="470">
        <f>+L59+L63+L67+L71+L75+L79+L83+L87</f>
        <v>369.52</v>
      </c>
      <c r="M55" s="469">
        <f t="shared" si="19"/>
        <v>332.02</v>
      </c>
      <c r="N55" s="469">
        <f t="shared" si="19"/>
        <v>129.72</v>
      </c>
      <c r="O55" s="467">
        <f t="shared" si="19"/>
        <v>37.5</v>
      </c>
      <c r="P55" s="435">
        <f t="shared" si="19"/>
        <v>397.90000000000003</v>
      </c>
      <c r="Q55" s="465">
        <f t="shared" si="19"/>
        <v>406.3</v>
      </c>
      <c r="R55" s="466" t="s">
        <v>82</v>
      </c>
      <c r="S55" s="44">
        <f>+S59+S63+S67+S71+S75+S79+S83+S87</f>
        <v>5</v>
      </c>
      <c r="T55" s="44">
        <f>+T59+T63+T67+T71+T75+T79+T83+T87</f>
        <v>5</v>
      </c>
      <c r="U55" s="223">
        <f>+U59+U63+U67+U71+U75+U79+U83+U87</f>
        <v>5</v>
      </c>
      <c r="V55" s="227"/>
      <c r="W55" s="192" t="s">
        <v>98</v>
      </c>
      <c r="X55" s="197">
        <f>H59+H63+H67+H71+H75+H79+H83+H87</f>
        <v>267.8</v>
      </c>
      <c r="Y55" s="197">
        <f>I59+I63+I67+I71+I75+I79+I83+I87</f>
        <v>262.8</v>
      </c>
      <c r="Z55" s="197">
        <f>J59+J63+J67+J71+J75+J79+J83+J87</f>
        <v>103.29999999999998</v>
      </c>
      <c r="AA55" s="197">
        <f>K59+K63+K67+K71+K75+K79+K83+K87</f>
        <v>5</v>
      </c>
      <c r="AC55" s="197">
        <f>P59+P63+P67+P71+P75+P79+P83+P87</f>
        <v>397.90000000000003</v>
      </c>
      <c r="AD55" s="197">
        <f>Q59+Q63+Q67+Q71+Q75+Q79+Q83+Q87</f>
        <v>406.3</v>
      </c>
    </row>
    <row r="56" spans="1:30" ht="14.25" customHeight="1">
      <c r="A56" s="261"/>
      <c r="B56" s="247"/>
      <c r="C56" s="249"/>
      <c r="D56" s="312"/>
      <c r="E56" s="300"/>
      <c r="F56" s="302"/>
      <c r="G56" s="431"/>
      <c r="H56" s="277"/>
      <c r="I56" s="476"/>
      <c r="J56" s="469"/>
      <c r="K56" s="467"/>
      <c r="L56" s="277"/>
      <c r="M56" s="469"/>
      <c r="N56" s="469"/>
      <c r="O56" s="467"/>
      <c r="P56" s="435"/>
      <c r="Q56" s="465"/>
      <c r="R56" s="466"/>
      <c r="S56" s="93">
        <f>SUM(S55)</f>
        <v>5</v>
      </c>
      <c r="T56" s="94">
        <f>SUM(T55)</f>
        <v>5</v>
      </c>
      <c r="U56" s="224">
        <f>SUM(U55)</f>
        <v>5</v>
      </c>
      <c r="V56" s="227"/>
      <c r="W56" s="192" t="s">
        <v>107</v>
      </c>
      <c r="X56" s="197">
        <f t="shared" ref="X56:AA57" si="20">H61+H65+H69+H73+H77+H81+H85+H89</f>
        <v>0</v>
      </c>
      <c r="Y56" s="197">
        <f t="shared" si="20"/>
        <v>0</v>
      </c>
      <c r="Z56" s="197">
        <f t="shared" si="20"/>
        <v>0</v>
      </c>
      <c r="AA56" s="197">
        <f t="shared" si="20"/>
        <v>0</v>
      </c>
      <c r="AC56" s="197">
        <f>P61+P65+P69+P73+P77+P81+P85+P89</f>
        <v>0</v>
      </c>
      <c r="AD56" s="197">
        <f>Q61+Q65+Q69+Q73+Q77+Q81+Q85+Q89</f>
        <v>0</v>
      </c>
    </row>
    <row r="57" spans="1:30" ht="43.5" customHeight="1">
      <c r="A57" s="261"/>
      <c r="B57" s="247"/>
      <c r="C57" s="249"/>
      <c r="D57" s="312"/>
      <c r="E57" s="300"/>
      <c r="F57" s="302"/>
      <c r="G57" s="92" t="s">
        <v>107</v>
      </c>
      <c r="H57" s="44">
        <f>+H61+H65+H69+H73+H77+H81+H85+H89</f>
        <v>0</v>
      </c>
      <c r="I57" s="45">
        <f t="shared" ref="I57:Q57" si="21">+I61+I65+I69+I73+I77+I81+I85+I89</f>
        <v>0</v>
      </c>
      <c r="J57" s="45">
        <f t="shared" si="21"/>
        <v>0</v>
      </c>
      <c r="K57" s="46">
        <f t="shared" si="21"/>
        <v>0</v>
      </c>
      <c r="L57" s="44">
        <f t="shared" si="21"/>
        <v>0</v>
      </c>
      <c r="M57" s="45">
        <f t="shared" si="21"/>
        <v>0</v>
      </c>
      <c r="N57" s="45">
        <f t="shared" si="21"/>
        <v>0</v>
      </c>
      <c r="O57" s="46">
        <f t="shared" si="21"/>
        <v>0</v>
      </c>
      <c r="P57" s="44">
        <f t="shared" si="21"/>
        <v>0</v>
      </c>
      <c r="Q57" s="59">
        <f t="shared" si="21"/>
        <v>0</v>
      </c>
      <c r="R57" s="466" t="s">
        <v>104</v>
      </c>
      <c r="S57" s="44">
        <f>+S61+S65+S69+S73+S77+S81+S85+S89</f>
        <v>448.7</v>
      </c>
      <c r="T57" s="44">
        <f>+T61+T65+T69+T73+T77+T81+T85+T89</f>
        <v>448.7</v>
      </c>
      <c r="U57" s="223">
        <f>+U61+U65+U69+U73+U77+U81+U85+U89</f>
        <v>448.7</v>
      </c>
      <c r="V57" s="227"/>
      <c r="X57" s="197">
        <f t="shared" si="20"/>
        <v>267.8</v>
      </c>
      <c r="Y57" s="197">
        <f t="shared" si="20"/>
        <v>262.8</v>
      </c>
      <c r="Z57" s="197">
        <f t="shared" si="20"/>
        <v>103.29999999999998</v>
      </c>
      <c r="AA57" s="197">
        <f t="shared" si="20"/>
        <v>5</v>
      </c>
      <c r="AC57" s="197">
        <f>P62+P66+P70+P74+P78+P82+P86+P90</f>
        <v>397.90000000000003</v>
      </c>
      <c r="AD57" s="197">
        <f>Q62+Q66+Q70+Q74+Q78+Q82+Q86+Q90</f>
        <v>406.3</v>
      </c>
    </row>
    <row r="58" spans="1:30" ht="15" customHeight="1">
      <c r="A58" s="261"/>
      <c r="B58" s="263"/>
      <c r="C58" s="263"/>
      <c r="D58" s="266"/>
      <c r="E58" s="270"/>
      <c r="F58" s="270"/>
      <c r="G58" s="76" t="s">
        <v>20</v>
      </c>
      <c r="H58" s="54">
        <f>SUM(H55:H57)</f>
        <v>269</v>
      </c>
      <c r="I58" s="55">
        <f t="shared" ref="I58:Q58" si="22">SUM(I55:I57)</f>
        <v>264</v>
      </c>
      <c r="J58" s="55">
        <f t="shared" si="22"/>
        <v>104.3</v>
      </c>
      <c r="K58" s="56">
        <f t="shared" si="22"/>
        <v>5</v>
      </c>
      <c r="L58" s="54">
        <f t="shared" si="22"/>
        <v>369.52</v>
      </c>
      <c r="M58" s="55">
        <f t="shared" si="22"/>
        <v>332.02</v>
      </c>
      <c r="N58" s="55">
        <f t="shared" si="22"/>
        <v>129.72</v>
      </c>
      <c r="O58" s="56">
        <f t="shared" si="22"/>
        <v>37.5</v>
      </c>
      <c r="P58" s="57">
        <f t="shared" si="22"/>
        <v>397.90000000000003</v>
      </c>
      <c r="Q58" s="57">
        <f t="shared" si="22"/>
        <v>406.3</v>
      </c>
      <c r="R58" s="466"/>
      <c r="S58" s="54">
        <f>SUM(S57)</f>
        <v>448.7</v>
      </c>
      <c r="T58" s="55">
        <f>SUM(T57)</f>
        <v>448.7</v>
      </c>
      <c r="U58" s="220">
        <f>SUM(U57)</f>
        <v>448.7</v>
      </c>
      <c r="V58" s="227"/>
      <c r="X58" s="197">
        <f>S59+S63+S67+S71+S75+S79+S83+S87</f>
        <v>5</v>
      </c>
      <c r="Y58" s="197">
        <f>T59+T63+T67+T71+T75+T79+T83+T87</f>
        <v>5</v>
      </c>
      <c r="Z58" s="197">
        <f>U59+U63+U67+U71+U75+U79+U83+U87</f>
        <v>5</v>
      </c>
    </row>
    <row r="59" spans="1:30" ht="23.25" hidden="1" customHeight="1" outlineLevel="1">
      <c r="A59" s="260">
        <v>2</v>
      </c>
      <c r="B59" s="262">
        <v>1</v>
      </c>
      <c r="C59" s="296" t="s">
        <v>119</v>
      </c>
      <c r="D59" s="265" t="s">
        <v>105</v>
      </c>
      <c r="E59" s="267" t="s">
        <v>89</v>
      </c>
      <c r="F59" s="269">
        <v>14</v>
      </c>
      <c r="G59" s="431" t="s">
        <v>98</v>
      </c>
      <c r="H59" s="435">
        <v>29.6</v>
      </c>
      <c r="I59" s="469">
        <v>29.6</v>
      </c>
      <c r="J59" s="469">
        <v>20.5</v>
      </c>
      <c r="K59" s="468">
        <v>0</v>
      </c>
      <c r="L59" s="435">
        <v>30.7</v>
      </c>
      <c r="M59" s="469">
        <v>30.7</v>
      </c>
      <c r="N59" s="469">
        <v>22.4</v>
      </c>
      <c r="O59" s="468"/>
      <c r="P59" s="465">
        <v>33.700000000000003</v>
      </c>
      <c r="Q59" s="465">
        <v>37</v>
      </c>
      <c r="R59" s="466" t="s">
        <v>82</v>
      </c>
      <c r="S59" s="44">
        <v>1</v>
      </c>
      <c r="T59" s="45">
        <v>1</v>
      </c>
      <c r="U59" s="225">
        <v>1</v>
      </c>
      <c r="V59" s="227" t="s">
        <v>144</v>
      </c>
      <c r="X59" s="197">
        <f>S61+S65+S69+S73+S77+S81+S85+S89</f>
        <v>448.7</v>
      </c>
      <c r="Y59" s="197">
        <f>T61+T65+T69+T73+T77+T81+T85+T89</f>
        <v>448.7</v>
      </c>
      <c r="Z59" s="197">
        <f>U61+U65+U69+U73+U77+U81+U85+U89</f>
        <v>448.7</v>
      </c>
    </row>
    <row r="60" spans="1:30" ht="14.25" hidden="1" customHeight="1" outlineLevel="1">
      <c r="A60" s="261"/>
      <c r="B60" s="247"/>
      <c r="C60" s="297"/>
      <c r="D60" s="312"/>
      <c r="E60" s="300"/>
      <c r="F60" s="302"/>
      <c r="G60" s="431"/>
      <c r="H60" s="435"/>
      <c r="I60" s="469"/>
      <c r="J60" s="469"/>
      <c r="K60" s="468"/>
      <c r="L60" s="435"/>
      <c r="M60" s="469"/>
      <c r="N60" s="469"/>
      <c r="O60" s="468"/>
      <c r="P60" s="465"/>
      <c r="Q60" s="465"/>
      <c r="R60" s="466"/>
      <c r="S60" s="93">
        <f>SUM(S59)</f>
        <v>1</v>
      </c>
      <c r="T60" s="94">
        <f>SUM(T59)</f>
        <v>1</v>
      </c>
      <c r="U60" s="224">
        <f>SUM(U59)</f>
        <v>1</v>
      </c>
      <c r="V60" s="227"/>
    </row>
    <row r="61" spans="1:30" ht="43.5" hidden="1" customHeight="1" outlineLevel="1">
      <c r="A61" s="261"/>
      <c r="B61" s="247"/>
      <c r="C61" s="297"/>
      <c r="D61" s="312"/>
      <c r="E61" s="300"/>
      <c r="F61" s="302"/>
      <c r="G61" s="92" t="s">
        <v>107</v>
      </c>
      <c r="H61" s="44">
        <v>0</v>
      </c>
      <c r="I61" s="45">
        <v>0</v>
      </c>
      <c r="J61" s="45">
        <v>0</v>
      </c>
      <c r="K61" s="46">
        <v>0</v>
      </c>
      <c r="L61" s="44">
        <v>0</v>
      </c>
      <c r="M61" s="45">
        <v>0</v>
      </c>
      <c r="N61" s="45">
        <v>0</v>
      </c>
      <c r="O61" s="46">
        <v>0</v>
      </c>
      <c r="P61" s="59">
        <v>0</v>
      </c>
      <c r="Q61" s="59">
        <v>0</v>
      </c>
      <c r="R61" s="466" t="s">
        <v>104</v>
      </c>
      <c r="S61" s="44">
        <v>140</v>
      </c>
      <c r="T61" s="45">
        <v>140</v>
      </c>
      <c r="U61" s="225">
        <v>140</v>
      </c>
      <c r="V61" s="227"/>
    </row>
    <row r="62" spans="1:30" ht="15" hidden="1" customHeight="1" outlineLevel="1">
      <c r="A62" s="261"/>
      <c r="B62" s="263"/>
      <c r="C62" s="426"/>
      <c r="D62" s="266"/>
      <c r="E62" s="270"/>
      <c r="F62" s="270"/>
      <c r="G62" s="76" t="s">
        <v>20</v>
      </c>
      <c r="H62" s="54">
        <f>SUM(H59:H61)</f>
        <v>29.6</v>
      </c>
      <c r="I62" s="55">
        <f t="shared" ref="I62:Q62" si="23">SUM(I59:I61)</f>
        <v>29.6</v>
      </c>
      <c r="J62" s="55">
        <f t="shared" si="23"/>
        <v>20.5</v>
      </c>
      <c r="K62" s="56">
        <f t="shared" si="23"/>
        <v>0</v>
      </c>
      <c r="L62" s="54">
        <f t="shared" si="23"/>
        <v>30.7</v>
      </c>
      <c r="M62" s="55">
        <f t="shared" si="23"/>
        <v>30.7</v>
      </c>
      <c r="N62" s="55">
        <f t="shared" si="23"/>
        <v>22.4</v>
      </c>
      <c r="O62" s="56">
        <f t="shared" si="23"/>
        <v>0</v>
      </c>
      <c r="P62" s="57">
        <f t="shared" si="23"/>
        <v>33.700000000000003</v>
      </c>
      <c r="Q62" s="57">
        <f t="shared" si="23"/>
        <v>37</v>
      </c>
      <c r="R62" s="466"/>
      <c r="S62" s="54">
        <f>SUM(S61)</f>
        <v>140</v>
      </c>
      <c r="T62" s="55">
        <f>SUM(T61)</f>
        <v>140</v>
      </c>
      <c r="U62" s="220">
        <f>SUM(U61)</f>
        <v>140</v>
      </c>
      <c r="V62" s="227"/>
    </row>
    <row r="63" spans="1:30" ht="23.25" hidden="1" customHeight="1" outlineLevel="1">
      <c r="A63" s="260">
        <v>2</v>
      </c>
      <c r="B63" s="262">
        <v>1</v>
      </c>
      <c r="C63" s="296" t="s">
        <v>120</v>
      </c>
      <c r="D63" s="265" t="s">
        <v>105</v>
      </c>
      <c r="E63" s="267" t="s">
        <v>89</v>
      </c>
      <c r="F63" s="269">
        <v>15</v>
      </c>
      <c r="G63" s="431" t="s">
        <v>98</v>
      </c>
      <c r="H63" s="435">
        <v>20.8</v>
      </c>
      <c r="I63" s="469">
        <v>20.8</v>
      </c>
      <c r="J63" s="469">
        <v>16.399999999999999</v>
      </c>
      <c r="K63" s="468">
        <v>0</v>
      </c>
      <c r="L63" s="435">
        <f>+M63+O63</f>
        <v>30</v>
      </c>
      <c r="M63" s="469">
        <v>30</v>
      </c>
      <c r="N63" s="469">
        <v>23.1</v>
      </c>
      <c r="O63" s="468"/>
      <c r="P63" s="465">
        <v>33</v>
      </c>
      <c r="Q63" s="465">
        <v>33</v>
      </c>
      <c r="R63" s="466" t="s">
        <v>82</v>
      </c>
      <c r="S63" s="44">
        <v>1</v>
      </c>
      <c r="T63" s="45">
        <v>1</v>
      </c>
      <c r="U63" s="225">
        <v>1</v>
      </c>
      <c r="V63" s="227" t="s">
        <v>145</v>
      </c>
    </row>
    <row r="64" spans="1:30" ht="14.25" hidden="1" customHeight="1" outlineLevel="1">
      <c r="A64" s="261"/>
      <c r="B64" s="247"/>
      <c r="C64" s="297"/>
      <c r="D64" s="312"/>
      <c r="E64" s="300"/>
      <c r="F64" s="302"/>
      <c r="G64" s="431"/>
      <c r="H64" s="435"/>
      <c r="I64" s="469"/>
      <c r="J64" s="469"/>
      <c r="K64" s="468"/>
      <c r="L64" s="435"/>
      <c r="M64" s="469"/>
      <c r="N64" s="469"/>
      <c r="O64" s="468"/>
      <c r="P64" s="465"/>
      <c r="Q64" s="465"/>
      <c r="R64" s="466"/>
      <c r="S64" s="93">
        <f>SUM(S63)</f>
        <v>1</v>
      </c>
      <c r="T64" s="94">
        <f>SUM(T63)</f>
        <v>1</v>
      </c>
      <c r="U64" s="224">
        <f>SUM(U63)</f>
        <v>1</v>
      </c>
      <c r="V64" s="227"/>
    </row>
    <row r="65" spans="1:22" ht="43.5" hidden="1" customHeight="1" outlineLevel="1">
      <c r="A65" s="261"/>
      <c r="B65" s="247"/>
      <c r="C65" s="297"/>
      <c r="D65" s="312"/>
      <c r="E65" s="300"/>
      <c r="F65" s="302"/>
      <c r="G65" s="92" t="s">
        <v>107</v>
      </c>
      <c r="H65" s="44">
        <v>0</v>
      </c>
      <c r="I65" s="45">
        <v>0</v>
      </c>
      <c r="J65" s="45">
        <v>0</v>
      </c>
      <c r="K65" s="46">
        <v>0</v>
      </c>
      <c r="L65" s="44">
        <v>0</v>
      </c>
      <c r="M65" s="45">
        <v>0</v>
      </c>
      <c r="N65" s="45">
        <v>0</v>
      </c>
      <c r="O65" s="46">
        <v>0</v>
      </c>
      <c r="P65" s="59">
        <v>0</v>
      </c>
      <c r="Q65" s="59">
        <v>0</v>
      </c>
      <c r="R65" s="466" t="s">
        <v>104</v>
      </c>
      <c r="S65" s="44">
        <v>35</v>
      </c>
      <c r="T65" s="45">
        <v>35</v>
      </c>
      <c r="U65" s="225">
        <v>35</v>
      </c>
      <c r="V65" s="227"/>
    </row>
    <row r="66" spans="1:22" ht="15" hidden="1" customHeight="1" outlineLevel="1">
      <c r="A66" s="261"/>
      <c r="B66" s="263"/>
      <c r="C66" s="426"/>
      <c r="D66" s="266"/>
      <c r="E66" s="270"/>
      <c r="F66" s="270"/>
      <c r="G66" s="76" t="s">
        <v>20</v>
      </c>
      <c r="H66" s="54">
        <f>SUM(H63:H65)</f>
        <v>20.8</v>
      </c>
      <c r="I66" s="55">
        <f t="shared" ref="I66:Q66" si="24">SUM(I63:I65)</f>
        <v>20.8</v>
      </c>
      <c r="J66" s="55">
        <f t="shared" si="24"/>
        <v>16.399999999999999</v>
      </c>
      <c r="K66" s="56">
        <f t="shared" si="24"/>
        <v>0</v>
      </c>
      <c r="L66" s="54">
        <f t="shared" si="24"/>
        <v>30</v>
      </c>
      <c r="M66" s="55">
        <f t="shared" si="24"/>
        <v>30</v>
      </c>
      <c r="N66" s="55">
        <f t="shared" si="24"/>
        <v>23.1</v>
      </c>
      <c r="O66" s="56">
        <f t="shared" si="24"/>
        <v>0</v>
      </c>
      <c r="P66" s="57">
        <f t="shared" si="24"/>
        <v>33</v>
      </c>
      <c r="Q66" s="57">
        <f t="shared" si="24"/>
        <v>33</v>
      </c>
      <c r="R66" s="466"/>
      <c r="S66" s="54">
        <f>SUM(S65)</f>
        <v>35</v>
      </c>
      <c r="T66" s="55">
        <f>SUM(T65)</f>
        <v>35</v>
      </c>
      <c r="U66" s="220">
        <f>SUM(U65)</f>
        <v>35</v>
      </c>
      <c r="V66" s="227"/>
    </row>
    <row r="67" spans="1:22" ht="23.25" hidden="1" customHeight="1" outlineLevel="1">
      <c r="A67" s="260">
        <v>2</v>
      </c>
      <c r="B67" s="262">
        <v>1</v>
      </c>
      <c r="C67" s="296" t="s">
        <v>121</v>
      </c>
      <c r="D67" s="265" t="s">
        <v>105</v>
      </c>
      <c r="E67" s="267" t="s">
        <v>89</v>
      </c>
      <c r="F67" s="269">
        <v>16</v>
      </c>
      <c r="G67" s="431" t="s">
        <v>98</v>
      </c>
      <c r="H67" s="435">
        <v>7.9</v>
      </c>
      <c r="I67" s="469">
        <v>7.9</v>
      </c>
      <c r="J67" s="469">
        <v>7.3</v>
      </c>
      <c r="K67" s="468">
        <v>0</v>
      </c>
      <c r="L67" s="483">
        <v>13.13</v>
      </c>
      <c r="M67" s="482">
        <v>13.13</v>
      </c>
      <c r="N67" s="482">
        <v>7.71</v>
      </c>
      <c r="O67" s="468"/>
      <c r="P67" s="465">
        <v>14</v>
      </c>
      <c r="Q67" s="465">
        <v>14</v>
      </c>
      <c r="R67" s="466" t="s">
        <v>82</v>
      </c>
      <c r="S67" s="44"/>
      <c r="T67" s="45"/>
      <c r="U67" s="225"/>
      <c r="V67" s="227" t="s">
        <v>146</v>
      </c>
    </row>
    <row r="68" spans="1:22" ht="14.25" hidden="1" customHeight="1" outlineLevel="1">
      <c r="A68" s="261"/>
      <c r="B68" s="247"/>
      <c r="C68" s="297"/>
      <c r="D68" s="312"/>
      <c r="E68" s="300"/>
      <c r="F68" s="302"/>
      <c r="G68" s="431"/>
      <c r="H68" s="435"/>
      <c r="I68" s="469"/>
      <c r="J68" s="469"/>
      <c r="K68" s="468"/>
      <c r="L68" s="483"/>
      <c r="M68" s="482"/>
      <c r="N68" s="482"/>
      <c r="O68" s="468"/>
      <c r="P68" s="465"/>
      <c r="Q68" s="465"/>
      <c r="R68" s="466"/>
      <c r="S68" s="93">
        <f>SUM(S67)</f>
        <v>0</v>
      </c>
      <c r="T68" s="94">
        <f>SUM(T67)</f>
        <v>0</v>
      </c>
      <c r="U68" s="224">
        <f>SUM(U67)</f>
        <v>0</v>
      </c>
      <c r="V68" s="227"/>
    </row>
    <row r="69" spans="1:22" ht="43.5" hidden="1" customHeight="1" outlineLevel="1">
      <c r="A69" s="261"/>
      <c r="B69" s="247"/>
      <c r="C69" s="297"/>
      <c r="D69" s="312"/>
      <c r="E69" s="300"/>
      <c r="F69" s="302"/>
      <c r="G69" s="92" t="s">
        <v>107</v>
      </c>
      <c r="H69" s="44">
        <v>0</v>
      </c>
      <c r="I69" s="45">
        <v>0</v>
      </c>
      <c r="J69" s="45">
        <v>0</v>
      </c>
      <c r="K69" s="46">
        <v>0</v>
      </c>
      <c r="L69" s="44">
        <v>0</v>
      </c>
      <c r="M69" s="45">
        <v>0</v>
      </c>
      <c r="N69" s="45">
        <v>0</v>
      </c>
      <c r="O69" s="46">
        <v>0</v>
      </c>
      <c r="P69" s="59">
        <v>0</v>
      </c>
      <c r="Q69" s="59">
        <v>0</v>
      </c>
      <c r="R69" s="466" t="s">
        <v>104</v>
      </c>
      <c r="S69" s="44">
        <v>4.5</v>
      </c>
      <c r="T69" s="45">
        <v>4.5</v>
      </c>
      <c r="U69" s="225">
        <v>4.5</v>
      </c>
      <c r="V69" s="227"/>
    </row>
    <row r="70" spans="1:22" ht="15" hidden="1" customHeight="1" outlineLevel="1">
      <c r="A70" s="261"/>
      <c r="B70" s="263"/>
      <c r="C70" s="426"/>
      <c r="D70" s="266"/>
      <c r="E70" s="270"/>
      <c r="F70" s="270"/>
      <c r="G70" s="76" t="s">
        <v>20</v>
      </c>
      <c r="H70" s="54">
        <f>SUM(H67:H69)</f>
        <v>7.9</v>
      </c>
      <c r="I70" s="55">
        <f t="shared" ref="I70:Q70" si="25">SUM(I67:I69)</f>
        <v>7.9</v>
      </c>
      <c r="J70" s="55">
        <f t="shared" si="25"/>
        <v>7.3</v>
      </c>
      <c r="K70" s="56">
        <f t="shared" si="25"/>
        <v>0</v>
      </c>
      <c r="L70" s="208">
        <f t="shared" si="25"/>
        <v>13.13</v>
      </c>
      <c r="M70" s="209">
        <f t="shared" si="25"/>
        <v>13.13</v>
      </c>
      <c r="N70" s="209">
        <f t="shared" si="25"/>
        <v>7.71</v>
      </c>
      <c r="O70" s="210">
        <f t="shared" si="25"/>
        <v>0</v>
      </c>
      <c r="P70" s="57">
        <f t="shared" si="25"/>
        <v>14</v>
      </c>
      <c r="Q70" s="57">
        <f t="shared" si="25"/>
        <v>14</v>
      </c>
      <c r="R70" s="466"/>
      <c r="S70" s="54">
        <f>SUM(S69)</f>
        <v>4.5</v>
      </c>
      <c r="T70" s="55">
        <f>SUM(T69)</f>
        <v>4.5</v>
      </c>
      <c r="U70" s="220">
        <f>SUM(U69)</f>
        <v>4.5</v>
      </c>
      <c r="V70" s="227"/>
    </row>
    <row r="71" spans="1:22" ht="23.25" hidden="1" customHeight="1" outlineLevel="1">
      <c r="A71" s="260">
        <v>2</v>
      </c>
      <c r="B71" s="262">
        <v>1</v>
      </c>
      <c r="C71" s="296" t="s">
        <v>122</v>
      </c>
      <c r="D71" s="265" t="s">
        <v>105</v>
      </c>
      <c r="E71" s="267" t="s">
        <v>89</v>
      </c>
      <c r="F71" s="269">
        <v>17</v>
      </c>
      <c r="G71" s="431" t="s">
        <v>98</v>
      </c>
      <c r="H71" s="435">
        <v>11.6</v>
      </c>
      <c r="I71" s="469">
        <v>11.6</v>
      </c>
      <c r="J71" s="469">
        <v>0</v>
      </c>
      <c r="K71" s="468">
        <v>0</v>
      </c>
      <c r="L71" s="470">
        <f>+M71+O71</f>
        <v>21.3</v>
      </c>
      <c r="M71" s="288">
        <v>14.3</v>
      </c>
      <c r="N71" s="288"/>
      <c r="O71" s="319">
        <v>7</v>
      </c>
      <c r="P71" s="465">
        <v>22.4</v>
      </c>
      <c r="Q71" s="465">
        <v>23.6</v>
      </c>
      <c r="R71" s="466" t="s">
        <v>82</v>
      </c>
      <c r="S71" s="44"/>
      <c r="T71" s="45"/>
      <c r="U71" s="225"/>
      <c r="V71" s="227" t="s">
        <v>147</v>
      </c>
    </row>
    <row r="72" spans="1:22" ht="14.25" hidden="1" customHeight="1" outlineLevel="1">
      <c r="A72" s="261"/>
      <c r="B72" s="247"/>
      <c r="C72" s="297"/>
      <c r="D72" s="312"/>
      <c r="E72" s="300"/>
      <c r="F72" s="302"/>
      <c r="G72" s="431"/>
      <c r="H72" s="435"/>
      <c r="I72" s="469"/>
      <c r="J72" s="469"/>
      <c r="K72" s="468"/>
      <c r="L72" s="277"/>
      <c r="M72" s="289"/>
      <c r="N72" s="289"/>
      <c r="O72" s="292"/>
      <c r="P72" s="465"/>
      <c r="Q72" s="465"/>
      <c r="R72" s="466"/>
      <c r="S72" s="93">
        <f>SUM(S71)</f>
        <v>0</v>
      </c>
      <c r="T72" s="94">
        <f>SUM(T71)</f>
        <v>0</v>
      </c>
      <c r="U72" s="224">
        <f>SUM(U71)</f>
        <v>0</v>
      </c>
      <c r="V72" s="227"/>
    </row>
    <row r="73" spans="1:22" ht="43.5" hidden="1" customHeight="1" outlineLevel="1">
      <c r="A73" s="261"/>
      <c r="B73" s="247"/>
      <c r="C73" s="297"/>
      <c r="D73" s="312"/>
      <c r="E73" s="300"/>
      <c r="F73" s="302"/>
      <c r="G73" s="92" t="s">
        <v>107</v>
      </c>
      <c r="H73" s="44">
        <v>0</v>
      </c>
      <c r="I73" s="45">
        <v>0</v>
      </c>
      <c r="J73" s="45">
        <v>0</v>
      </c>
      <c r="K73" s="46">
        <v>0</v>
      </c>
      <c r="L73" s="44">
        <v>0</v>
      </c>
      <c r="M73" s="45">
        <v>0</v>
      </c>
      <c r="N73" s="45">
        <v>0</v>
      </c>
      <c r="O73" s="46">
        <v>0</v>
      </c>
      <c r="P73" s="59">
        <v>0</v>
      </c>
      <c r="Q73" s="59">
        <v>0</v>
      </c>
      <c r="R73" s="466" t="s">
        <v>104</v>
      </c>
      <c r="S73" s="44">
        <v>2</v>
      </c>
      <c r="T73" s="45">
        <v>2</v>
      </c>
      <c r="U73" s="225">
        <v>2</v>
      </c>
      <c r="V73" s="227"/>
    </row>
    <row r="74" spans="1:22" ht="15" hidden="1" customHeight="1" outlineLevel="1">
      <c r="A74" s="261"/>
      <c r="B74" s="263"/>
      <c r="C74" s="426"/>
      <c r="D74" s="266"/>
      <c r="E74" s="270"/>
      <c r="F74" s="270"/>
      <c r="G74" s="76" t="s">
        <v>20</v>
      </c>
      <c r="H74" s="54">
        <f>SUM(H71:H73)</f>
        <v>11.6</v>
      </c>
      <c r="I74" s="55">
        <f t="shared" ref="I74:Q74" si="26">SUM(I71:I73)</f>
        <v>11.6</v>
      </c>
      <c r="J74" s="55">
        <f t="shared" si="26"/>
        <v>0</v>
      </c>
      <c r="K74" s="56">
        <f t="shared" si="26"/>
        <v>0</v>
      </c>
      <c r="L74" s="54">
        <f t="shared" si="26"/>
        <v>21.3</v>
      </c>
      <c r="M74" s="55">
        <f t="shared" si="26"/>
        <v>14.3</v>
      </c>
      <c r="N74" s="55">
        <f t="shared" si="26"/>
        <v>0</v>
      </c>
      <c r="O74" s="56">
        <f t="shared" si="26"/>
        <v>7</v>
      </c>
      <c r="P74" s="57">
        <f t="shared" si="26"/>
        <v>22.4</v>
      </c>
      <c r="Q74" s="57">
        <f t="shared" si="26"/>
        <v>23.6</v>
      </c>
      <c r="R74" s="466"/>
      <c r="S74" s="54">
        <f>SUM(S73)</f>
        <v>2</v>
      </c>
      <c r="T74" s="55">
        <f>SUM(T73)</f>
        <v>2</v>
      </c>
      <c r="U74" s="220">
        <f>SUM(U73)</f>
        <v>2</v>
      </c>
      <c r="V74" s="227"/>
    </row>
    <row r="75" spans="1:22" ht="23.25" hidden="1" customHeight="1" outlineLevel="1">
      <c r="A75" s="260">
        <v>2</v>
      </c>
      <c r="B75" s="262">
        <v>1</v>
      </c>
      <c r="C75" s="296" t="s">
        <v>123</v>
      </c>
      <c r="D75" s="265" t="s">
        <v>105</v>
      </c>
      <c r="E75" s="267" t="s">
        <v>89</v>
      </c>
      <c r="F75" s="269">
        <v>18</v>
      </c>
      <c r="G75" s="431" t="s">
        <v>98</v>
      </c>
      <c r="H75" s="435">
        <v>150</v>
      </c>
      <c r="I75" s="469">
        <v>145</v>
      </c>
      <c r="J75" s="469">
        <v>22</v>
      </c>
      <c r="K75" s="468">
        <v>5</v>
      </c>
      <c r="L75" s="435">
        <f>+M75+O75</f>
        <v>187.3</v>
      </c>
      <c r="M75" s="469">
        <v>166.8</v>
      </c>
      <c r="N75" s="469">
        <v>27.2</v>
      </c>
      <c r="O75" s="468">
        <v>20.5</v>
      </c>
      <c r="P75" s="465">
        <v>206</v>
      </c>
      <c r="Q75" s="465">
        <v>206</v>
      </c>
      <c r="R75" s="466" t="s">
        <v>82</v>
      </c>
      <c r="S75" s="44">
        <v>1</v>
      </c>
      <c r="T75" s="45">
        <v>1</v>
      </c>
      <c r="U75" s="225">
        <v>1</v>
      </c>
      <c r="V75" s="227"/>
    </row>
    <row r="76" spans="1:22" ht="14.25" hidden="1" customHeight="1" outlineLevel="1">
      <c r="A76" s="261"/>
      <c r="B76" s="247"/>
      <c r="C76" s="297"/>
      <c r="D76" s="312"/>
      <c r="E76" s="300"/>
      <c r="F76" s="302"/>
      <c r="G76" s="431"/>
      <c r="H76" s="435"/>
      <c r="I76" s="469"/>
      <c r="J76" s="469"/>
      <c r="K76" s="468"/>
      <c r="L76" s="435"/>
      <c r="M76" s="469"/>
      <c r="N76" s="469"/>
      <c r="O76" s="468"/>
      <c r="P76" s="465"/>
      <c r="Q76" s="465"/>
      <c r="R76" s="466"/>
      <c r="S76" s="93">
        <f>SUM(S75)</f>
        <v>1</v>
      </c>
      <c r="T76" s="94">
        <f>SUM(T75)</f>
        <v>1</v>
      </c>
      <c r="U76" s="224">
        <f>SUM(U75)</f>
        <v>1</v>
      </c>
      <c r="V76" s="227"/>
    </row>
    <row r="77" spans="1:22" ht="43.5" hidden="1" customHeight="1" outlineLevel="1">
      <c r="A77" s="261"/>
      <c r="B77" s="247"/>
      <c r="C77" s="297"/>
      <c r="D77" s="312"/>
      <c r="E77" s="300"/>
      <c r="F77" s="302"/>
      <c r="G77" s="92" t="s">
        <v>107</v>
      </c>
      <c r="H77" s="44">
        <v>0</v>
      </c>
      <c r="I77" s="45">
        <v>0</v>
      </c>
      <c r="J77" s="45">
        <v>0</v>
      </c>
      <c r="K77" s="46">
        <v>0</v>
      </c>
      <c r="L77" s="44">
        <v>0</v>
      </c>
      <c r="M77" s="45">
        <v>0</v>
      </c>
      <c r="N77" s="45">
        <v>0</v>
      </c>
      <c r="O77" s="46">
        <v>0</v>
      </c>
      <c r="P77" s="59">
        <v>0</v>
      </c>
      <c r="Q77" s="59">
        <v>0</v>
      </c>
      <c r="R77" s="466" t="s">
        <v>104</v>
      </c>
      <c r="S77" s="44">
        <v>231.4</v>
      </c>
      <c r="T77" s="45">
        <v>231.4</v>
      </c>
      <c r="U77" s="225">
        <v>231.4</v>
      </c>
      <c r="V77" s="227"/>
    </row>
    <row r="78" spans="1:22" ht="15" hidden="1" customHeight="1" outlineLevel="1">
      <c r="A78" s="261"/>
      <c r="B78" s="263"/>
      <c r="C78" s="426"/>
      <c r="D78" s="266"/>
      <c r="E78" s="270"/>
      <c r="F78" s="270"/>
      <c r="G78" s="76" t="s">
        <v>20</v>
      </c>
      <c r="H78" s="54">
        <f>SUM(H75:H77)</f>
        <v>150</v>
      </c>
      <c r="I78" s="55">
        <f t="shared" ref="I78:Q78" si="27">SUM(I75:I77)</f>
        <v>145</v>
      </c>
      <c r="J78" s="55">
        <f t="shared" si="27"/>
        <v>22</v>
      </c>
      <c r="K78" s="56">
        <f t="shared" si="27"/>
        <v>5</v>
      </c>
      <c r="L78" s="54">
        <f t="shared" si="27"/>
        <v>187.3</v>
      </c>
      <c r="M78" s="55">
        <f t="shared" si="27"/>
        <v>166.8</v>
      </c>
      <c r="N78" s="55">
        <f t="shared" si="27"/>
        <v>27.2</v>
      </c>
      <c r="O78" s="56">
        <f t="shared" si="27"/>
        <v>20.5</v>
      </c>
      <c r="P78" s="57">
        <f t="shared" si="27"/>
        <v>206</v>
      </c>
      <c r="Q78" s="57">
        <f t="shared" si="27"/>
        <v>206</v>
      </c>
      <c r="R78" s="466"/>
      <c r="S78" s="54">
        <f>SUM(S77)</f>
        <v>231.4</v>
      </c>
      <c r="T78" s="55">
        <f>SUM(T77)</f>
        <v>231.4</v>
      </c>
      <c r="U78" s="220">
        <f>SUM(U77)</f>
        <v>231.4</v>
      </c>
      <c r="V78" s="227"/>
    </row>
    <row r="79" spans="1:22" ht="23.25" hidden="1" customHeight="1" outlineLevel="1">
      <c r="A79" s="260">
        <v>2</v>
      </c>
      <c r="B79" s="262">
        <v>1</v>
      </c>
      <c r="C79" s="296" t="s">
        <v>124</v>
      </c>
      <c r="D79" s="265" t="s">
        <v>105</v>
      </c>
      <c r="E79" s="267" t="s">
        <v>89</v>
      </c>
      <c r="F79" s="269">
        <v>19</v>
      </c>
      <c r="G79" s="431" t="s">
        <v>98</v>
      </c>
      <c r="H79" s="435">
        <v>22.5</v>
      </c>
      <c r="I79" s="469">
        <v>22.5</v>
      </c>
      <c r="J79" s="469">
        <v>13.3</v>
      </c>
      <c r="K79" s="468">
        <v>0</v>
      </c>
      <c r="L79" s="435">
        <f>+M79+O79</f>
        <v>51.2</v>
      </c>
      <c r="M79" s="469">
        <v>41.2</v>
      </c>
      <c r="N79" s="469">
        <v>23.1</v>
      </c>
      <c r="O79" s="468">
        <v>10</v>
      </c>
      <c r="P79" s="465">
        <v>54.8</v>
      </c>
      <c r="Q79" s="465">
        <v>58.7</v>
      </c>
      <c r="R79" s="466" t="s">
        <v>82</v>
      </c>
      <c r="S79" s="44"/>
      <c r="T79" s="45"/>
      <c r="U79" s="225"/>
      <c r="V79" s="227" t="s">
        <v>149</v>
      </c>
    </row>
    <row r="80" spans="1:22" ht="14.25" hidden="1" customHeight="1" outlineLevel="1">
      <c r="A80" s="261"/>
      <c r="B80" s="247"/>
      <c r="C80" s="297"/>
      <c r="D80" s="312"/>
      <c r="E80" s="300"/>
      <c r="F80" s="302"/>
      <c r="G80" s="431"/>
      <c r="H80" s="435"/>
      <c r="I80" s="469"/>
      <c r="J80" s="469"/>
      <c r="K80" s="468"/>
      <c r="L80" s="435"/>
      <c r="M80" s="469"/>
      <c r="N80" s="469"/>
      <c r="O80" s="468"/>
      <c r="P80" s="465"/>
      <c r="Q80" s="465"/>
      <c r="R80" s="466"/>
      <c r="S80" s="93">
        <f>SUM(S79)</f>
        <v>0</v>
      </c>
      <c r="T80" s="94">
        <f>SUM(T79)</f>
        <v>0</v>
      </c>
      <c r="U80" s="224">
        <f>SUM(U79)</f>
        <v>0</v>
      </c>
      <c r="V80" s="227"/>
    </row>
    <row r="81" spans="1:29" ht="43.5" hidden="1" customHeight="1" outlineLevel="1">
      <c r="A81" s="261"/>
      <c r="B81" s="247"/>
      <c r="C81" s="297"/>
      <c r="D81" s="312"/>
      <c r="E81" s="300"/>
      <c r="F81" s="302"/>
      <c r="G81" s="92" t="s">
        <v>107</v>
      </c>
      <c r="H81" s="44">
        <v>0</v>
      </c>
      <c r="I81" s="45">
        <v>0</v>
      </c>
      <c r="J81" s="45">
        <v>0</v>
      </c>
      <c r="K81" s="46">
        <v>0</v>
      </c>
      <c r="L81" s="44">
        <v>0</v>
      </c>
      <c r="M81" s="45">
        <v>0</v>
      </c>
      <c r="N81" s="45">
        <v>0</v>
      </c>
      <c r="O81" s="46">
        <v>0</v>
      </c>
      <c r="P81" s="59">
        <v>0</v>
      </c>
      <c r="Q81" s="59">
        <v>0</v>
      </c>
      <c r="R81" s="466" t="s">
        <v>104</v>
      </c>
      <c r="S81" s="44">
        <v>7</v>
      </c>
      <c r="T81" s="45">
        <v>7</v>
      </c>
      <c r="U81" s="225">
        <v>7</v>
      </c>
      <c r="V81" s="227"/>
    </row>
    <row r="82" spans="1:29" ht="15" hidden="1" customHeight="1" outlineLevel="1">
      <c r="A82" s="261"/>
      <c r="B82" s="263"/>
      <c r="C82" s="426"/>
      <c r="D82" s="266"/>
      <c r="E82" s="270"/>
      <c r="F82" s="270"/>
      <c r="G82" s="76" t="s">
        <v>20</v>
      </c>
      <c r="H82" s="54">
        <f>SUM(H79:H81)</f>
        <v>22.5</v>
      </c>
      <c r="I82" s="55">
        <f t="shared" ref="I82:Q82" si="28">SUM(I79:I81)</f>
        <v>22.5</v>
      </c>
      <c r="J82" s="55">
        <f t="shared" si="28"/>
        <v>13.3</v>
      </c>
      <c r="K82" s="56">
        <f t="shared" si="28"/>
        <v>0</v>
      </c>
      <c r="L82" s="54">
        <f t="shared" si="28"/>
        <v>51.2</v>
      </c>
      <c r="M82" s="55">
        <f t="shared" si="28"/>
        <v>41.2</v>
      </c>
      <c r="N82" s="55">
        <f t="shared" si="28"/>
        <v>23.1</v>
      </c>
      <c r="O82" s="56">
        <f t="shared" si="28"/>
        <v>10</v>
      </c>
      <c r="P82" s="57">
        <f t="shared" si="28"/>
        <v>54.8</v>
      </c>
      <c r="Q82" s="57">
        <f t="shared" si="28"/>
        <v>58.7</v>
      </c>
      <c r="R82" s="466"/>
      <c r="S82" s="54">
        <f>SUM(S81)</f>
        <v>7</v>
      </c>
      <c r="T82" s="55">
        <f>SUM(T81)</f>
        <v>7</v>
      </c>
      <c r="U82" s="220">
        <f>SUM(U81)</f>
        <v>7</v>
      </c>
      <c r="V82" s="227"/>
    </row>
    <row r="83" spans="1:29" ht="23.25" hidden="1" customHeight="1" outlineLevel="1">
      <c r="A83" s="260">
        <v>2</v>
      </c>
      <c r="B83" s="262">
        <v>1</v>
      </c>
      <c r="C83" s="296" t="s">
        <v>125</v>
      </c>
      <c r="D83" s="265" t="s">
        <v>105</v>
      </c>
      <c r="E83" s="267" t="s">
        <v>89</v>
      </c>
      <c r="F83" s="269">
        <v>20</v>
      </c>
      <c r="G83" s="431" t="s">
        <v>98</v>
      </c>
      <c r="H83" s="435">
        <v>14.6</v>
      </c>
      <c r="I83" s="469">
        <v>14.6</v>
      </c>
      <c r="J83" s="469">
        <v>13.8</v>
      </c>
      <c r="K83" s="468">
        <v>0</v>
      </c>
      <c r="L83" s="435">
        <v>20.39</v>
      </c>
      <c r="M83" s="469">
        <v>20.39</v>
      </c>
      <c r="N83" s="469">
        <v>14.61</v>
      </c>
      <c r="O83" s="468"/>
      <c r="P83" s="465">
        <v>21</v>
      </c>
      <c r="Q83" s="465">
        <v>21</v>
      </c>
      <c r="R83" s="466" t="s">
        <v>82</v>
      </c>
      <c r="S83" s="44">
        <v>1</v>
      </c>
      <c r="T83" s="45">
        <v>1</v>
      </c>
      <c r="U83" s="225">
        <v>1</v>
      </c>
      <c r="V83" s="227"/>
    </row>
    <row r="84" spans="1:29" ht="14.25" hidden="1" customHeight="1" outlineLevel="1">
      <c r="A84" s="261"/>
      <c r="B84" s="247"/>
      <c r="C84" s="297"/>
      <c r="D84" s="312"/>
      <c r="E84" s="300"/>
      <c r="F84" s="302"/>
      <c r="G84" s="431"/>
      <c r="H84" s="435"/>
      <c r="I84" s="469"/>
      <c r="J84" s="469"/>
      <c r="K84" s="468"/>
      <c r="L84" s="435"/>
      <c r="M84" s="469"/>
      <c r="N84" s="469"/>
      <c r="O84" s="468"/>
      <c r="P84" s="465"/>
      <c r="Q84" s="465"/>
      <c r="R84" s="466"/>
      <c r="S84" s="93">
        <f>SUM(S83)</f>
        <v>1</v>
      </c>
      <c r="T84" s="94">
        <f>SUM(T83)</f>
        <v>1</v>
      </c>
      <c r="U84" s="224">
        <f>SUM(U83)</f>
        <v>1</v>
      </c>
      <c r="V84" s="227"/>
    </row>
    <row r="85" spans="1:29" ht="43.5" hidden="1" customHeight="1" outlineLevel="1">
      <c r="A85" s="261"/>
      <c r="B85" s="247"/>
      <c r="C85" s="297"/>
      <c r="D85" s="312"/>
      <c r="E85" s="300"/>
      <c r="F85" s="302"/>
      <c r="G85" s="92" t="s">
        <v>107</v>
      </c>
      <c r="H85" s="44">
        <v>0</v>
      </c>
      <c r="I85" s="45">
        <v>0</v>
      </c>
      <c r="J85" s="45">
        <v>0</v>
      </c>
      <c r="K85" s="46">
        <v>0</v>
      </c>
      <c r="L85" s="44">
        <v>0</v>
      </c>
      <c r="M85" s="45">
        <v>0</v>
      </c>
      <c r="N85" s="45">
        <v>0</v>
      </c>
      <c r="O85" s="46">
        <v>0</v>
      </c>
      <c r="P85" s="59">
        <v>0</v>
      </c>
      <c r="Q85" s="59">
        <v>0</v>
      </c>
      <c r="R85" s="466" t="s">
        <v>104</v>
      </c>
      <c r="S85" s="44">
        <v>13.8</v>
      </c>
      <c r="T85" s="45">
        <v>13.8</v>
      </c>
      <c r="U85" s="225">
        <v>13.8</v>
      </c>
      <c r="V85" s="227"/>
    </row>
    <row r="86" spans="1:29" ht="15" hidden="1" customHeight="1" outlineLevel="1">
      <c r="A86" s="261"/>
      <c r="B86" s="263"/>
      <c r="C86" s="426"/>
      <c r="D86" s="266"/>
      <c r="E86" s="270"/>
      <c r="F86" s="270"/>
      <c r="G86" s="76" t="s">
        <v>20</v>
      </c>
      <c r="H86" s="54">
        <f>SUM(H83:H85)</f>
        <v>14.6</v>
      </c>
      <c r="I86" s="55">
        <f t="shared" ref="I86:Q86" si="29">SUM(I83:I85)</f>
        <v>14.6</v>
      </c>
      <c r="J86" s="55">
        <f t="shared" si="29"/>
        <v>13.8</v>
      </c>
      <c r="K86" s="56">
        <f t="shared" si="29"/>
        <v>0</v>
      </c>
      <c r="L86" s="54">
        <f t="shared" si="29"/>
        <v>20.39</v>
      </c>
      <c r="M86" s="55">
        <f t="shared" si="29"/>
        <v>20.39</v>
      </c>
      <c r="N86" s="55">
        <f t="shared" si="29"/>
        <v>14.61</v>
      </c>
      <c r="O86" s="56">
        <f t="shared" si="29"/>
        <v>0</v>
      </c>
      <c r="P86" s="57">
        <f t="shared" si="29"/>
        <v>21</v>
      </c>
      <c r="Q86" s="57">
        <f t="shared" si="29"/>
        <v>21</v>
      </c>
      <c r="R86" s="466"/>
      <c r="S86" s="54">
        <f>SUM(S85)</f>
        <v>13.8</v>
      </c>
      <c r="T86" s="55">
        <f>SUM(T85)</f>
        <v>13.8</v>
      </c>
      <c r="U86" s="220">
        <f>SUM(U85)</f>
        <v>13.8</v>
      </c>
      <c r="V86" s="227"/>
    </row>
    <row r="87" spans="1:29" ht="23.25" hidden="1" customHeight="1" outlineLevel="1">
      <c r="A87" s="260">
        <v>2</v>
      </c>
      <c r="B87" s="262">
        <v>1</v>
      </c>
      <c r="C87" s="296" t="s">
        <v>126</v>
      </c>
      <c r="D87" s="265" t="s">
        <v>105</v>
      </c>
      <c r="E87" s="267" t="s">
        <v>89</v>
      </c>
      <c r="F87" s="269">
        <v>21</v>
      </c>
      <c r="G87" s="431" t="s">
        <v>98</v>
      </c>
      <c r="H87" s="435">
        <v>10.8</v>
      </c>
      <c r="I87" s="469">
        <v>10.8</v>
      </c>
      <c r="J87" s="469">
        <v>10</v>
      </c>
      <c r="K87" s="468">
        <v>0</v>
      </c>
      <c r="L87" s="435">
        <f>+M87+O87</f>
        <v>15.5</v>
      </c>
      <c r="M87" s="469">
        <v>15.5</v>
      </c>
      <c r="N87" s="469">
        <v>11.6</v>
      </c>
      <c r="O87" s="468">
        <v>0</v>
      </c>
      <c r="P87" s="465">
        <v>13</v>
      </c>
      <c r="Q87" s="465">
        <v>13</v>
      </c>
      <c r="R87" s="466" t="s">
        <v>82</v>
      </c>
      <c r="S87" s="44">
        <v>1</v>
      </c>
      <c r="T87" s="45">
        <v>1</v>
      </c>
      <c r="U87" s="225">
        <v>1</v>
      </c>
      <c r="V87" s="227"/>
    </row>
    <row r="88" spans="1:29" ht="14.25" hidden="1" customHeight="1" outlineLevel="1">
      <c r="A88" s="261"/>
      <c r="B88" s="247"/>
      <c r="C88" s="297"/>
      <c r="D88" s="312"/>
      <c r="E88" s="300"/>
      <c r="F88" s="302"/>
      <c r="G88" s="431"/>
      <c r="H88" s="435"/>
      <c r="I88" s="469"/>
      <c r="J88" s="469"/>
      <c r="K88" s="468"/>
      <c r="L88" s="435"/>
      <c r="M88" s="469"/>
      <c r="N88" s="469"/>
      <c r="O88" s="468"/>
      <c r="P88" s="465"/>
      <c r="Q88" s="465"/>
      <c r="R88" s="466"/>
      <c r="S88" s="93">
        <f>SUM(S87)</f>
        <v>1</v>
      </c>
      <c r="T88" s="94">
        <f>SUM(T87)</f>
        <v>1</v>
      </c>
      <c r="U88" s="224">
        <f>SUM(U87)</f>
        <v>1</v>
      </c>
      <c r="V88" s="227"/>
    </row>
    <row r="89" spans="1:29" ht="43.5" hidden="1" customHeight="1" outlineLevel="1">
      <c r="A89" s="261"/>
      <c r="B89" s="247"/>
      <c r="C89" s="297"/>
      <c r="D89" s="312"/>
      <c r="E89" s="300"/>
      <c r="F89" s="302"/>
      <c r="G89" s="92" t="s">
        <v>107</v>
      </c>
      <c r="H89" s="44">
        <v>0</v>
      </c>
      <c r="I89" s="45">
        <v>0</v>
      </c>
      <c r="J89" s="45">
        <v>0</v>
      </c>
      <c r="K89" s="46">
        <v>0</v>
      </c>
      <c r="L89" s="44">
        <v>0</v>
      </c>
      <c r="M89" s="45">
        <v>0</v>
      </c>
      <c r="N89" s="45">
        <v>0</v>
      </c>
      <c r="O89" s="46">
        <v>0</v>
      </c>
      <c r="P89" s="59">
        <v>0</v>
      </c>
      <c r="Q89" s="59">
        <v>0</v>
      </c>
      <c r="R89" s="466" t="s">
        <v>104</v>
      </c>
      <c r="S89" s="44">
        <v>15</v>
      </c>
      <c r="T89" s="45">
        <v>15</v>
      </c>
      <c r="U89" s="225">
        <v>15</v>
      </c>
      <c r="V89" s="227"/>
    </row>
    <row r="90" spans="1:29" ht="15" hidden="1" customHeight="1" outlineLevel="1">
      <c r="A90" s="261"/>
      <c r="B90" s="263"/>
      <c r="C90" s="426"/>
      <c r="D90" s="266"/>
      <c r="E90" s="270"/>
      <c r="F90" s="270"/>
      <c r="G90" s="76" t="s">
        <v>20</v>
      </c>
      <c r="H90" s="54">
        <f>SUM(H87:H89)</f>
        <v>10.8</v>
      </c>
      <c r="I90" s="55">
        <f t="shared" ref="I90:Q90" si="30">SUM(I87:I89)</f>
        <v>10.8</v>
      </c>
      <c r="J90" s="55">
        <f t="shared" si="30"/>
        <v>10</v>
      </c>
      <c r="K90" s="56">
        <f t="shared" si="30"/>
        <v>0</v>
      </c>
      <c r="L90" s="54">
        <f t="shared" si="30"/>
        <v>15.5</v>
      </c>
      <c r="M90" s="55">
        <f t="shared" si="30"/>
        <v>15.5</v>
      </c>
      <c r="N90" s="55">
        <f t="shared" si="30"/>
        <v>11.6</v>
      </c>
      <c r="O90" s="56">
        <f t="shared" si="30"/>
        <v>0</v>
      </c>
      <c r="P90" s="57">
        <f t="shared" si="30"/>
        <v>13</v>
      </c>
      <c r="Q90" s="57">
        <f t="shared" si="30"/>
        <v>13</v>
      </c>
      <c r="R90" s="466"/>
      <c r="S90" s="54">
        <f>SUM(S89)</f>
        <v>15</v>
      </c>
      <c r="T90" s="55">
        <f>SUM(T89)</f>
        <v>15</v>
      </c>
      <c r="U90" s="220">
        <f>SUM(U89)</f>
        <v>15</v>
      </c>
      <c r="V90" s="227"/>
    </row>
    <row r="91" spans="1:29" ht="30" customHeight="1" collapsed="1">
      <c r="A91" s="260">
        <v>2</v>
      </c>
      <c r="B91" s="262">
        <v>1</v>
      </c>
      <c r="C91" s="264">
        <v>3</v>
      </c>
      <c r="D91" s="265" t="s">
        <v>87</v>
      </c>
      <c r="E91" s="267" t="s">
        <v>109</v>
      </c>
      <c r="F91" s="269">
        <v>1</v>
      </c>
      <c r="G91" s="92" t="s">
        <v>98</v>
      </c>
      <c r="H91" s="44">
        <v>9.9</v>
      </c>
      <c r="I91" s="45">
        <v>9.9</v>
      </c>
      <c r="J91" s="45">
        <v>0</v>
      </c>
      <c r="K91" s="46">
        <v>0</v>
      </c>
      <c r="L91" s="44">
        <v>9.1</v>
      </c>
      <c r="M91" s="45">
        <v>9.1</v>
      </c>
      <c r="N91" s="45"/>
      <c r="O91" s="46"/>
      <c r="P91" s="59">
        <v>8.8000000000000007</v>
      </c>
      <c r="Q91" s="59">
        <v>8.1999999999999993</v>
      </c>
      <c r="R91" s="257" t="s">
        <v>88</v>
      </c>
      <c r="S91" s="44">
        <v>100</v>
      </c>
      <c r="T91" s="45">
        <v>100</v>
      </c>
      <c r="U91" s="225">
        <v>100</v>
      </c>
      <c r="V91" s="227"/>
      <c r="W91" s="196"/>
      <c r="X91" s="196"/>
      <c r="Y91" s="196"/>
      <c r="Z91" s="196"/>
      <c r="AA91" s="196"/>
      <c r="AB91" s="196"/>
      <c r="AC91" s="196"/>
    </row>
    <row r="92" spans="1:29" ht="20.25" customHeight="1">
      <c r="A92" s="261"/>
      <c r="B92" s="263"/>
      <c r="C92" s="263"/>
      <c r="D92" s="266"/>
      <c r="E92" s="268"/>
      <c r="F92" s="270"/>
      <c r="G92" s="76" t="s">
        <v>20</v>
      </c>
      <c r="H92" s="61">
        <f>SUM(H91)</f>
        <v>9.9</v>
      </c>
      <c r="I92" s="62">
        <f t="shared" ref="I92:Q92" si="31">SUM(I91)</f>
        <v>9.9</v>
      </c>
      <c r="J92" s="62">
        <f t="shared" si="31"/>
        <v>0</v>
      </c>
      <c r="K92" s="63">
        <f t="shared" si="31"/>
        <v>0</v>
      </c>
      <c r="L92" s="61">
        <f t="shared" si="31"/>
        <v>9.1</v>
      </c>
      <c r="M92" s="62">
        <f t="shared" si="31"/>
        <v>9.1</v>
      </c>
      <c r="N92" s="62">
        <f t="shared" si="31"/>
        <v>0</v>
      </c>
      <c r="O92" s="63">
        <f t="shared" si="31"/>
        <v>0</v>
      </c>
      <c r="P92" s="64">
        <f t="shared" si="31"/>
        <v>8.8000000000000007</v>
      </c>
      <c r="Q92" s="64">
        <f t="shared" si="31"/>
        <v>8.1999999999999993</v>
      </c>
      <c r="R92" s="258"/>
      <c r="S92" s="61">
        <v>100</v>
      </c>
      <c r="T92" s="62">
        <v>100</v>
      </c>
      <c r="U92" s="226">
        <v>100</v>
      </c>
      <c r="V92" s="227"/>
    </row>
    <row r="93" spans="1:29" ht="30" customHeight="1">
      <c r="A93" s="260">
        <v>2</v>
      </c>
      <c r="B93" s="262">
        <v>1</v>
      </c>
      <c r="C93" s="264">
        <v>4</v>
      </c>
      <c r="D93" s="424" t="s">
        <v>160</v>
      </c>
      <c r="E93" s="486" t="s">
        <v>109</v>
      </c>
      <c r="F93" s="269">
        <v>1</v>
      </c>
      <c r="G93" s="92" t="s">
        <v>98</v>
      </c>
      <c r="H93" s="44"/>
      <c r="I93" s="45"/>
      <c r="J93" s="45"/>
      <c r="K93" s="46"/>
      <c r="L93" s="44">
        <v>40</v>
      </c>
      <c r="M93" s="45">
        <v>40</v>
      </c>
      <c r="N93" s="45"/>
      <c r="O93" s="46"/>
      <c r="P93" s="59">
        <v>40</v>
      </c>
      <c r="Q93" s="59">
        <v>40</v>
      </c>
      <c r="R93" s="492" t="s">
        <v>135</v>
      </c>
      <c r="S93" s="44">
        <v>100</v>
      </c>
      <c r="T93" s="45">
        <v>100</v>
      </c>
      <c r="U93" s="225">
        <v>100</v>
      </c>
      <c r="V93" s="227"/>
      <c r="W93" s="196"/>
      <c r="X93" s="196"/>
      <c r="Y93" s="196"/>
      <c r="Z93" s="196"/>
      <c r="AA93" s="196"/>
      <c r="AB93" s="196"/>
      <c r="AC93" s="196"/>
    </row>
    <row r="94" spans="1:29" ht="20.25" customHeight="1" thickBot="1">
      <c r="A94" s="261"/>
      <c r="B94" s="263"/>
      <c r="C94" s="263"/>
      <c r="D94" s="425"/>
      <c r="E94" s="487"/>
      <c r="F94" s="270"/>
      <c r="G94" s="76" t="s">
        <v>20</v>
      </c>
      <c r="H94" s="61">
        <f>SUM(H93)</f>
        <v>0</v>
      </c>
      <c r="I94" s="62">
        <f t="shared" ref="I94:Q94" si="32">SUM(I93)</f>
        <v>0</v>
      </c>
      <c r="J94" s="62">
        <f t="shared" si="32"/>
        <v>0</v>
      </c>
      <c r="K94" s="63">
        <f t="shared" si="32"/>
        <v>0</v>
      </c>
      <c r="L94" s="61">
        <f t="shared" si="32"/>
        <v>40</v>
      </c>
      <c r="M94" s="62">
        <f t="shared" si="32"/>
        <v>40</v>
      </c>
      <c r="N94" s="62">
        <f t="shared" si="32"/>
        <v>0</v>
      </c>
      <c r="O94" s="63">
        <f t="shared" si="32"/>
        <v>0</v>
      </c>
      <c r="P94" s="64">
        <f t="shared" si="32"/>
        <v>40</v>
      </c>
      <c r="Q94" s="64">
        <f t="shared" si="32"/>
        <v>40</v>
      </c>
      <c r="R94" s="258"/>
      <c r="S94" s="61">
        <v>100</v>
      </c>
      <c r="T94" s="62">
        <v>100</v>
      </c>
      <c r="U94" s="226">
        <v>100</v>
      </c>
      <c r="V94" s="227"/>
    </row>
    <row r="95" spans="1:29" ht="15.75" customHeight="1" thickBot="1">
      <c r="A95" s="86">
        <v>2</v>
      </c>
      <c r="B95" s="72">
        <v>1</v>
      </c>
      <c r="C95" s="436" t="s">
        <v>14</v>
      </c>
      <c r="D95" s="437"/>
      <c r="E95" s="437"/>
      <c r="F95" s="437"/>
      <c r="G95" s="437"/>
      <c r="H95" s="69">
        <f>+H37+H58+H92+H94</f>
        <v>414.4</v>
      </c>
      <c r="I95" s="69">
        <f t="shared" ref="I95:Q95" si="33">+I37+I58+I92+I94</f>
        <v>389.4</v>
      </c>
      <c r="J95" s="69">
        <f t="shared" si="33"/>
        <v>104.3</v>
      </c>
      <c r="K95" s="69">
        <f t="shared" si="33"/>
        <v>25</v>
      </c>
      <c r="L95" s="69">
        <f t="shared" si="33"/>
        <v>563.22</v>
      </c>
      <c r="M95" s="69">
        <f t="shared" si="33"/>
        <v>493.72</v>
      </c>
      <c r="N95" s="69">
        <f t="shared" si="33"/>
        <v>129.72</v>
      </c>
      <c r="O95" s="69">
        <f t="shared" si="33"/>
        <v>69.5</v>
      </c>
      <c r="P95" s="69">
        <f t="shared" si="33"/>
        <v>580.9</v>
      </c>
      <c r="Q95" s="69">
        <f t="shared" si="33"/>
        <v>591.6</v>
      </c>
      <c r="R95" s="70" t="s">
        <v>18</v>
      </c>
      <c r="S95" s="71" t="s">
        <v>18</v>
      </c>
      <c r="T95" s="72" t="s">
        <v>18</v>
      </c>
      <c r="U95" s="80" t="s">
        <v>18</v>
      </c>
      <c r="V95" s="227"/>
    </row>
    <row r="96" spans="1:29" ht="14.25" customHeight="1" thickBot="1">
      <c r="A96" s="74">
        <v>2</v>
      </c>
      <c r="B96" s="75">
        <v>2</v>
      </c>
      <c r="C96" s="378" t="s">
        <v>58</v>
      </c>
      <c r="D96" s="379"/>
      <c r="E96" s="379"/>
      <c r="F96" s="379"/>
      <c r="G96" s="379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79"/>
      <c r="S96" s="380"/>
      <c r="T96" s="380"/>
      <c r="U96" s="488"/>
      <c r="V96" s="227"/>
    </row>
    <row r="97" spans="1:29" ht="17.25" customHeight="1">
      <c r="A97" s="420">
        <v>2</v>
      </c>
      <c r="B97" s="412">
        <v>2</v>
      </c>
      <c r="C97" s="414">
        <v>1</v>
      </c>
      <c r="D97" s="398" t="s">
        <v>44</v>
      </c>
      <c r="E97" s="481" t="s">
        <v>27</v>
      </c>
      <c r="F97" s="484">
        <v>1</v>
      </c>
      <c r="G97" s="95" t="s">
        <v>98</v>
      </c>
      <c r="H97" s="41">
        <v>670</v>
      </c>
      <c r="I97" s="42">
        <v>670</v>
      </c>
      <c r="J97" s="42">
        <v>0</v>
      </c>
      <c r="K97" s="43">
        <v>0</v>
      </c>
      <c r="L97" s="41">
        <v>805</v>
      </c>
      <c r="M97" s="42">
        <v>805</v>
      </c>
      <c r="N97" s="42"/>
      <c r="O97" s="43"/>
      <c r="P97" s="88">
        <v>805</v>
      </c>
      <c r="Q97" s="88">
        <v>805</v>
      </c>
      <c r="R97" s="463" t="s">
        <v>45</v>
      </c>
      <c r="S97" s="41">
        <v>6600</v>
      </c>
      <c r="T97" s="42">
        <v>6550</v>
      </c>
      <c r="U97" s="221">
        <v>6500</v>
      </c>
      <c r="V97" s="227"/>
    </row>
    <row r="98" spans="1:29" ht="15.75" customHeight="1">
      <c r="A98" s="260"/>
      <c r="B98" s="432"/>
      <c r="C98" s="432"/>
      <c r="D98" s="491"/>
      <c r="E98" s="473"/>
      <c r="F98" s="485"/>
      <c r="G98" s="96" t="s">
        <v>20</v>
      </c>
      <c r="H98" s="54">
        <f>SUM(H97)</f>
        <v>670</v>
      </c>
      <c r="I98" s="55">
        <f t="shared" ref="I98:Q98" si="34">SUM(I97:I97)</f>
        <v>670</v>
      </c>
      <c r="J98" s="55">
        <f t="shared" si="34"/>
        <v>0</v>
      </c>
      <c r="K98" s="56">
        <f t="shared" si="34"/>
        <v>0</v>
      </c>
      <c r="L98" s="54">
        <f t="shared" si="34"/>
        <v>805</v>
      </c>
      <c r="M98" s="55">
        <f t="shared" si="34"/>
        <v>805</v>
      </c>
      <c r="N98" s="55">
        <f t="shared" si="34"/>
        <v>0</v>
      </c>
      <c r="O98" s="56">
        <f t="shared" si="34"/>
        <v>0</v>
      </c>
      <c r="P98" s="57">
        <f t="shared" si="34"/>
        <v>805</v>
      </c>
      <c r="Q98" s="57">
        <f t="shared" si="34"/>
        <v>805</v>
      </c>
      <c r="R98" s="464"/>
      <c r="S98" s="54">
        <f>SUM(S97:S97)</f>
        <v>6600</v>
      </c>
      <c r="T98" s="55">
        <f>SUM(T97:T97)</f>
        <v>6550</v>
      </c>
      <c r="U98" s="220">
        <f>SUM(U97:U97)</f>
        <v>6500</v>
      </c>
      <c r="V98" s="227"/>
    </row>
    <row r="99" spans="1:29" ht="31.5" customHeight="1">
      <c r="A99" s="306">
        <v>2</v>
      </c>
      <c r="B99" s="369">
        <v>2</v>
      </c>
      <c r="C99" s="370">
        <v>2</v>
      </c>
      <c r="D99" s="305" t="s">
        <v>26</v>
      </c>
      <c r="E99" s="377" t="s">
        <v>33</v>
      </c>
      <c r="F99" s="449" t="s">
        <v>59</v>
      </c>
      <c r="G99" s="234" t="s">
        <v>98</v>
      </c>
      <c r="H99" s="44">
        <v>389</v>
      </c>
      <c r="I99" s="45">
        <v>389</v>
      </c>
      <c r="J99" s="45">
        <f>SUM(J101+J103+J105+J107+J109+J111+J113+J115+J117)</f>
        <v>0</v>
      </c>
      <c r="K99" s="46">
        <f>SUM(K101+K103+K105+K107+K109+K111+K113+K115+K117)</f>
        <v>0</v>
      </c>
      <c r="L99" s="44">
        <f>+M99+O99</f>
        <v>443</v>
      </c>
      <c r="M99" s="45">
        <v>400</v>
      </c>
      <c r="N99" s="45"/>
      <c r="O99" s="46">
        <v>43</v>
      </c>
      <c r="P99" s="48">
        <v>443</v>
      </c>
      <c r="Q99" s="48">
        <v>443</v>
      </c>
      <c r="R99" s="489" t="s">
        <v>46</v>
      </c>
      <c r="S99" s="44">
        <v>100</v>
      </c>
      <c r="T99" s="45">
        <v>100</v>
      </c>
      <c r="U99" s="225">
        <v>100</v>
      </c>
      <c r="V99" s="227"/>
      <c r="W99" s="196"/>
      <c r="X99" s="196"/>
      <c r="Y99" s="196"/>
      <c r="Z99" s="196"/>
      <c r="AA99" s="196"/>
      <c r="AB99" s="196"/>
    </row>
    <row r="100" spans="1:29" ht="18" customHeight="1">
      <c r="A100" s="260"/>
      <c r="B100" s="262"/>
      <c r="C100" s="264"/>
      <c r="D100" s="265"/>
      <c r="E100" s="473"/>
      <c r="F100" s="450"/>
      <c r="G100" s="91" t="s">
        <v>13</v>
      </c>
      <c r="H100" s="54">
        <f t="shared" ref="H100:Q100" si="35">SUM(H99)</f>
        <v>389</v>
      </c>
      <c r="I100" s="55">
        <f t="shared" si="35"/>
        <v>389</v>
      </c>
      <c r="J100" s="55">
        <f t="shared" si="35"/>
        <v>0</v>
      </c>
      <c r="K100" s="56">
        <f t="shared" si="35"/>
        <v>0</v>
      </c>
      <c r="L100" s="54">
        <f t="shared" si="35"/>
        <v>443</v>
      </c>
      <c r="M100" s="55">
        <f t="shared" si="35"/>
        <v>400</v>
      </c>
      <c r="N100" s="55">
        <f t="shared" si="35"/>
        <v>0</v>
      </c>
      <c r="O100" s="56">
        <f t="shared" si="35"/>
        <v>43</v>
      </c>
      <c r="P100" s="57">
        <f t="shared" si="35"/>
        <v>443</v>
      </c>
      <c r="Q100" s="57">
        <f t="shared" si="35"/>
        <v>443</v>
      </c>
      <c r="R100" s="490"/>
      <c r="S100" s="54">
        <f>SUM(S99)</f>
        <v>100</v>
      </c>
      <c r="T100" s="55">
        <f>SUM(T99)</f>
        <v>100</v>
      </c>
      <c r="U100" s="220">
        <f>SUM(U99)</f>
        <v>100</v>
      </c>
      <c r="V100" s="227"/>
      <c r="W100" s="197">
        <f>H102+H104+H106+H108+H110+H112+H114+H116+H118</f>
        <v>0</v>
      </c>
      <c r="X100" s="197">
        <f>I102+I104+I106+I108+I110+I112+I114+I116+I118</f>
        <v>0</v>
      </c>
      <c r="Y100" s="197">
        <f>J102+J104+J106+J108+J110+J112+J114+J116+J118</f>
        <v>0</v>
      </c>
      <c r="Z100" s="197">
        <f>K102+K104+K106+K108+K110+K112+K114+K116+K118</f>
        <v>0</v>
      </c>
      <c r="AB100" s="197">
        <f>P102+P104+P106+P108+P110+P112+P114+P116+P118</f>
        <v>0</v>
      </c>
      <c r="AC100" s="197">
        <f>Q102+Q104+Q106+Q108+Q110+Q112+Q114+Q116+Q118</f>
        <v>0</v>
      </c>
    </row>
    <row r="101" spans="1:29" ht="3" hidden="1" customHeight="1" outlineLevel="1">
      <c r="A101" s="306">
        <v>2</v>
      </c>
      <c r="B101" s="369">
        <v>2</v>
      </c>
      <c r="C101" s="395" t="s">
        <v>119</v>
      </c>
      <c r="D101" s="471" t="s">
        <v>26</v>
      </c>
      <c r="E101" s="377" t="s">
        <v>33</v>
      </c>
      <c r="F101" s="449">
        <v>1</v>
      </c>
      <c r="G101" s="53" t="s">
        <v>100</v>
      </c>
      <c r="H101" s="44">
        <v>0</v>
      </c>
      <c r="I101" s="45">
        <v>0</v>
      </c>
      <c r="J101" s="45"/>
      <c r="K101" s="46"/>
      <c r="L101" s="44">
        <v>0</v>
      </c>
      <c r="M101" s="45">
        <v>0</v>
      </c>
      <c r="N101" s="45"/>
      <c r="O101" s="46"/>
      <c r="P101" s="48">
        <v>0</v>
      </c>
      <c r="Q101" s="48">
        <v>0</v>
      </c>
      <c r="R101" s="489" t="s">
        <v>46</v>
      </c>
      <c r="S101" s="44"/>
      <c r="T101" s="45"/>
      <c r="U101" s="225"/>
      <c r="V101" s="227"/>
    </row>
    <row r="102" spans="1:29" ht="0.75" hidden="1" customHeight="1" outlineLevel="1">
      <c r="A102" s="260"/>
      <c r="B102" s="262"/>
      <c r="C102" s="296"/>
      <c r="D102" s="472"/>
      <c r="E102" s="473"/>
      <c r="F102" s="450"/>
      <c r="G102" s="91" t="s">
        <v>13</v>
      </c>
      <c r="H102" s="54">
        <f t="shared" ref="H102:Q102" si="36">SUM(H101)</f>
        <v>0</v>
      </c>
      <c r="I102" s="55">
        <f t="shared" si="36"/>
        <v>0</v>
      </c>
      <c r="J102" s="55">
        <f t="shared" si="36"/>
        <v>0</v>
      </c>
      <c r="K102" s="56">
        <f t="shared" si="36"/>
        <v>0</v>
      </c>
      <c r="L102" s="54">
        <f t="shared" si="36"/>
        <v>0</v>
      </c>
      <c r="M102" s="55">
        <f t="shared" si="36"/>
        <v>0</v>
      </c>
      <c r="N102" s="55">
        <f t="shared" si="36"/>
        <v>0</v>
      </c>
      <c r="O102" s="56">
        <f t="shared" si="36"/>
        <v>0</v>
      </c>
      <c r="P102" s="57">
        <f t="shared" si="36"/>
        <v>0</v>
      </c>
      <c r="Q102" s="57">
        <f t="shared" si="36"/>
        <v>0</v>
      </c>
      <c r="R102" s="490"/>
      <c r="S102" s="54">
        <f>SUM(S101)</f>
        <v>0</v>
      </c>
      <c r="T102" s="55">
        <f>SUM(T101)</f>
        <v>0</v>
      </c>
      <c r="U102" s="220">
        <f>SUM(U101)</f>
        <v>0</v>
      </c>
      <c r="V102" s="227"/>
    </row>
    <row r="103" spans="1:29" ht="0.75" hidden="1" customHeight="1" outlineLevel="1">
      <c r="A103" s="306">
        <v>2</v>
      </c>
      <c r="B103" s="369">
        <v>2</v>
      </c>
      <c r="C103" s="395" t="s">
        <v>120</v>
      </c>
      <c r="D103" s="471" t="s">
        <v>26</v>
      </c>
      <c r="E103" s="377" t="s">
        <v>33</v>
      </c>
      <c r="F103" s="449">
        <v>14</v>
      </c>
      <c r="G103" s="53" t="s">
        <v>100</v>
      </c>
      <c r="H103" s="44">
        <v>0</v>
      </c>
      <c r="I103" s="45">
        <v>0</v>
      </c>
      <c r="J103" s="45"/>
      <c r="K103" s="46"/>
      <c r="L103" s="44">
        <v>0</v>
      </c>
      <c r="M103" s="45">
        <v>0</v>
      </c>
      <c r="N103" s="45"/>
      <c r="O103" s="46"/>
      <c r="P103" s="48">
        <v>0</v>
      </c>
      <c r="Q103" s="48">
        <v>0</v>
      </c>
      <c r="R103" s="489" t="s">
        <v>46</v>
      </c>
      <c r="S103" s="44">
        <v>100</v>
      </c>
      <c r="T103" s="45">
        <v>100</v>
      </c>
      <c r="U103" s="225">
        <v>100</v>
      </c>
      <c r="V103" s="227"/>
    </row>
    <row r="104" spans="1:29" ht="18" hidden="1" customHeight="1" outlineLevel="1">
      <c r="A104" s="260"/>
      <c r="B104" s="262"/>
      <c r="C104" s="296"/>
      <c r="D104" s="472"/>
      <c r="E104" s="473"/>
      <c r="F104" s="450"/>
      <c r="G104" s="91" t="s">
        <v>13</v>
      </c>
      <c r="H104" s="54">
        <f t="shared" ref="H104:Q104" si="37">SUM(H103)</f>
        <v>0</v>
      </c>
      <c r="I104" s="55">
        <f t="shared" si="37"/>
        <v>0</v>
      </c>
      <c r="J104" s="55">
        <f t="shared" si="37"/>
        <v>0</v>
      </c>
      <c r="K104" s="56">
        <f t="shared" si="37"/>
        <v>0</v>
      </c>
      <c r="L104" s="54">
        <f t="shared" si="37"/>
        <v>0</v>
      </c>
      <c r="M104" s="55">
        <f t="shared" si="37"/>
        <v>0</v>
      </c>
      <c r="N104" s="55">
        <f t="shared" si="37"/>
        <v>0</v>
      </c>
      <c r="O104" s="56">
        <f t="shared" si="37"/>
        <v>0</v>
      </c>
      <c r="P104" s="57">
        <f t="shared" si="37"/>
        <v>0</v>
      </c>
      <c r="Q104" s="57">
        <f t="shared" si="37"/>
        <v>0</v>
      </c>
      <c r="R104" s="490"/>
      <c r="S104" s="54">
        <f>SUM(S103)</f>
        <v>100</v>
      </c>
      <c r="T104" s="55">
        <f>SUM(T103)</f>
        <v>100</v>
      </c>
      <c r="U104" s="220">
        <f>SUM(U103)</f>
        <v>100</v>
      </c>
      <c r="V104" s="227"/>
    </row>
    <row r="105" spans="1:29" ht="0.75" hidden="1" customHeight="1" outlineLevel="1">
      <c r="A105" s="306">
        <v>2</v>
      </c>
      <c r="B105" s="369">
        <v>2</v>
      </c>
      <c r="C105" s="395" t="s">
        <v>121</v>
      </c>
      <c r="D105" s="471" t="s">
        <v>26</v>
      </c>
      <c r="E105" s="377" t="s">
        <v>33</v>
      </c>
      <c r="F105" s="449">
        <v>15</v>
      </c>
      <c r="G105" s="53" t="s">
        <v>100</v>
      </c>
      <c r="H105" s="44">
        <v>0</v>
      </c>
      <c r="I105" s="45">
        <v>0</v>
      </c>
      <c r="J105" s="45"/>
      <c r="K105" s="46"/>
      <c r="L105" s="44">
        <v>0</v>
      </c>
      <c r="M105" s="45">
        <v>0</v>
      </c>
      <c r="N105" s="45"/>
      <c r="O105" s="46"/>
      <c r="P105" s="48">
        <v>0</v>
      </c>
      <c r="Q105" s="48">
        <v>0</v>
      </c>
      <c r="R105" s="489" t="s">
        <v>46</v>
      </c>
      <c r="S105" s="44">
        <v>100</v>
      </c>
      <c r="T105" s="45">
        <v>100</v>
      </c>
      <c r="U105" s="225">
        <v>100</v>
      </c>
      <c r="V105" s="227"/>
    </row>
    <row r="106" spans="1:29" ht="18" hidden="1" customHeight="1" outlineLevel="1">
      <c r="A106" s="260"/>
      <c r="B106" s="262"/>
      <c r="C106" s="296"/>
      <c r="D106" s="472"/>
      <c r="E106" s="473"/>
      <c r="F106" s="450"/>
      <c r="G106" s="91" t="s">
        <v>13</v>
      </c>
      <c r="H106" s="54">
        <f t="shared" ref="H106:Q106" si="38">SUM(H105)</f>
        <v>0</v>
      </c>
      <c r="I106" s="55">
        <f t="shared" si="38"/>
        <v>0</v>
      </c>
      <c r="J106" s="55">
        <f t="shared" si="38"/>
        <v>0</v>
      </c>
      <c r="K106" s="56">
        <f t="shared" si="38"/>
        <v>0</v>
      </c>
      <c r="L106" s="54">
        <f t="shared" si="38"/>
        <v>0</v>
      </c>
      <c r="M106" s="55">
        <f t="shared" si="38"/>
        <v>0</v>
      </c>
      <c r="N106" s="55">
        <f t="shared" si="38"/>
        <v>0</v>
      </c>
      <c r="O106" s="56">
        <f t="shared" si="38"/>
        <v>0</v>
      </c>
      <c r="P106" s="57">
        <f t="shared" si="38"/>
        <v>0</v>
      </c>
      <c r="Q106" s="57">
        <f t="shared" si="38"/>
        <v>0</v>
      </c>
      <c r="R106" s="490"/>
      <c r="S106" s="54">
        <f>SUM(S105)</f>
        <v>100</v>
      </c>
      <c r="T106" s="55">
        <f>SUM(T105)</f>
        <v>100</v>
      </c>
      <c r="U106" s="220">
        <f>SUM(U105)</f>
        <v>100</v>
      </c>
      <c r="V106" s="227"/>
    </row>
    <row r="107" spans="1:29" ht="0.75" hidden="1" customHeight="1" outlineLevel="1">
      <c r="A107" s="306">
        <v>2</v>
      </c>
      <c r="B107" s="369">
        <v>2</v>
      </c>
      <c r="C107" s="395" t="s">
        <v>122</v>
      </c>
      <c r="D107" s="471" t="s">
        <v>26</v>
      </c>
      <c r="E107" s="377" t="s">
        <v>33</v>
      </c>
      <c r="F107" s="449">
        <v>16</v>
      </c>
      <c r="G107" s="53" t="s">
        <v>100</v>
      </c>
      <c r="H107" s="44">
        <v>0</v>
      </c>
      <c r="I107" s="45">
        <v>0</v>
      </c>
      <c r="J107" s="45"/>
      <c r="K107" s="46"/>
      <c r="L107" s="44">
        <v>0</v>
      </c>
      <c r="M107" s="45">
        <v>0</v>
      </c>
      <c r="N107" s="45"/>
      <c r="O107" s="46"/>
      <c r="P107" s="48">
        <v>0</v>
      </c>
      <c r="Q107" s="48">
        <v>0</v>
      </c>
      <c r="R107" s="489" t="s">
        <v>46</v>
      </c>
      <c r="S107" s="44">
        <v>100</v>
      </c>
      <c r="T107" s="45">
        <v>100</v>
      </c>
      <c r="U107" s="225">
        <v>100</v>
      </c>
      <c r="V107" s="227"/>
    </row>
    <row r="108" spans="1:29" ht="18" hidden="1" customHeight="1" outlineLevel="1">
      <c r="A108" s="260"/>
      <c r="B108" s="262"/>
      <c r="C108" s="296"/>
      <c r="D108" s="472"/>
      <c r="E108" s="473"/>
      <c r="F108" s="450"/>
      <c r="G108" s="91" t="s">
        <v>13</v>
      </c>
      <c r="H108" s="54">
        <f t="shared" ref="H108:Q108" si="39">SUM(H107)</f>
        <v>0</v>
      </c>
      <c r="I108" s="55">
        <f t="shared" si="39"/>
        <v>0</v>
      </c>
      <c r="J108" s="55">
        <f t="shared" si="39"/>
        <v>0</v>
      </c>
      <c r="K108" s="56">
        <f t="shared" si="39"/>
        <v>0</v>
      </c>
      <c r="L108" s="54">
        <f t="shared" si="39"/>
        <v>0</v>
      </c>
      <c r="M108" s="55">
        <f t="shared" si="39"/>
        <v>0</v>
      </c>
      <c r="N108" s="55">
        <f t="shared" si="39"/>
        <v>0</v>
      </c>
      <c r="O108" s="56">
        <f t="shared" si="39"/>
        <v>0</v>
      </c>
      <c r="P108" s="57">
        <f t="shared" si="39"/>
        <v>0</v>
      </c>
      <c r="Q108" s="57">
        <f t="shared" si="39"/>
        <v>0</v>
      </c>
      <c r="R108" s="490"/>
      <c r="S108" s="54">
        <f>SUM(S107)</f>
        <v>100</v>
      </c>
      <c r="T108" s="55">
        <f>SUM(T107)</f>
        <v>100</v>
      </c>
      <c r="U108" s="220">
        <f>SUM(U107)</f>
        <v>100</v>
      </c>
      <c r="V108" s="227"/>
    </row>
    <row r="109" spans="1:29" ht="0.75" hidden="1" customHeight="1" outlineLevel="1">
      <c r="A109" s="306">
        <v>2</v>
      </c>
      <c r="B109" s="369">
        <v>2</v>
      </c>
      <c r="C109" s="395" t="s">
        <v>123</v>
      </c>
      <c r="D109" s="471" t="s">
        <v>26</v>
      </c>
      <c r="E109" s="377" t="s">
        <v>33</v>
      </c>
      <c r="F109" s="449">
        <v>17</v>
      </c>
      <c r="G109" s="53" t="s">
        <v>100</v>
      </c>
      <c r="H109" s="44">
        <v>0</v>
      </c>
      <c r="I109" s="45">
        <v>0</v>
      </c>
      <c r="J109" s="45"/>
      <c r="K109" s="46"/>
      <c r="L109" s="44">
        <v>0</v>
      </c>
      <c r="M109" s="45">
        <v>0</v>
      </c>
      <c r="N109" s="45"/>
      <c r="O109" s="46"/>
      <c r="P109" s="48">
        <v>0</v>
      </c>
      <c r="Q109" s="48">
        <v>0</v>
      </c>
      <c r="R109" s="489" t="s">
        <v>46</v>
      </c>
      <c r="S109" s="44">
        <v>100</v>
      </c>
      <c r="T109" s="45">
        <v>100</v>
      </c>
      <c r="U109" s="225">
        <v>100</v>
      </c>
      <c r="V109" s="227"/>
    </row>
    <row r="110" spans="1:29" ht="18" hidden="1" customHeight="1" outlineLevel="1">
      <c r="A110" s="260"/>
      <c r="B110" s="262"/>
      <c r="C110" s="296"/>
      <c r="D110" s="472"/>
      <c r="E110" s="473"/>
      <c r="F110" s="450"/>
      <c r="G110" s="91" t="s">
        <v>13</v>
      </c>
      <c r="H110" s="54">
        <f t="shared" ref="H110:Q110" si="40">SUM(H109)</f>
        <v>0</v>
      </c>
      <c r="I110" s="55">
        <f t="shared" si="40"/>
        <v>0</v>
      </c>
      <c r="J110" s="55">
        <f t="shared" si="40"/>
        <v>0</v>
      </c>
      <c r="K110" s="56">
        <f t="shared" si="40"/>
        <v>0</v>
      </c>
      <c r="L110" s="54">
        <f t="shared" si="40"/>
        <v>0</v>
      </c>
      <c r="M110" s="55">
        <f t="shared" si="40"/>
        <v>0</v>
      </c>
      <c r="N110" s="55">
        <f t="shared" si="40"/>
        <v>0</v>
      </c>
      <c r="O110" s="56">
        <f t="shared" si="40"/>
        <v>0</v>
      </c>
      <c r="P110" s="57">
        <f t="shared" si="40"/>
        <v>0</v>
      </c>
      <c r="Q110" s="57">
        <f t="shared" si="40"/>
        <v>0</v>
      </c>
      <c r="R110" s="490"/>
      <c r="S110" s="54">
        <f>SUM(S109)</f>
        <v>100</v>
      </c>
      <c r="T110" s="55">
        <f>SUM(T109)</f>
        <v>100</v>
      </c>
      <c r="U110" s="220">
        <f>SUM(U109)</f>
        <v>100</v>
      </c>
      <c r="V110" s="227"/>
    </row>
    <row r="111" spans="1:29" ht="0.75" hidden="1" customHeight="1" outlineLevel="1">
      <c r="A111" s="306">
        <v>2</v>
      </c>
      <c r="B111" s="369">
        <v>2</v>
      </c>
      <c r="C111" s="395" t="s">
        <v>124</v>
      </c>
      <c r="D111" s="471" t="s">
        <v>26</v>
      </c>
      <c r="E111" s="377" t="s">
        <v>33</v>
      </c>
      <c r="F111" s="449">
        <v>18</v>
      </c>
      <c r="G111" s="53" t="s">
        <v>100</v>
      </c>
      <c r="H111" s="44">
        <v>0</v>
      </c>
      <c r="I111" s="45">
        <v>0</v>
      </c>
      <c r="J111" s="45"/>
      <c r="K111" s="46"/>
      <c r="L111" s="44">
        <v>0</v>
      </c>
      <c r="M111" s="45">
        <v>0</v>
      </c>
      <c r="N111" s="45"/>
      <c r="O111" s="46"/>
      <c r="P111" s="48">
        <v>0</v>
      </c>
      <c r="Q111" s="48">
        <v>0</v>
      </c>
      <c r="R111" s="489" t="s">
        <v>46</v>
      </c>
      <c r="S111" s="44">
        <v>100</v>
      </c>
      <c r="T111" s="45">
        <v>100</v>
      </c>
      <c r="U111" s="225">
        <v>100</v>
      </c>
      <c r="V111" s="227"/>
    </row>
    <row r="112" spans="1:29" ht="18" hidden="1" customHeight="1" outlineLevel="1">
      <c r="A112" s="260"/>
      <c r="B112" s="262"/>
      <c r="C112" s="296"/>
      <c r="D112" s="472"/>
      <c r="E112" s="473"/>
      <c r="F112" s="450"/>
      <c r="G112" s="91" t="s">
        <v>13</v>
      </c>
      <c r="H112" s="54">
        <f t="shared" ref="H112:Q112" si="41">SUM(H111)</f>
        <v>0</v>
      </c>
      <c r="I112" s="55">
        <f t="shared" si="41"/>
        <v>0</v>
      </c>
      <c r="J112" s="55">
        <f t="shared" si="41"/>
        <v>0</v>
      </c>
      <c r="K112" s="56">
        <f t="shared" si="41"/>
        <v>0</v>
      </c>
      <c r="L112" s="54">
        <f t="shared" si="41"/>
        <v>0</v>
      </c>
      <c r="M112" s="55">
        <f t="shared" si="41"/>
        <v>0</v>
      </c>
      <c r="N112" s="55">
        <f t="shared" si="41"/>
        <v>0</v>
      </c>
      <c r="O112" s="56">
        <f t="shared" si="41"/>
        <v>0</v>
      </c>
      <c r="P112" s="57">
        <f t="shared" si="41"/>
        <v>0</v>
      </c>
      <c r="Q112" s="57">
        <f t="shared" si="41"/>
        <v>0</v>
      </c>
      <c r="R112" s="490"/>
      <c r="S112" s="54">
        <f>SUM(S111)</f>
        <v>100</v>
      </c>
      <c r="T112" s="55">
        <f>SUM(T111)</f>
        <v>100</v>
      </c>
      <c r="U112" s="220">
        <f>SUM(U111)</f>
        <v>100</v>
      </c>
      <c r="V112" s="227"/>
    </row>
    <row r="113" spans="1:32" ht="0.75" hidden="1" customHeight="1" outlineLevel="1">
      <c r="A113" s="306">
        <v>2</v>
      </c>
      <c r="B113" s="369">
        <v>2</v>
      </c>
      <c r="C113" s="395" t="s">
        <v>125</v>
      </c>
      <c r="D113" s="493" t="s">
        <v>26</v>
      </c>
      <c r="E113" s="377" t="s">
        <v>33</v>
      </c>
      <c r="F113" s="449">
        <v>19</v>
      </c>
      <c r="G113" s="53" t="s">
        <v>100</v>
      </c>
      <c r="H113" s="47">
        <v>0</v>
      </c>
      <c r="I113" s="45">
        <v>0</v>
      </c>
      <c r="J113" s="45"/>
      <c r="K113" s="46"/>
      <c r="L113" s="44">
        <v>0</v>
      </c>
      <c r="M113" s="45">
        <v>0</v>
      </c>
      <c r="N113" s="45"/>
      <c r="O113" s="46"/>
      <c r="P113" s="48">
        <v>0</v>
      </c>
      <c r="Q113" s="48">
        <v>0</v>
      </c>
      <c r="R113" s="489" t="s">
        <v>46</v>
      </c>
      <c r="S113" s="44">
        <v>100</v>
      </c>
      <c r="T113" s="45">
        <v>100</v>
      </c>
      <c r="U113" s="225">
        <v>100</v>
      </c>
      <c r="V113" s="227"/>
    </row>
    <row r="114" spans="1:32" ht="18" hidden="1" customHeight="1" outlineLevel="1">
      <c r="A114" s="260"/>
      <c r="B114" s="262"/>
      <c r="C114" s="296"/>
      <c r="D114" s="472"/>
      <c r="E114" s="473"/>
      <c r="F114" s="450"/>
      <c r="G114" s="91" t="s">
        <v>13</v>
      </c>
      <c r="H114" s="54">
        <f t="shared" ref="H114:Q114" si="42">SUM(H113)</f>
        <v>0</v>
      </c>
      <c r="I114" s="55">
        <f t="shared" si="42"/>
        <v>0</v>
      </c>
      <c r="J114" s="55">
        <f t="shared" si="42"/>
        <v>0</v>
      </c>
      <c r="K114" s="56">
        <f t="shared" si="42"/>
        <v>0</v>
      </c>
      <c r="L114" s="54">
        <f t="shared" si="42"/>
        <v>0</v>
      </c>
      <c r="M114" s="55">
        <f t="shared" si="42"/>
        <v>0</v>
      </c>
      <c r="N114" s="55">
        <f t="shared" si="42"/>
        <v>0</v>
      </c>
      <c r="O114" s="56">
        <f t="shared" si="42"/>
        <v>0</v>
      </c>
      <c r="P114" s="57">
        <f t="shared" si="42"/>
        <v>0</v>
      </c>
      <c r="Q114" s="57">
        <f t="shared" si="42"/>
        <v>0</v>
      </c>
      <c r="R114" s="490"/>
      <c r="S114" s="54">
        <f>SUM(S113)</f>
        <v>100</v>
      </c>
      <c r="T114" s="55">
        <f>SUM(T113)</f>
        <v>100</v>
      </c>
      <c r="U114" s="220">
        <f>SUM(U113)</f>
        <v>100</v>
      </c>
      <c r="V114" s="227"/>
    </row>
    <row r="115" spans="1:32" ht="31.5" hidden="1" customHeight="1" outlineLevel="1">
      <c r="A115" s="306">
        <v>2</v>
      </c>
      <c r="B115" s="369">
        <v>2</v>
      </c>
      <c r="C115" s="395" t="s">
        <v>126</v>
      </c>
      <c r="D115" s="471" t="s">
        <v>26</v>
      </c>
      <c r="E115" s="377" t="s">
        <v>33</v>
      </c>
      <c r="F115" s="449">
        <v>20</v>
      </c>
      <c r="G115" s="53" t="s">
        <v>100</v>
      </c>
      <c r="H115" s="44">
        <v>0</v>
      </c>
      <c r="I115" s="45">
        <v>0</v>
      </c>
      <c r="J115" s="45"/>
      <c r="K115" s="46"/>
      <c r="L115" s="44">
        <v>0</v>
      </c>
      <c r="M115" s="45">
        <v>0</v>
      </c>
      <c r="N115" s="45"/>
      <c r="O115" s="46"/>
      <c r="P115" s="48">
        <v>0</v>
      </c>
      <c r="Q115" s="48">
        <v>0</v>
      </c>
      <c r="R115" s="489" t="s">
        <v>46</v>
      </c>
      <c r="S115" s="44">
        <v>100</v>
      </c>
      <c r="T115" s="45">
        <v>100</v>
      </c>
      <c r="U115" s="225">
        <v>100</v>
      </c>
      <c r="V115" s="227"/>
    </row>
    <row r="116" spans="1:32" ht="18" hidden="1" customHeight="1" outlineLevel="1">
      <c r="A116" s="260"/>
      <c r="B116" s="262"/>
      <c r="C116" s="296"/>
      <c r="D116" s="472"/>
      <c r="E116" s="473"/>
      <c r="F116" s="450"/>
      <c r="G116" s="91" t="s">
        <v>13</v>
      </c>
      <c r="H116" s="54">
        <f t="shared" ref="H116:Q116" si="43">SUM(H115)</f>
        <v>0</v>
      </c>
      <c r="I116" s="55">
        <f t="shared" si="43"/>
        <v>0</v>
      </c>
      <c r="J116" s="55">
        <f t="shared" si="43"/>
        <v>0</v>
      </c>
      <c r="K116" s="56">
        <f t="shared" si="43"/>
        <v>0</v>
      </c>
      <c r="L116" s="54">
        <f t="shared" si="43"/>
        <v>0</v>
      </c>
      <c r="M116" s="55">
        <f t="shared" si="43"/>
        <v>0</v>
      </c>
      <c r="N116" s="55">
        <f t="shared" si="43"/>
        <v>0</v>
      </c>
      <c r="O116" s="56">
        <f t="shared" si="43"/>
        <v>0</v>
      </c>
      <c r="P116" s="57">
        <f t="shared" si="43"/>
        <v>0</v>
      </c>
      <c r="Q116" s="57">
        <f t="shared" si="43"/>
        <v>0</v>
      </c>
      <c r="R116" s="490"/>
      <c r="S116" s="54">
        <f>SUM(S115)</f>
        <v>100</v>
      </c>
      <c r="T116" s="55">
        <f>SUM(T115)</f>
        <v>100</v>
      </c>
      <c r="U116" s="220">
        <f>SUM(U115)</f>
        <v>100</v>
      </c>
      <c r="V116" s="227"/>
    </row>
    <row r="117" spans="1:32" ht="0.75" hidden="1" customHeight="1" outlineLevel="1">
      <c r="A117" s="306">
        <v>2</v>
      </c>
      <c r="B117" s="369">
        <v>2</v>
      </c>
      <c r="C117" s="395" t="s">
        <v>127</v>
      </c>
      <c r="D117" s="471" t="s">
        <v>26</v>
      </c>
      <c r="E117" s="377" t="s">
        <v>33</v>
      </c>
      <c r="F117" s="449">
        <v>21</v>
      </c>
      <c r="G117" s="53" t="s">
        <v>100</v>
      </c>
      <c r="H117" s="44">
        <v>0</v>
      </c>
      <c r="I117" s="45">
        <v>0</v>
      </c>
      <c r="J117" s="45"/>
      <c r="K117" s="46"/>
      <c r="L117" s="44">
        <v>0</v>
      </c>
      <c r="M117" s="45">
        <v>0</v>
      </c>
      <c r="N117" s="45"/>
      <c r="O117" s="46"/>
      <c r="P117" s="48">
        <v>0</v>
      </c>
      <c r="Q117" s="48">
        <v>0</v>
      </c>
      <c r="R117" s="489" t="s">
        <v>46</v>
      </c>
      <c r="S117" s="44">
        <v>100</v>
      </c>
      <c r="T117" s="45">
        <v>100</v>
      </c>
      <c r="U117" s="225">
        <v>100</v>
      </c>
      <c r="V117" s="227"/>
    </row>
    <row r="118" spans="1:32" ht="14.25" hidden="1" customHeight="1" outlineLevel="1">
      <c r="A118" s="260"/>
      <c r="B118" s="262"/>
      <c r="C118" s="296"/>
      <c r="D118" s="472"/>
      <c r="E118" s="473"/>
      <c r="F118" s="450"/>
      <c r="G118" s="91" t="s">
        <v>13</v>
      </c>
      <c r="H118" s="54">
        <f t="shared" ref="H118:Q118" si="44">SUM(H117)</f>
        <v>0</v>
      </c>
      <c r="I118" s="55">
        <f t="shared" si="44"/>
        <v>0</v>
      </c>
      <c r="J118" s="55">
        <f t="shared" si="44"/>
        <v>0</v>
      </c>
      <c r="K118" s="56">
        <f t="shared" si="44"/>
        <v>0</v>
      </c>
      <c r="L118" s="54">
        <f t="shared" si="44"/>
        <v>0</v>
      </c>
      <c r="M118" s="55">
        <f t="shared" si="44"/>
        <v>0</v>
      </c>
      <c r="N118" s="55">
        <f t="shared" si="44"/>
        <v>0</v>
      </c>
      <c r="O118" s="56">
        <f t="shared" si="44"/>
        <v>0</v>
      </c>
      <c r="P118" s="57">
        <f t="shared" si="44"/>
        <v>0</v>
      </c>
      <c r="Q118" s="57">
        <f t="shared" si="44"/>
        <v>0</v>
      </c>
      <c r="R118" s="490"/>
      <c r="S118" s="54">
        <f>SUM(S117)</f>
        <v>100</v>
      </c>
      <c r="T118" s="55">
        <f>SUM(T117)</f>
        <v>100</v>
      </c>
      <c r="U118" s="220">
        <f>SUM(U117)</f>
        <v>100</v>
      </c>
      <c r="V118" s="227"/>
    </row>
    <row r="119" spans="1:32" ht="30.75" customHeight="1" collapsed="1">
      <c r="A119" s="260">
        <v>2</v>
      </c>
      <c r="B119" s="262">
        <v>2</v>
      </c>
      <c r="C119" s="264">
        <v>3</v>
      </c>
      <c r="D119" s="479" t="s">
        <v>28</v>
      </c>
      <c r="E119" s="267" t="s">
        <v>110</v>
      </c>
      <c r="F119" s="450">
        <v>1</v>
      </c>
      <c r="G119" s="92" t="s">
        <v>98</v>
      </c>
      <c r="H119" s="44">
        <v>10</v>
      </c>
      <c r="I119" s="45">
        <v>10</v>
      </c>
      <c r="J119" s="45">
        <v>8</v>
      </c>
      <c r="K119" s="46">
        <v>0</v>
      </c>
      <c r="L119" s="44">
        <v>10</v>
      </c>
      <c r="M119" s="45">
        <v>10</v>
      </c>
      <c r="N119" s="45">
        <v>6.9</v>
      </c>
      <c r="O119" s="46"/>
      <c r="P119" s="59">
        <v>10</v>
      </c>
      <c r="Q119" s="59">
        <v>11</v>
      </c>
      <c r="R119" s="257" t="s">
        <v>47</v>
      </c>
      <c r="S119" s="44">
        <v>70</v>
      </c>
      <c r="T119" s="45">
        <v>70</v>
      </c>
      <c r="U119" s="225">
        <v>75</v>
      </c>
      <c r="V119" s="227"/>
    </row>
    <row r="120" spans="1:32" ht="15.75" customHeight="1">
      <c r="A120" s="261"/>
      <c r="B120" s="451"/>
      <c r="C120" s="451"/>
      <c r="D120" s="480"/>
      <c r="E120" s="474"/>
      <c r="F120" s="498"/>
      <c r="G120" s="76" t="s">
        <v>20</v>
      </c>
      <c r="H120" s="61">
        <f>SUM(H119)</f>
        <v>10</v>
      </c>
      <c r="I120" s="62">
        <f t="shared" ref="I120:Q120" si="45">SUM(I119:I119)</f>
        <v>10</v>
      </c>
      <c r="J120" s="62">
        <f t="shared" si="45"/>
        <v>8</v>
      </c>
      <c r="K120" s="63">
        <f t="shared" si="45"/>
        <v>0</v>
      </c>
      <c r="L120" s="61">
        <f t="shared" si="45"/>
        <v>10</v>
      </c>
      <c r="M120" s="62">
        <v>10</v>
      </c>
      <c r="N120" s="62">
        <f t="shared" si="45"/>
        <v>6.9</v>
      </c>
      <c r="O120" s="63">
        <f t="shared" si="45"/>
        <v>0</v>
      </c>
      <c r="P120" s="64">
        <f t="shared" si="45"/>
        <v>10</v>
      </c>
      <c r="Q120" s="64">
        <f t="shared" si="45"/>
        <v>11</v>
      </c>
      <c r="R120" s="258"/>
      <c r="S120" s="61">
        <f>SUM(S119:S119)</f>
        <v>70</v>
      </c>
      <c r="T120" s="62">
        <f>SUM(T119:T119)</f>
        <v>70</v>
      </c>
      <c r="U120" s="63">
        <f>SUM(U119:U119)</f>
        <v>75</v>
      </c>
    </row>
    <row r="121" spans="1:32" ht="26.25" customHeight="1">
      <c r="A121" s="246">
        <v>2</v>
      </c>
      <c r="B121" s="247">
        <v>2</v>
      </c>
      <c r="C121" s="249">
        <v>5</v>
      </c>
      <c r="D121" s="251" t="s">
        <v>132</v>
      </c>
      <c r="E121" s="253" t="s">
        <v>133</v>
      </c>
      <c r="F121" s="255">
        <v>1</v>
      </c>
      <c r="G121" s="165" t="s">
        <v>134</v>
      </c>
      <c r="H121" s="163">
        <v>5</v>
      </c>
      <c r="I121" s="154">
        <v>5</v>
      </c>
      <c r="J121" s="154">
        <v>0</v>
      </c>
      <c r="K121" s="167">
        <v>0</v>
      </c>
      <c r="L121" s="163">
        <v>5</v>
      </c>
      <c r="M121" s="154">
        <v>5</v>
      </c>
      <c r="N121" s="154"/>
      <c r="O121" s="167"/>
      <c r="P121" s="169">
        <v>5</v>
      </c>
      <c r="Q121" s="169">
        <v>5</v>
      </c>
      <c r="R121" s="244" t="s">
        <v>135</v>
      </c>
      <c r="S121" s="163">
        <v>100</v>
      </c>
      <c r="T121" s="154">
        <v>100</v>
      </c>
      <c r="U121" s="167">
        <v>100</v>
      </c>
    </row>
    <row r="122" spans="1:32" ht="15.75" customHeight="1" thickBot="1">
      <c r="A122" s="246"/>
      <c r="B122" s="248"/>
      <c r="C122" s="250"/>
      <c r="D122" s="252"/>
      <c r="E122" s="254"/>
      <c r="F122" s="256"/>
      <c r="G122" s="166" t="s">
        <v>20</v>
      </c>
      <c r="H122" s="164">
        <f>+H121</f>
        <v>5</v>
      </c>
      <c r="I122" s="153">
        <f>SUM(I121)</f>
        <v>5</v>
      </c>
      <c r="J122" s="153">
        <v>0</v>
      </c>
      <c r="K122" s="168">
        <v>0</v>
      </c>
      <c r="L122" s="164">
        <f>SUM(L121)</f>
        <v>5</v>
      </c>
      <c r="M122" s="153">
        <f>SUM(M121)</f>
        <v>5</v>
      </c>
      <c r="N122" s="153">
        <v>0</v>
      </c>
      <c r="O122" s="168">
        <v>0</v>
      </c>
      <c r="P122" s="170">
        <f>SUM(P121)</f>
        <v>5</v>
      </c>
      <c r="Q122" s="170">
        <f>SUM(Q121)</f>
        <v>5</v>
      </c>
      <c r="R122" s="245"/>
      <c r="S122" s="164">
        <v>100</v>
      </c>
      <c r="T122" s="153">
        <v>100</v>
      </c>
      <c r="U122" s="168">
        <v>100</v>
      </c>
    </row>
    <row r="123" spans="1:32" ht="26.25" customHeight="1">
      <c r="A123" s="246">
        <v>2</v>
      </c>
      <c r="B123" s="247">
        <v>2</v>
      </c>
      <c r="C123" s="249">
        <v>6</v>
      </c>
      <c r="D123" s="433" t="s">
        <v>174</v>
      </c>
      <c r="E123" s="313" t="s">
        <v>177</v>
      </c>
      <c r="F123" s="255" t="s">
        <v>59</v>
      </c>
      <c r="G123" s="165" t="s">
        <v>98</v>
      </c>
      <c r="H123" s="163">
        <v>0</v>
      </c>
      <c r="I123" s="154">
        <v>0</v>
      </c>
      <c r="J123" s="154">
        <v>0</v>
      </c>
      <c r="K123" s="167">
        <v>0</v>
      </c>
      <c r="L123" s="163">
        <v>2</v>
      </c>
      <c r="M123" s="154">
        <v>2</v>
      </c>
      <c r="N123" s="154"/>
      <c r="O123" s="167"/>
      <c r="P123" s="169">
        <v>2</v>
      </c>
      <c r="Q123" s="169">
        <v>2</v>
      </c>
      <c r="R123" s="244" t="s">
        <v>175</v>
      </c>
      <c r="S123" s="163">
        <v>50</v>
      </c>
      <c r="T123" s="154">
        <v>50</v>
      </c>
      <c r="U123" s="167">
        <v>50</v>
      </c>
    </row>
    <row r="124" spans="1:32" ht="15.75" customHeight="1" thickBot="1">
      <c r="A124" s="246"/>
      <c r="B124" s="248"/>
      <c r="C124" s="250"/>
      <c r="D124" s="434"/>
      <c r="E124" s="314"/>
      <c r="F124" s="256"/>
      <c r="G124" s="166" t="s">
        <v>20</v>
      </c>
      <c r="H124" s="164">
        <v>0</v>
      </c>
      <c r="I124" s="153">
        <f>SUM(I123)</f>
        <v>0</v>
      </c>
      <c r="J124" s="153">
        <v>0</v>
      </c>
      <c r="K124" s="168">
        <v>0</v>
      </c>
      <c r="L124" s="164">
        <f>SUM(L123)</f>
        <v>2</v>
      </c>
      <c r="M124" s="153">
        <f>SUM(M123)</f>
        <v>2</v>
      </c>
      <c r="N124" s="153">
        <v>0</v>
      </c>
      <c r="O124" s="168">
        <v>0</v>
      </c>
      <c r="P124" s="170">
        <f>SUM(P123)</f>
        <v>2</v>
      </c>
      <c r="Q124" s="170">
        <f>SUM(Q123)</f>
        <v>2</v>
      </c>
      <c r="R124" s="245"/>
      <c r="S124" s="164">
        <f>+S123</f>
        <v>50</v>
      </c>
      <c r="T124" s="164">
        <f>+T123</f>
        <v>50</v>
      </c>
      <c r="U124" s="164">
        <f>+U123</f>
        <v>50</v>
      </c>
    </row>
    <row r="125" spans="1:32" ht="14.25" customHeight="1" thickBot="1">
      <c r="A125" s="74">
        <v>2</v>
      </c>
      <c r="B125" s="75">
        <v>2</v>
      </c>
      <c r="C125" s="444" t="s">
        <v>14</v>
      </c>
      <c r="D125" s="445"/>
      <c r="E125" s="445"/>
      <c r="F125" s="445"/>
      <c r="G125" s="446"/>
      <c r="H125" s="150">
        <f>+H98+H100+H120+H122+H124</f>
        <v>1074</v>
      </c>
      <c r="I125" s="150">
        <f t="shared" ref="I125:Q125" si="46">+I98+I100+I120+I122+I124</f>
        <v>1074</v>
      </c>
      <c r="J125" s="150">
        <f t="shared" si="46"/>
        <v>8</v>
      </c>
      <c r="K125" s="150">
        <f t="shared" si="46"/>
        <v>0</v>
      </c>
      <c r="L125" s="150">
        <f t="shared" si="46"/>
        <v>1265</v>
      </c>
      <c r="M125" s="150">
        <f t="shared" si="46"/>
        <v>1222</v>
      </c>
      <c r="N125" s="150">
        <f t="shared" si="46"/>
        <v>6.9</v>
      </c>
      <c r="O125" s="150">
        <f t="shared" si="46"/>
        <v>43</v>
      </c>
      <c r="P125" s="150">
        <f t="shared" si="46"/>
        <v>1265</v>
      </c>
      <c r="Q125" s="150">
        <f t="shared" si="46"/>
        <v>1266</v>
      </c>
      <c r="R125" s="149" t="s">
        <v>18</v>
      </c>
      <c r="S125" s="151" t="s">
        <v>18</v>
      </c>
      <c r="T125" s="75" t="s">
        <v>18</v>
      </c>
      <c r="U125" s="152" t="s">
        <v>18</v>
      </c>
    </row>
    <row r="126" spans="1:32" s="33" customFormat="1" thickBot="1">
      <c r="A126" s="86">
        <v>2</v>
      </c>
      <c r="B126" s="477" t="s">
        <v>15</v>
      </c>
      <c r="C126" s="478"/>
      <c r="D126" s="478"/>
      <c r="E126" s="478"/>
      <c r="F126" s="478"/>
      <c r="G126" s="478"/>
      <c r="H126" s="81">
        <f>SUM(H95+H125)</f>
        <v>1488.4</v>
      </c>
      <c r="I126" s="82">
        <f>SUM(I95+I125)</f>
        <v>1463.4</v>
      </c>
      <c r="J126" s="82">
        <f t="shared" ref="J126:Q126" si="47">SUM(J125,J95)</f>
        <v>112.3</v>
      </c>
      <c r="K126" s="83">
        <f t="shared" si="47"/>
        <v>25</v>
      </c>
      <c r="L126" s="81">
        <f t="shared" si="47"/>
        <v>1828.22</v>
      </c>
      <c r="M126" s="82">
        <f t="shared" si="47"/>
        <v>1715.72</v>
      </c>
      <c r="N126" s="82">
        <f t="shared" si="47"/>
        <v>136.62</v>
      </c>
      <c r="O126" s="83">
        <f t="shared" si="47"/>
        <v>112.5</v>
      </c>
      <c r="P126" s="84">
        <f t="shared" si="47"/>
        <v>1845.9</v>
      </c>
      <c r="Q126" s="84">
        <f t="shared" si="47"/>
        <v>1857.6</v>
      </c>
      <c r="R126" s="97" t="s">
        <v>18</v>
      </c>
      <c r="S126" s="86" t="s">
        <v>18</v>
      </c>
      <c r="T126" s="98" t="s">
        <v>18</v>
      </c>
      <c r="U126" s="99" t="s">
        <v>18</v>
      </c>
      <c r="V126" s="202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</row>
    <row r="127" spans="1:32" s="33" customFormat="1" thickBot="1">
      <c r="A127" s="447" t="s">
        <v>21</v>
      </c>
      <c r="B127" s="448"/>
      <c r="C127" s="448"/>
      <c r="D127" s="448"/>
      <c r="E127" s="448"/>
      <c r="F127" s="448"/>
      <c r="G127" s="448"/>
      <c r="H127" s="100">
        <f>SUM(H32+H126)</f>
        <v>1957.1000000000001</v>
      </c>
      <c r="I127" s="101">
        <f t="shared" ref="I127:Q127" si="48">SUM(I126,I32)</f>
        <v>1932.1000000000001</v>
      </c>
      <c r="J127" s="101">
        <f t="shared" si="48"/>
        <v>112.3</v>
      </c>
      <c r="K127" s="102">
        <f t="shared" si="48"/>
        <v>25</v>
      </c>
      <c r="L127" s="100">
        <f t="shared" si="48"/>
        <v>2852.2200000000003</v>
      </c>
      <c r="M127" s="101">
        <f t="shared" si="48"/>
        <v>2539.7200000000003</v>
      </c>
      <c r="N127" s="101">
        <f t="shared" si="48"/>
        <v>136.62</v>
      </c>
      <c r="O127" s="102">
        <f t="shared" si="48"/>
        <v>312.5</v>
      </c>
      <c r="P127" s="103">
        <f t="shared" si="48"/>
        <v>2876.9</v>
      </c>
      <c r="Q127" s="103">
        <f t="shared" si="48"/>
        <v>2314.6</v>
      </c>
      <c r="R127" s="104" t="s">
        <v>18</v>
      </c>
      <c r="S127" s="100" t="s">
        <v>18</v>
      </c>
      <c r="T127" s="101" t="s">
        <v>18</v>
      </c>
      <c r="U127" s="102" t="s">
        <v>18</v>
      </c>
      <c r="V127" s="202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</row>
    <row r="128" spans="1:32">
      <c r="L128" s="89"/>
    </row>
    <row r="129" spans="1:32">
      <c r="H129" s="89"/>
      <c r="L129" s="89"/>
      <c r="M129" s="228"/>
      <c r="N129" s="89"/>
    </row>
    <row r="130" spans="1:32" ht="12" thickBot="1"/>
    <row r="131" spans="1:32" s="32" customFormat="1" ht="21.75" customHeight="1">
      <c r="A131" s="452" t="s">
        <v>22</v>
      </c>
      <c r="B131" s="453"/>
      <c r="C131" s="460" t="s">
        <v>101</v>
      </c>
      <c r="D131" s="461"/>
      <c r="E131" s="461"/>
      <c r="F131" s="462"/>
      <c r="G131" s="105" t="s">
        <v>98</v>
      </c>
      <c r="H131" s="106">
        <f>+H21+H23+H27+H29+H35+H55+H93+H97+H99+H119+H123+H91</f>
        <v>1623.1000000000001</v>
      </c>
      <c r="I131" s="106">
        <f t="shared" ref="I131:Q131" si="49">+I21+I23+I27+I29+I35+I55+I93+I97+I99+I119+I123+I91</f>
        <v>1598.1000000000001</v>
      </c>
      <c r="J131" s="106">
        <f t="shared" si="49"/>
        <v>112.3</v>
      </c>
      <c r="K131" s="106">
        <f t="shared" si="49"/>
        <v>25</v>
      </c>
      <c r="L131" s="106">
        <f t="shared" si="49"/>
        <v>1934.2199999999998</v>
      </c>
      <c r="M131" s="106">
        <f t="shared" si="49"/>
        <v>1821.7199999999998</v>
      </c>
      <c r="N131" s="106">
        <f t="shared" si="49"/>
        <v>136.62</v>
      </c>
      <c r="O131" s="106">
        <f t="shared" si="49"/>
        <v>112.5</v>
      </c>
      <c r="P131" s="106">
        <f t="shared" si="49"/>
        <v>1953.8999999999999</v>
      </c>
      <c r="Q131" s="106">
        <f t="shared" si="49"/>
        <v>1967.6000000000001</v>
      </c>
      <c r="R131" s="173"/>
      <c r="S131" s="107"/>
      <c r="T131" s="107"/>
      <c r="U131" s="108"/>
      <c r="V131" s="204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</row>
    <row r="132" spans="1:32" s="32" customFormat="1" ht="24" customHeight="1">
      <c r="A132" s="454"/>
      <c r="B132" s="455"/>
      <c r="C132" s="427" t="s">
        <v>102</v>
      </c>
      <c r="D132" s="427"/>
      <c r="E132" s="427"/>
      <c r="F132" s="427"/>
      <c r="G132" s="109" t="s">
        <v>99</v>
      </c>
      <c r="H132" s="110">
        <f>+H12+H19</f>
        <v>329</v>
      </c>
      <c r="I132" s="110">
        <f t="shared" ref="I132:Q132" si="50">+I12+I19</f>
        <v>329</v>
      </c>
      <c r="J132" s="110">
        <f t="shared" si="50"/>
        <v>0</v>
      </c>
      <c r="K132" s="110">
        <f t="shared" si="50"/>
        <v>0</v>
      </c>
      <c r="L132" s="110">
        <f t="shared" si="50"/>
        <v>330</v>
      </c>
      <c r="M132" s="110">
        <f t="shared" si="50"/>
        <v>330</v>
      </c>
      <c r="N132" s="110">
        <f t="shared" si="50"/>
        <v>0</v>
      </c>
      <c r="O132" s="110">
        <f t="shared" si="50"/>
        <v>0</v>
      </c>
      <c r="P132" s="110">
        <f t="shared" si="50"/>
        <v>335</v>
      </c>
      <c r="Q132" s="110">
        <f t="shared" si="50"/>
        <v>340</v>
      </c>
      <c r="R132" s="111"/>
      <c r="S132" s="112"/>
      <c r="T132" s="112"/>
      <c r="U132" s="112"/>
      <c r="V132" s="205"/>
      <c r="W132" s="199"/>
      <c r="X132" s="199"/>
      <c r="Y132" s="199"/>
      <c r="Z132" s="199"/>
      <c r="AA132" s="199"/>
      <c r="AB132" s="199"/>
      <c r="AC132" s="199"/>
      <c r="AD132" s="198"/>
      <c r="AE132" s="198"/>
      <c r="AF132" s="198"/>
    </row>
    <row r="133" spans="1:32" s="32" customFormat="1" ht="22.5" customHeight="1">
      <c r="A133" s="456"/>
      <c r="B133" s="457"/>
      <c r="C133" s="441" t="s">
        <v>106</v>
      </c>
      <c r="D133" s="442"/>
      <c r="E133" s="442"/>
      <c r="F133" s="443"/>
      <c r="G133" s="113" t="s">
        <v>107</v>
      </c>
      <c r="H133" s="115">
        <f>+H36+H57</f>
        <v>0</v>
      </c>
      <c r="I133" s="115">
        <f t="shared" ref="I133:Q133" si="51">+I36+I57</f>
        <v>0</v>
      </c>
      <c r="J133" s="115">
        <f t="shared" si="51"/>
        <v>0</v>
      </c>
      <c r="K133" s="115">
        <f t="shared" si="51"/>
        <v>0</v>
      </c>
      <c r="L133" s="115">
        <f t="shared" si="51"/>
        <v>2</v>
      </c>
      <c r="M133" s="115">
        <f t="shared" si="51"/>
        <v>2</v>
      </c>
      <c r="N133" s="115">
        <f t="shared" si="51"/>
        <v>0</v>
      </c>
      <c r="O133" s="115">
        <f t="shared" si="51"/>
        <v>0</v>
      </c>
      <c r="P133" s="115">
        <f t="shared" si="51"/>
        <v>2</v>
      </c>
      <c r="Q133" s="115">
        <f t="shared" si="51"/>
        <v>2</v>
      </c>
      <c r="R133" s="114"/>
      <c r="S133" s="107"/>
      <c r="T133" s="107"/>
      <c r="U133" s="108"/>
      <c r="V133" s="204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</row>
    <row r="134" spans="1:32" s="32" customFormat="1" ht="22.5" customHeight="1" thickBot="1">
      <c r="A134" s="456"/>
      <c r="B134" s="457"/>
      <c r="C134" s="295" t="s">
        <v>138</v>
      </c>
      <c r="D134" s="295"/>
      <c r="E134" s="295"/>
      <c r="F134" s="295"/>
      <c r="G134" s="113" t="s">
        <v>134</v>
      </c>
      <c r="H134" s="115">
        <f>+H121+H16</f>
        <v>5</v>
      </c>
      <c r="I134" s="115">
        <f t="shared" ref="I134:Q134" si="52">+I121+I16</f>
        <v>5</v>
      </c>
      <c r="J134" s="115">
        <f t="shared" si="52"/>
        <v>0</v>
      </c>
      <c r="K134" s="115">
        <f t="shared" si="52"/>
        <v>0</v>
      </c>
      <c r="L134" s="115">
        <f t="shared" si="52"/>
        <v>586</v>
      </c>
      <c r="M134" s="115">
        <f t="shared" si="52"/>
        <v>386</v>
      </c>
      <c r="N134" s="115">
        <f t="shared" si="52"/>
        <v>0</v>
      </c>
      <c r="O134" s="115">
        <f t="shared" si="52"/>
        <v>200</v>
      </c>
      <c r="P134" s="115">
        <f t="shared" si="52"/>
        <v>586</v>
      </c>
      <c r="Q134" s="115">
        <f t="shared" si="52"/>
        <v>5</v>
      </c>
      <c r="R134" s="172"/>
      <c r="S134" s="107"/>
      <c r="T134" s="107"/>
      <c r="U134" s="108"/>
      <c r="V134" s="204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</row>
    <row r="135" spans="1:32" s="32" customFormat="1" ht="15.75" customHeight="1" thickBot="1">
      <c r="A135" s="458"/>
      <c r="B135" s="459"/>
      <c r="C135" s="428"/>
      <c r="D135" s="429"/>
      <c r="E135" s="429"/>
      <c r="F135" s="429"/>
      <c r="G135" s="430"/>
      <c r="H135" s="100">
        <f>+H131+H132+H133+H134</f>
        <v>1957.1000000000001</v>
      </c>
      <c r="I135" s="100">
        <f t="shared" ref="I135:Q135" si="53">+I131+I132+I133+I134</f>
        <v>1932.1000000000001</v>
      </c>
      <c r="J135" s="100">
        <f t="shared" si="53"/>
        <v>112.3</v>
      </c>
      <c r="K135" s="100">
        <f t="shared" si="53"/>
        <v>25</v>
      </c>
      <c r="L135" s="100">
        <f t="shared" si="53"/>
        <v>2852.22</v>
      </c>
      <c r="M135" s="100">
        <f t="shared" si="53"/>
        <v>2539.7199999999998</v>
      </c>
      <c r="N135" s="100">
        <f t="shared" si="53"/>
        <v>136.62</v>
      </c>
      <c r="O135" s="100">
        <f t="shared" si="53"/>
        <v>312.5</v>
      </c>
      <c r="P135" s="100">
        <f t="shared" si="53"/>
        <v>2876.8999999999996</v>
      </c>
      <c r="Q135" s="100">
        <f t="shared" si="53"/>
        <v>2314.6000000000004</v>
      </c>
      <c r="R135" s="114"/>
      <c r="S135" s="107"/>
      <c r="T135" s="107"/>
      <c r="U135" s="108"/>
      <c r="V135" s="204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</row>
    <row r="137" spans="1:32">
      <c r="D137" s="89"/>
      <c r="H137" s="89"/>
      <c r="L137" s="89"/>
      <c r="M137" s="89"/>
      <c r="N137" s="89"/>
      <c r="O137" s="89"/>
    </row>
    <row r="138" spans="1:32">
      <c r="D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</row>
    <row r="139" spans="1:32">
      <c r="D139" s="89"/>
      <c r="H139" s="89"/>
      <c r="I139" s="89"/>
      <c r="J139" s="89"/>
      <c r="K139" s="90"/>
      <c r="L139" s="90"/>
      <c r="M139" s="90"/>
      <c r="N139" s="90"/>
      <c r="O139" s="90"/>
      <c r="P139" s="89"/>
      <c r="Q139" s="89"/>
    </row>
    <row r="140" spans="1:32">
      <c r="H140" s="89"/>
      <c r="I140" s="89"/>
      <c r="J140" s="89"/>
      <c r="K140" s="90"/>
      <c r="L140" s="90"/>
      <c r="M140" s="90"/>
      <c r="N140" s="90"/>
      <c r="O140" s="90"/>
      <c r="P140" s="89"/>
      <c r="Q140" s="89"/>
    </row>
    <row r="141" spans="1:32">
      <c r="K141" s="38"/>
      <c r="L141" s="90"/>
      <c r="M141" s="90"/>
      <c r="N141" s="90"/>
      <c r="O141" s="90"/>
    </row>
    <row r="142" spans="1:32">
      <c r="K142" s="38"/>
      <c r="L142" s="90"/>
      <c r="M142" s="90"/>
      <c r="N142" s="90"/>
      <c r="O142" s="90"/>
    </row>
    <row r="143" spans="1:32">
      <c r="K143" s="38"/>
      <c r="L143" s="90"/>
      <c r="M143" s="90"/>
      <c r="N143" s="90"/>
      <c r="O143" s="90"/>
    </row>
  </sheetData>
  <mergeCells count="468">
    <mergeCell ref="A12:A18"/>
    <mergeCell ref="S35:S36"/>
    <mergeCell ref="T35:T36"/>
    <mergeCell ref="R16:R18"/>
    <mergeCell ref="S16:S17"/>
    <mergeCell ref="T16:T17"/>
    <mergeCell ref="R12:R13"/>
    <mergeCell ref="G16:G17"/>
    <mergeCell ref="T21:T23"/>
    <mergeCell ref="A35:A37"/>
    <mergeCell ref="U50:U51"/>
    <mergeCell ref="D12:D18"/>
    <mergeCell ref="C12:C18"/>
    <mergeCell ref="B12:B18"/>
    <mergeCell ref="F23:F24"/>
    <mergeCell ref="E23:E24"/>
    <mergeCell ref="U16:U17"/>
    <mergeCell ref="F12:F18"/>
    <mergeCell ref="E12:E18"/>
    <mergeCell ref="S21:S23"/>
    <mergeCell ref="H16:H17"/>
    <mergeCell ref="R14:R15"/>
    <mergeCell ref="R123:R124"/>
    <mergeCell ref="E111:E112"/>
    <mergeCell ref="R107:R108"/>
    <mergeCell ref="E109:E110"/>
    <mergeCell ref="F109:F110"/>
    <mergeCell ref="R109:R110"/>
    <mergeCell ref="R113:R114"/>
    <mergeCell ref="F119:F120"/>
    <mergeCell ref="R115:R116"/>
    <mergeCell ref="E115:E116"/>
    <mergeCell ref="R119:R120"/>
    <mergeCell ref="A123:A124"/>
    <mergeCell ref="B123:B124"/>
    <mergeCell ref="C123:C124"/>
    <mergeCell ref="R117:R118"/>
    <mergeCell ref="A117:A118"/>
    <mergeCell ref="B117:B118"/>
    <mergeCell ref="C117:C118"/>
    <mergeCell ref="D117:D118"/>
    <mergeCell ref="E117:E118"/>
    <mergeCell ref="A113:A114"/>
    <mergeCell ref="B113:B114"/>
    <mergeCell ref="D113:D114"/>
    <mergeCell ref="E113:E114"/>
    <mergeCell ref="F113:F114"/>
    <mergeCell ref="A111:A112"/>
    <mergeCell ref="F117:F118"/>
    <mergeCell ref="A115:A116"/>
    <mergeCell ref="B115:B116"/>
    <mergeCell ref="C115:C116"/>
    <mergeCell ref="D115:D116"/>
    <mergeCell ref="R105:R106"/>
    <mergeCell ref="R103:R104"/>
    <mergeCell ref="R111:R112"/>
    <mergeCell ref="A109:A110"/>
    <mergeCell ref="B109:B110"/>
    <mergeCell ref="C109:C110"/>
    <mergeCell ref="D109:D110"/>
    <mergeCell ref="D111:D112"/>
    <mergeCell ref="B111:B112"/>
    <mergeCell ref="C111:C112"/>
    <mergeCell ref="F111:F112"/>
    <mergeCell ref="A101:A102"/>
    <mergeCell ref="B101:B102"/>
    <mergeCell ref="C101:C102"/>
    <mergeCell ref="D101:D102"/>
    <mergeCell ref="D97:D98"/>
    <mergeCell ref="C99:C100"/>
    <mergeCell ref="E101:E102"/>
    <mergeCell ref="A97:A98"/>
    <mergeCell ref="A107:A108"/>
    <mergeCell ref="B107:B108"/>
    <mergeCell ref="C107:C108"/>
    <mergeCell ref="D107:D108"/>
    <mergeCell ref="A105:A106"/>
    <mergeCell ref="B105:B106"/>
    <mergeCell ref="E99:E100"/>
    <mergeCell ref="F101:F102"/>
    <mergeCell ref="P87:P88"/>
    <mergeCell ref="F97:F98"/>
    <mergeCell ref="E93:E94"/>
    <mergeCell ref="C96:U96"/>
    <mergeCell ref="F93:F94"/>
    <mergeCell ref="M87:M88"/>
    <mergeCell ref="N87:N88"/>
    <mergeCell ref="O87:O88"/>
    <mergeCell ref="R89:R90"/>
    <mergeCell ref="R101:R102"/>
    <mergeCell ref="R99:R100"/>
    <mergeCell ref="R93:R94"/>
    <mergeCell ref="K87:K88"/>
    <mergeCell ref="L87:L88"/>
    <mergeCell ref="R85:R86"/>
    <mergeCell ref="A87:A90"/>
    <mergeCell ref="B87:B90"/>
    <mergeCell ref="C87:C90"/>
    <mergeCell ref="D87:D90"/>
    <mergeCell ref="E87:E90"/>
    <mergeCell ref="Q87:Q88"/>
    <mergeCell ref="R87:R88"/>
    <mergeCell ref="D83:D86"/>
    <mergeCell ref="G87:G88"/>
    <mergeCell ref="H87:H88"/>
    <mergeCell ref="I87:I88"/>
    <mergeCell ref="J87:J88"/>
    <mergeCell ref="E83:E86"/>
    <mergeCell ref="Q83:Q84"/>
    <mergeCell ref="R83:R84"/>
    <mergeCell ref="P79:P80"/>
    <mergeCell ref="Q79:Q80"/>
    <mergeCell ref="O79:O80"/>
    <mergeCell ref="N83:N84"/>
    <mergeCell ref="A83:A86"/>
    <mergeCell ref="B83:B86"/>
    <mergeCell ref="O83:O84"/>
    <mergeCell ref="P83:P84"/>
    <mergeCell ref="H83:H84"/>
    <mergeCell ref="I83:I84"/>
    <mergeCell ref="J83:J84"/>
    <mergeCell ref="M83:M84"/>
    <mergeCell ref="K83:K84"/>
    <mergeCell ref="L83:L84"/>
    <mergeCell ref="N79:N80"/>
    <mergeCell ref="K79:K80"/>
    <mergeCell ref="L79:L80"/>
    <mergeCell ref="R77:R78"/>
    <mergeCell ref="B79:B82"/>
    <mergeCell ref="C79:C82"/>
    <mergeCell ref="D79:D82"/>
    <mergeCell ref="E79:E82"/>
    <mergeCell ref="F79:F82"/>
    <mergeCell ref="G79:G80"/>
    <mergeCell ref="J79:J80"/>
    <mergeCell ref="C75:C78"/>
    <mergeCell ref="H79:H80"/>
    <mergeCell ref="R79:R80"/>
    <mergeCell ref="R81:R82"/>
    <mergeCell ref="M79:M80"/>
    <mergeCell ref="R75:R76"/>
    <mergeCell ref="I79:I80"/>
    <mergeCell ref="M75:M76"/>
    <mergeCell ref="N75:N76"/>
    <mergeCell ref="Q71:Q72"/>
    <mergeCell ref="L71:L72"/>
    <mergeCell ref="M71:M72"/>
    <mergeCell ref="N71:N72"/>
    <mergeCell ref="O71:O72"/>
    <mergeCell ref="I71:I72"/>
    <mergeCell ref="R71:R72"/>
    <mergeCell ref="R73:R74"/>
    <mergeCell ref="G75:G76"/>
    <mergeCell ref="H75:H76"/>
    <mergeCell ref="I75:I76"/>
    <mergeCell ref="J75:J76"/>
    <mergeCell ref="O75:O76"/>
    <mergeCell ref="P75:P76"/>
    <mergeCell ref="J71:J72"/>
    <mergeCell ref="P71:P72"/>
    <mergeCell ref="K75:K76"/>
    <mergeCell ref="L75:L76"/>
    <mergeCell ref="E75:E78"/>
    <mergeCell ref="F75:F78"/>
    <mergeCell ref="F71:F74"/>
    <mergeCell ref="G71:G72"/>
    <mergeCell ref="K71:K72"/>
    <mergeCell ref="C67:C70"/>
    <mergeCell ref="D67:D70"/>
    <mergeCell ref="H67:H68"/>
    <mergeCell ref="I67:I68"/>
    <mergeCell ref="J67:J68"/>
    <mergeCell ref="E63:E66"/>
    <mergeCell ref="F63:F66"/>
    <mergeCell ref="H63:H64"/>
    <mergeCell ref="I63:I64"/>
    <mergeCell ref="M67:M68"/>
    <mergeCell ref="K67:K68"/>
    <mergeCell ref="L67:L68"/>
    <mergeCell ref="N67:N68"/>
    <mergeCell ref="O67:O68"/>
    <mergeCell ref="L63:L64"/>
    <mergeCell ref="M63:M64"/>
    <mergeCell ref="A53:A54"/>
    <mergeCell ref="B53:B54"/>
    <mergeCell ref="C53:C54"/>
    <mergeCell ref="D53:D54"/>
    <mergeCell ref="E53:E54"/>
    <mergeCell ref="F53:F54"/>
    <mergeCell ref="R61:R62"/>
    <mergeCell ref="M59:M60"/>
    <mergeCell ref="N59:N60"/>
    <mergeCell ref="O59:O60"/>
    <mergeCell ref="P59:P60"/>
    <mergeCell ref="R59:R60"/>
    <mergeCell ref="C50:C52"/>
    <mergeCell ref="D50:D52"/>
    <mergeCell ref="E50:E52"/>
    <mergeCell ref="B50:B52"/>
    <mergeCell ref="B48:B49"/>
    <mergeCell ref="C48:C49"/>
    <mergeCell ref="D48:D49"/>
    <mergeCell ref="E48:E49"/>
    <mergeCell ref="A50:A52"/>
    <mergeCell ref="C44:C45"/>
    <mergeCell ref="D44:D45"/>
    <mergeCell ref="F42:F43"/>
    <mergeCell ref="E42:E43"/>
    <mergeCell ref="F48:F49"/>
    <mergeCell ref="R48:R49"/>
    <mergeCell ref="A46:A47"/>
    <mergeCell ref="B46:B47"/>
    <mergeCell ref="C46:C47"/>
    <mergeCell ref="D46:D47"/>
    <mergeCell ref="E46:E47"/>
    <mergeCell ref="F46:F47"/>
    <mergeCell ref="A48:A49"/>
    <mergeCell ref="R44:R45"/>
    <mergeCell ref="R46:R47"/>
    <mergeCell ref="F50:F52"/>
    <mergeCell ref="R50:R52"/>
    <mergeCell ref="R53:R54"/>
    <mergeCell ref="J63:J64"/>
    <mergeCell ref="J55:J56"/>
    <mergeCell ref="K63:K64"/>
    <mergeCell ref="L59:L60"/>
    <mergeCell ref="Q59:Q60"/>
    <mergeCell ref="N63:N64"/>
    <mergeCell ref="O63:O64"/>
    <mergeCell ref="C105:C106"/>
    <mergeCell ref="D105:D106"/>
    <mergeCell ref="E105:E106"/>
    <mergeCell ref="I55:I56"/>
    <mergeCell ref="I59:I60"/>
    <mergeCell ref="J59:J60"/>
    <mergeCell ref="G67:G68"/>
    <mergeCell ref="F67:F70"/>
    <mergeCell ref="B126:G126"/>
    <mergeCell ref="F107:F108"/>
    <mergeCell ref="F103:F104"/>
    <mergeCell ref="B97:B98"/>
    <mergeCell ref="H55:H56"/>
    <mergeCell ref="F105:F106"/>
    <mergeCell ref="C103:C104"/>
    <mergeCell ref="C113:C114"/>
    <mergeCell ref="F115:F116"/>
    <mergeCell ref="D119:D120"/>
    <mergeCell ref="D75:D78"/>
    <mergeCell ref="F83:F86"/>
    <mergeCell ref="F87:F90"/>
    <mergeCell ref="E97:E98"/>
    <mergeCell ref="C63:C66"/>
    <mergeCell ref="D63:D66"/>
    <mergeCell ref="A99:A100"/>
    <mergeCell ref="B99:B100"/>
    <mergeCell ref="F99:F100"/>
    <mergeCell ref="D99:D100"/>
    <mergeCell ref="B119:B120"/>
    <mergeCell ref="A131:B135"/>
    <mergeCell ref="C131:F131"/>
    <mergeCell ref="R97:R98"/>
    <mergeCell ref="P63:P64"/>
    <mergeCell ref="Q63:Q64"/>
    <mergeCell ref="R63:R64"/>
    <mergeCell ref="R65:R66"/>
    <mergeCell ref="R67:R68"/>
    <mergeCell ref="R69:R70"/>
    <mergeCell ref="Q67:Q68"/>
    <mergeCell ref="P67:P68"/>
    <mergeCell ref="Q75:Q76"/>
    <mergeCell ref="A103:A104"/>
    <mergeCell ref="B103:B104"/>
    <mergeCell ref="D103:D104"/>
    <mergeCell ref="E103:E104"/>
    <mergeCell ref="E119:E120"/>
    <mergeCell ref="C119:C120"/>
    <mergeCell ref="E107:E108"/>
    <mergeCell ref="A71:A74"/>
    <mergeCell ref="B71:B74"/>
    <mergeCell ref="A75:A78"/>
    <mergeCell ref="A79:A82"/>
    <mergeCell ref="R42:R43"/>
    <mergeCell ref="R40:R41"/>
    <mergeCell ref="B38:B39"/>
    <mergeCell ref="D35:D37"/>
    <mergeCell ref="F35:F37"/>
    <mergeCell ref="R35:R37"/>
    <mergeCell ref="F38:F39"/>
    <mergeCell ref="R38:R39"/>
    <mergeCell ref="E40:E41"/>
    <mergeCell ref="C38:C39"/>
    <mergeCell ref="K55:K56"/>
    <mergeCell ref="K59:K60"/>
    <mergeCell ref="R57:R58"/>
    <mergeCell ref="M55:M56"/>
    <mergeCell ref="L55:L56"/>
    <mergeCell ref="P55:P56"/>
    <mergeCell ref="R55:R56"/>
    <mergeCell ref="O55:O56"/>
    <mergeCell ref="N55:N56"/>
    <mergeCell ref="Q55:Q56"/>
    <mergeCell ref="B75:B78"/>
    <mergeCell ref="C83:C86"/>
    <mergeCell ref="B67:B70"/>
    <mergeCell ref="C132:F132"/>
    <mergeCell ref="C135:G135"/>
    <mergeCell ref="A119:A120"/>
    <mergeCell ref="G59:G60"/>
    <mergeCell ref="G63:G64"/>
    <mergeCell ref="G83:G84"/>
    <mergeCell ref="C97:C98"/>
    <mergeCell ref="F123:F124"/>
    <mergeCell ref="D123:D124"/>
    <mergeCell ref="B93:B94"/>
    <mergeCell ref="C95:G95"/>
    <mergeCell ref="E59:E62"/>
    <mergeCell ref="F59:F62"/>
    <mergeCell ref="C59:C62"/>
    <mergeCell ref="D59:D62"/>
    <mergeCell ref="A93:A94"/>
    <mergeCell ref="A63:A66"/>
    <mergeCell ref="B63:B66"/>
    <mergeCell ref="A59:A62"/>
    <mergeCell ref="B59:B62"/>
    <mergeCell ref="A67:A70"/>
    <mergeCell ref="A29:A30"/>
    <mergeCell ref="B29:B30"/>
    <mergeCell ref="C29:C30"/>
    <mergeCell ref="B32:G32"/>
    <mergeCell ref="A38:A39"/>
    <mergeCell ref="F55:F58"/>
    <mergeCell ref="C42:C43"/>
    <mergeCell ref="D42:D43"/>
    <mergeCell ref="D55:D58"/>
    <mergeCell ref="E44:E45"/>
    <mergeCell ref="A40:A41"/>
    <mergeCell ref="B40:B41"/>
    <mergeCell ref="C40:C41"/>
    <mergeCell ref="D40:D41"/>
    <mergeCell ref="A55:A58"/>
    <mergeCell ref="B55:B58"/>
    <mergeCell ref="E55:E58"/>
    <mergeCell ref="C55:C58"/>
    <mergeCell ref="G55:G56"/>
    <mergeCell ref="F44:F45"/>
    <mergeCell ref="A42:A43"/>
    <mergeCell ref="B42:B43"/>
    <mergeCell ref="A44:A45"/>
    <mergeCell ref="B44:B45"/>
    <mergeCell ref="A8:U8"/>
    <mergeCell ref="B19:B20"/>
    <mergeCell ref="A19:A20"/>
    <mergeCell ref="B27:B28"/>
    <mergeCell ref="C27:C28"/>
    <mergeCell ref="F19:F20"/>
    <mergeCell ref="A23:A24"/>
    <mergeCell ref="B23:B24"/>
    <mergeCell ref="C23:C24"/>
    <mergeCell ref="M12:M15"/>
    <mergeCell ref="F27:F28"/>
    <mergeCell ref="E27:E28"/>
    <mergeCell ref="E19:E20"/>
    <mergeCell ref="C26:U26"/>
    <mergeCell ref="D27:D28"/>
    <mergeCell ref="R21:R24"/>
    <mergeCell ref="E21:E22"/>
    <mergeCell ref="F21:F22"/>
    <mergeCell ref="A9:U9"/>
    <mergeCell ref="B10:U10"/>
    <mergeCell ref="A21:A22"/>
    <mergeCell ref="R19:R20"/>
    <mergeCell ref="B21:B22"/>
    <mergeCell ref="C21:C22"/>
    <mergeCell ref="K6:K7"/>
    <mergeCell ref="A2:U2"/>
    <mergeCell ref="H6:H7"/>
    <mergeCell ref="I6:J6"/>
    <mergeCell ref="L6:L7"/>
    <mergeCell ref="L5:O5"/>
    <mergeCell ref="R6:R7"/>
    <mergeCell ref="S6:U6"/>
    <mergeCell ref="Q5:Q7"/>
    <mergeCell ref="E5:E7"/>
    <mergeCell ref="A4:U4"/>
    <mergeCell ref="A3:U3"/>
    <mergeCell ref="G5:G7"/>
    <mergeCell ref="A5:A7"/>
    <mergeCell ref="C5:C7"/>
    <mergeCell ref="F5:F7"/>
    <mergeCell ref="O6:O7"/>
    <mergeCell ref="D5:D7"/>
    <mergeCell ref="R5:U5"/>
    <mergeCell ref="B5:B7"/>
    <mergeCell ref="P5:P7"/>
    <mergeCell ref="M6:N6"/>
    <mergeCell ref="H5:K5"/>
    <mergeCell ref="A27:A28"/>
    <mergeCell ref="C25:G25"/>
    <mergeCell ref="C11:U11"/>
    <mergeCell ref="D19:D20"/>
    <mergeCell ref="E123:E124"/>
    <mergeCell ref="N12:N15"/>
    <mergeCell ref="U35:U36"/>
    <mergeCell ref="S50:S51"/>
    <mergeCell ref="T50:T51"/>
    <mergeCell ref="K16:K17"/>
    <mergeCell ref="R27:R28"/>
    <mergeCell ref="J16:J17"/>
    <mergeCell ref="U21:U23"/>
    <mergeCell ref="F40:F41"/>
    <mergeCell ref="D38:D39"/>
    <mergeCell ref="E38:E39"/>
    <mergeCell ref="B33:U33"/>
    <mergeCell ref="R29:R30"/>
    <mergeCell ref="C34:U34"/>
    <mergeCell ref="C31:G31"/>
    <mergeCell ref="D29:D30"/>
    <mergeCell ref="E35:E37"/>
    <mergeCell ref="B35:B37"/>
    <mergeCell ref="C35:C37"/>
    <mergeCell ref="O12:O15"/>
    <mergeCell ref="L12:L15"/>
    <mergeCell ref="I16:I17"/>
    <mergeCell ref="K12:K15"/>
    <mergeCell ref="J12:J15"/>
    <mergeCell ref="I12:I15"/>
    <mergeCell ref="C134:F134"/>
    <mergeCell ref="C19:C20"/>
    <mergeCell ref="G12:G15"/>
    <mergeCell ref="E29:E30"/>
    <mergeCell ref="F29:F30"/>
    <mergeCell ref="D23:D24"/>
    <mergeCell ref="D21:D22"/>
    <mergeCell ref="C93:C94"/>
    <mergeCell ref="D93:D94"/>
    <mergeCell ref="E67:E70"/>
    <mergeCell ref="E71:E74"/>
    <mergeCell ref="C71:C74"/>
    <mergeCell ref="D71:D74"/>
    <mergeCell ref="H59:H60"/>
    <mergeCell ref="H71:H72"/>
    <mergeCell ref="C133:F133"/>
    <mergeCell ref="C125:G125"/>
    <mergeCell ref="A127:G127"/>
    <mergeCell ref="R121:R122"/>
    <mergeCell ref="A121:A122"/>
    <mergeCell ref="B121:B122"/>
    <mergeCell ref="C121:C122"/>
    <mergeCell ref="D121:D122"/>
    <mergeCell ref="E121:E122"/>
    <mergeCell ref="F121:F122"/>
    <mergeCell ref="R91:R92"/>
    <mergeCell ref="A1:U1"/>
    <mergeCell ref="A91:A92"/>
    <mergeCell ref="B91:B92"/>
    <mergeCell ref="C91:C92"/>
    <mergeCell ref="D91:D92"/>
    <mergeCell ref="E91:E92"/>
    <mergeCell ref="F91:F92"/>
    <mergeCell ref="Q12:Q15"/>
    <mergeCell ref="P16:P17"/>
    <mergeCell ref="P12:P15"/>
    <mergeCell ref="Q16:Q17"/>
    <mergeCell ref="H12:H15"/>
    <mergeCell ref="L16:L17"/>
    <mergeCell ref="M16:M17"/>
    <mergeCell ref="N16:N17"/>
    <mergeCell ref="O16:O17"/>
  </mergeCells>
  <phoneticPr fontId="0" type="noConversion"/>
  <conditionalFormatting sqref="V1:IV1 A1 R5:R7 A3:U3">
    <cfRule type="cellIs" dxfId="2" priority="3" stopIfTrue="1" operator="equal">
      <formula>0</formula>
    </cfRule>
  </conditionalFormatting>
  <conditionalFormatting sqref="G131:G134 C131:C135 H131:Q135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rintOptions horizontalCentered="1"/>
  <pageMargins left="0.39370078740157499" right="0.39370078740157499" top="0.98425196850393704" bottom="0.39370078740157499" header="0.59055118110236204" footer="0.511811023622047"/>
  <pageSetup paperSize="9" scale="79" firstPageNumber="75" orientation="landscape" useFirstPageNumber="1" r:id="rId1"/>
  <headerFooter alignWithMargins="0">
    <oddHeader>&amp;C&amp;P</oddHeader>
  </headerFooter>
  <rowBreaks count="2" manualBreakCount="2">
    <brk id="32" max="20" man="1"/>
    <brk id="9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160" zoomScaleNormal="160" workbookViewId="0">
      <selection activeCell="K31" sqref="K31"/>
    </sheetView>
  </sheetViews>
  <sheetFormatPr defaultRowHeight="12.75"/>
  <cols>
    <col min="1" max="1" width="12.140625" style="118" customWidth="1"/>
    <col min="2" max="3" width="9.85546875" style="118" customWidth="1"/>
    <col min="4" max="4" width="8.7109375" style="118" customWidth="1"/>
    <col min="5" max="5" width="51.140625" style="118" customWidth="1"/>
    <col min="6" max="6" width="11.5703125" style="118" customWidth="1"/>
    <col min="7" max="7" width="10" style="118" customWidth="1"/>
    <col min="8" max="8" width="11.140625" style="118" customWidth="1"/>
    <col min="9" max="9" width="11.28515625" style="118" customWidth="1"/>
    <col min="10" max="16384" width="9.140625" style="118"/>
  </cols>
  <sheetData>
    <row r="1" spans="1:11" ht="43.5" customHeight="1">
      <c r="A1" s="116"/>
      <c r="B1" s="116"/>
      <c r="C1" s="116"/>
      <c r="D1" s="116"/>
      <c r="E1" s="116"/>
      <c r="F1" s="519"/>
      <c r="G1" s="519"/>
      <c r="H1" s="519"/>
      <c r="I1" s="519"/>
      <c r="J1" s="117"/>
      <c r="K1" s="117"/>
    </row>
    <row r="2" spans="1:11" ht="12.75" customHeight="1">
      <c r="A2" s="520"/>
      <c r="B2" s="520"/>
      <c r="C2" s="520"/>
      <c r="D2" s="520"/>
      <c r="E2" s="520"/>
      <c r="F2" s="520"/>
      <c r="G2" s="520"/>
      <c r="H2" s="520"/>
      <c r="I2" s="520"/>
    </row>
    <row r="3" spans="1:11" ht="18" customHeight="1">
      <c r="A3" s="240" t="s">
        <v>170</v>
      </c>
      <c r="B3" s="521"/>
      <c r="C3" s="521"/>
      <c r="D3" s="521"/>
      <c r="E3" s="521"/>
      <c r="F3" s="521"/>
      <c r="G3" s="521"/>
      <c r="H3" s="521"/>
      <c r="I3" s="521"/>
    </row>
    <row r="4" spans="1:11" ht="18" customHeight="1">
      <c r="A4" s="522"/>
      <c r="B4" s="523"/>
      <c r="C4" s="523"/>
      <c r="D4" s="523"/>
      <c r="E4" s="523"/>
      <c r="F4" s="523"/>
      <c r="G4" s="523"/>
      <c r="H4" s="523"/>
      <c r="I4" s="523"/>
    </row>
    <row r="5" spans="1:11" s="119" customFormat="1" ht="9.75" customHeight="1" thickBot="1">
      <c r="A5" s="518"/>
      <c r="B5" s="518"/>
      <c r="C5" s="518"/>
      <c r="D5" s="518"/>
      <c r="E5" s="518"/>
      <c r="F5" s="518"/>
      <c r="G5" s="518"/>
      <c r="H5" s="518"/>
      <c r="I5" s="518"/>
    </row>
    <row r="6" spans="1:11" s="122" customFormat="1" ht="43.5" customHeight="1" thickBot="1">
      <c r="A6" s="120" t="s">
        <v>29</v>
      </c>
      <c r="B6" s="121" t="s">
        <v>30</v>
      </c>
      <c r="C6" s="121" t="s">
        <v>0</v>
      </c>
      <c r="D6" s="121" t="s">
        <v>1</v>
      </c>
      <c r="E6" s="121" t="s">
        <v>31</v>
      </c>
      <c r="F6" s="121" t="s">
        <v>32</v>
      </c>
      <c r="G6" s="155" t="s">
        <v>172</v>
      </c>
      <c r="H6" s="156" t="s">
        <v>171</v>
      </c>
      <c r="I6" s="157" t="s">
        <v>173</v>
      </c>
    </row>
    <row r="7" spans="1:11" s="128" customFormat="1" ht="14.25" customHeight="1">
      <c r="A7" s="123">
        <v>3</v>
      </c>
      <c r="B7" s="124">
        <v>6</v>
      </c>
      <c r="C7" s="124"/>
      <c r="D7" s="124"/>
      <c r="E7" s="230" t="s">
        <v>60</v>
      </c>
      <c r="F7" s="125" t="s">
        <v>64</v>
      </c>
      <c r="G7" s="126">
        <v>61.5</v>
      </c>
      <c r="H7" s="126">
        <v>61.5</v>
      </c>
      <c r="I7" s="127">
        <v>61.5</v>
      </c>
    </row>
    <row r="8" spans="1:11" s="128" customFormat="1">
      <c r="A8" s="129">
        <v>3</v>
      </c>
      <c r="B8" s="130">
        <v>6</v>
      </c>
      <c r="C8" s="130"/>
      <c r="D8" s="130"/>
      <c r="E8" s="231" t="s">
        <v>130</v>
      </c>
      <c r="F8" s="132" t="s">
        <v>65</v>
      </c>
      <c r="G8" s="133">
        <v>78000</v>
      </c>
      <c r="H8" s="133">
        <v>70000</v>
      </c>
      <c r="I8" s="134">
        <v>81000</v>
      </c>
    </row>
    <row r="9" spans="1:11" s="128" customFormat="1">
      <c r="A9" s="129">
        <v>3</v>
      </c>
      <c r="B9" s="130">
        <v>6</v>
      </c>
      <c r="C9" s="130"/>
      <c r="D9" s="130"/>
      <c r="E9" s="231" t="s">
        <v>61</v>
      </c>
      <c r="F9" s="132" t="s">
        <v>66</v>
      </c>
      <c r="G9" s="133">
        <v>18</v>
      </c>
      <c r="H9" s="133">
        <v>18</v>
      </c>
      <c r="I9" s="134">
        <v>18</v>
      </c>
    </row>
    <row r="10" spans="1:11" s="128" customFormat="1" ht="25.5">
      <c r="A10" s="129">
        <v>3</v>
      </c>
      <c r="B10" s="130">
        <v>6</v>
      </c>
      <c r="C10" s="130">
        <v>1</v>
      </c>
      <c r="D10" s="130"/>
      <c r="E10" s="232" t="s">
        <v>62</v>
      </c>
      <c r="F10" s="132" t="s">
        <v>67</v>
      </c>
      <c r="G10" s="133">
        <v>17</v>
      </c>
      <c r="H10" s="133">
        <v>15</v>
      </c>
      <c r="I10" s="134">
        <v>18</v>
      </c>
    </row>
    <row r="11" spans="1:11" s="128" customFormat="1" ht="25.5">
      <c r="A11" s="129">
        <v>3</v>
      </c>
      <c r="B11" s="130">
        <v>6</v>
      </c>
      <c r="C11" s="130">
        <v>1</v>
      </c>
      <c r="D11" s="130"/>
      <c r="E11" s="232" t="s">
        <v>63</v>
      </c>
      <c r="F11" s="132" t="s">
        <v>68</v>
      </c>
      <c r="G11" s="133">
        <v>80</v>
      </c>
      <c r="H11" s="133">
        <v>85</v>
      </c>
      <c r="I11" s="134">
        <v>85</v>
      </c>
    </row>
    <row r="12" spans="1:11" s="233" customFormat="1">
      <c r="A12" s="129">
        <v>3</v>
      </c>
      <c r="B12" s="130">
        <v>6</v>
      </c>
      <c r="C12" s="130">
        <v>1</v>
      </c>
      <c r="D12" s="130">
        <v>1</v>
      </c>
      <c r="E12" s="231" t="s">
        <v>49</v>
      </c>
      <c r="F12" s="132" t="s">
        <v>70</v>
      </c>
      <c r="G12" s="133">
        <v>26</v>
      </c>
      <c r="H12" s="133">
        <v>28</v>
      </c>
      <c r="I12" s="134">
        <v>30</v>
      </c>
    </row>
    <row r="13" spans="1:11" s="128" customFormat="1" ht="25.5">
      <c r="A13" s="129">
        <v>3</v>
      </c>
      <c r="B13" s="130">
        <v>6</v>
      </c>
      <c r="C13" s="130">
        <v>1</v>
      </c>
      <c r="D13" s="130">
        <v>1</v>
      </c>
      <c r="E13" s="231" t="s">
        <v>48</v>
      </c>
      <c r="F13" s="229" t="s">
        <v>70</v>
      </c>
      <c r="G13" s="133">
        <v>14</v>
      </c>
      <c r="H13" s="133">
        <v>14</v>
      </c>
      <c r="I13" s="134">
        <v>14</v>
      </c>
    </row>
    <row r="14" spans="1:11" s="233" customFormat="1">
      <c r="A14" s="129">
        <v>3</v>
      </c>
      <c r="B14" s="130">
        <v>6</v>
      </c>
      <c r="C14" s="130">
        <v>1</v>
      </c>
      <c r="D14" s="130">
        <v>1</v>
      </c>
      <c r="E14" s="232" t="s">
        <v>129</v>
      </c>
      <c r="F14" s="229" t="s">
        <v>70</v>
      </c>
      <c r="G14" s="133">
        <v>100</v>
      </c>
      <c r="H14" s="133">
        <v>100</v>
      </c>
      <c r="I14" s="134">
        <v>100</v>
      </c>
    </row>
    <row r="15" spans="1:11" s="128" customFormat="1">
      <c r="A15" s="129">
        <v>3</v>
      </c>
      <c r="B15" s="130">
        <v>6</v>
      </c>
      <c r="C15" s="130">
        <v>1</v>
      </c>
      <c r="D15" s="130">
        <v>1</v>
      </c>
      <c r="E15" s="232" t="s">
        <v>90</v>
      </c>
      <c r="F15" s="229" t="s">
        <v>71</v>
      </c>
      <c r="G15" s="133">
        <v>2</v>
      </c>
      <c r="H15" s="133">
        <v>2</v>
      </c>
      <c r="I15" s="134">
        <v>2</v>
      </c>
    </row>
    <row r="16" spans="1:11" s="128" customFormat="1" ht="25.5">
      <c r="A16" s="129">
        <v>3</v>
      </c>
      <c r="B16" s="130">
        <v>6</v>
      </c>
      <c r="C16" s="130">
        <v>1</v>
      </c>
      <c r="D16" s="130">
        <v>1</v>
      </c>
      <c r="E16" s="231" t="s">
        <v>129</v>
      </c>
      <c r="F16" s="229" t="s">
        <v>161</v>
      </c>
      <c r="G16" s="133">
        <v>100</v>
      </c>
      <c r="H16" s="133">
        <v>100</v>
      </c>
      <c r="I16" s="134">
        <v>100</v>
      </c>
    </row>
    <row r="17" spans="1:9" s="128" customFormat="1">
      <c r="A17" s="129">
        <v>3</v>
      </c>
      <c r="B17" s="130">
        <v>6</v>
      </c>
      <c r="C17" s="130">
        <v>1</v>
      </c>
      <c r="D17" s="130">
        <v>2</v>
      </c>
      <c r="E17" s="231" t="s">
        <v>55</v>
      </c>
      <c r="F17" s="132" t="s">
        <v>72</v>
      </c>
      <c r="G17" s="133">
        <v>25</v>
      </c>
      <c r="H17" s="133">
        <v>25</v>
      </c>
      <c r="I17" s="134">
        <v>25</v>
      </c>
    </row>
    <row r="18" spans="1:9" s="128" customFormat="1" ht="25.5">
      <c r="A18" s="129">
        <v>3</v>
      </c>
      <c r="B18" s="130">
        <v>6</v>
      </c>
      <c r="C18" s="130">
        <v>1</v>
      </c>
      <c r="D18" s="130">
        <v>2</v>
      </c>
      <c r="E18" s="231" t="s">
        <v>56</v>
      </c>
      <c r="F18" s="132" t="s">
        <v>73</v>
      </c>
      <c r="G18" s="133">
        <v>600</v>
      </c>
      <c r="H18" s="133">
        <v>700</v>
      </c>
      <c r="I18" s="171">
        <v>800</v>
      </c>
    </row>
    <row r="19" spans="1:9" s="128" customFormat="1" ht="25.5">
      <c r="A19" s="129">
        <v>3</v>
      </c>
      <c r="B19" s="130">
        <v>6</v>
      </c>
      <c r="C19" s="130">
        <v>2</v>
      </c>
      <c r="D19" s="130"/>
      <c r="E19" s="232" t="s">
        <v>69</v>
      </c>
      <c r="F19" s="132" t="s">
        <v>74</v>
      </c>
      <c r="G19" s="133">
        <v>98</v>
      </c>
      <c r="H19" s="133">
        <v>98</v>
      </c>
      <c r="I19" s="134">
        <v>98</v>
      </c>
    </row>
    <row r="20" spans="1:9" s="128" customFormat="1">
      <c r="A20" s="129">
        <v>3</v>
      </c>
      <c r="B20" s="130">
        <v>6</v>
      </c>
      <c r="C20" s="130">
        <v>2</v>
      </c>
      <c r="D20" s="130">
        <v>1</v>
      </c>
      <c r="E20" s="231" t="s">
        <v>81</v>
      </c>
      <c r="F20" s="229" t="s">
        <v>75</v>
      </c>
      <c r="G20" s="133">
        <v>303.7</v>
      </c>
      <c r="H20" s="133">
        <v>303.7</v>
      </c>
      <c r="I20" s="134">
        <v>303.7</v>
      </c>
    </row>
    <row r="21" spans="1:9" s="128" customFormat="1">
      <c r="A21" s="129">
        <v>3</v>
      </c>
      <c r="B21" s="130">
        <v>6</v>
      </c>
      <c r="C21" s="130">
        <v>2</v>
      </c>
      <c r="D21" s="130">
        <v>1</v>
      </c>
      <c r="E21" s="231" t="s">
        <v>82</v>
      </c>
      <c r="F21" s="132" t="s">
        <v>76</v>
      </c>
      <c r="G21" s="133">
        <v>5</v>
      </c>
      <c r="H21" s="133">
        <v>5</v>
      </c>
      <c r="I21" s="134">
        <v>5</v>
      </c>
    </row>
    <row r="22" spans="1:9" s="128" customFormat="1" ht="25.5">
      <c r="A22" s="129">
        <v>3</v>
      </c>
      <c r="B22" s="130">
        <v>6</v>
      </c>
      <c r="C22" s="130">
        <v>2</v>
      </c>
      <c r="D22" s="130">
        <v>1</v>
      </c>
      <c r="E22" s="231" t="s">
        <v>104</v>
      </c>
      <c r="F22" s="229" t="s">
        <v>76</v>
      </c>
      <c r="G22" s="133">
        <v>448.7</v>
      </c>
      <c r="H22" s="133">
        <v>448.7</v>
      </c>
      <c r="I22" s="134">
        <v>448.7</v>
      </c>
    </row>
    <row r="23" spans="1:9" s="128" customFormat="1">
      <c r="A23" s="129">
        <v>3</v>
      </c>
      <c r="B23" s="130">
        <v>6</v>
      </c>
      <c r="C23" s="130">
        <v>2</v>
      </c>
      <c r="D23" s="130">
        <v>1</v>
      </c>
      <c r="E23" s="231" t="s">
        <v>88</v>
      </c>
      <c r="F23" s="229" t="s">
        <v>77</v>
      </c>
      <c r="G23" s="133">
        <v>100</v>
      </c>
      <c r="H23" s="133">
        <v>100</v>
      </c>
      <c r="I23" s="134">
        <v>100</v>
      </c>
    </row>
    <row r="24" spans="1:9" s="128" customFormat="1">
      <c r="A24" s="129">
        <v>3</v>
      </c>
      <c r="B24" s="130">
        <v>6</v>
      </c>
      <c r="C24" s="130">
        <v>2</v>
      </c>
      <c r="D24" s="130">
        <v>1</v>
      </c>
      <c r="E24" s="232" t="s">
        <v>135</v>
      </c>
      <c r="F24" s="229" t="s">
        <v>103</v>
      </c>
      <c r="G24" s="133">
        <v>100</v>
      </c>
      <c r="H24" s="133">
        <v>100</v>
      </c>
      <c r="I24" s="134">
        <v>100</v>
      </c>
    </row>
    <row r="25" spans="1:9" s="128" customFormat="1">
      <c r="A25" s="129">
        <v>3</v>
      </c>
      <c r="B25" s="130">
        <v>6</v>
      </c>
      <c r="C25" s="130">
        <v>2</v>
      </c>
      <c r="D25" s="130">
        <v>2</v>
      </c>
      <c r="E25" s="231" t="s">
        <v>45</v>
      </c>
      <c r="F25" s="229" t="s">
        <v>156</v>
      </c>
      <c r="G25" s="133">
        <v>6600</v>
      </c>
      <c r="H25" s="133">
        <v>6550</v>
      </c>
      <c r="I25" s="134">
        <v>6500</v>
      </c>
    </row>
    <row r="26" spans="1:9" s="128" customFormat="1" ht="23.25" customHeight="1">
      <c r="A26" s="129">
        <v>3</v>
      </c>
      <c r="B26" s="130">
        <v>6</v>
      </c>
      <c r="C26" s="130">
        <v>2</v>
      </c>
      <c r="D26" s="130">
        <v>2</v>
      </c>
      <c r="E26" s="231" t="s">
        <v>46</v>
      </c>
      <c r="F26" s="229" t="s">
        <v>157</v>
      </c>
      <c r="G26" s="133">
        <v>100</v>
      </c>
      <c r="H26" s="133">
        <v>100</v>
      </c>
      <c r="I26" s="134">
        <v>100</v>
      </c>
    </row>
    <row r="27" spans="1:9" s="128" customFormat="1">
      <c r="A27" s="130">
        <v>3</v>
      </c>
      <c r="B27" s="130">
        <v>6</v>
      </c>
      <c r="C27" s="130">
        <v>2</v>
      </c>
      <c r="D27" s="130">
        <v>2</v>
      </c>
      <c r="E27" s="131" t="s">
        <v>47</v>
      </c>
      <c r="F27" s="229" t="s">
        <v>158</v>
      </c>
      <c r="G27" s="133">
        <v>70</v>
      </c>
      <c r="H27" s="133">
        <v>70</v>
      </c>
      <c r="I27" s="134">
        <v>75</v>
      </c>
    </row>
    <row r="28" spans="1:9" s="128" customFormat="1" ht="13.5" thickBot="1">
      <c r="A28" s="158">
        <v>3</v>
      </c>
      <c r="B28" s="159">
        <v>6</v>
      </c>
      <c r="C28" s="159">
        <v>2</v>
      </c>
      <c r="D28" s="159">
        <v>2</v>
      </c>
      <c r="E28" s="160" t="s">
        <v>135</v>
      </c>
      <c r="F28" s="160" t="s">
        <v>159</v>
      </c>
      <c r="G28" s="161">
        <v>100</v>
      </c>
      <c r="H28" s="161">
        <v>100</v>
      </c>
      <c r="I28" s="162">
        <v>100</v>
      </c>
    </row>
    <row r="29" spans="1:9" s="128" customFormat="1" ht="13.5" thickBot="1">
      <c r="A29" s="158">
        <v>3</v>
      </c>
      <c r="B29" s="159">
        <v>6</v>
      </c>
      <c r="C29" s="159">
        <v>2</v>
      </c>
      <c r="D29" s="159">
        <v>2</v>
      </c>
      <c r="E29" s="160" t="s">
        <v>175</v>
      </c>
      <c r="F29" s="160" t="s">
        <v>176</v>
      </c>
      <c r="G29" s="161">
        <v>50</v>
      </c>
      <c r="H29" s="161">
        <v>50</v>
      </c>
      <c r="I29" s="162">
        <v>50</v>
      </c>
    </row>
    <row r="30" spans="1:9" s="128" customFormat="1">
      <c r="A30" s="135"/>
      <c r="B30" s="136"/>
      <c r="C30" s="137"/>
      <c r="D30" s="137"/>
      <c r="E30" s="140"/>
      <c r="F30" s="138"/>
      <c r="G30" s="139"/>
      <c r="H30" s="139"/>
      <c r="I30" s="139"/>
    </row>
    <row r="31" spans="1:9" s="128" customFormat="1">
      <c r="A31" s="135"/>
      <c r="B31" s="136"/>
      <c r="C31" s="137"/>
      <c r="D31" s="137"/>
      <c r="E31" s="138"/>
      <c r="F31" s="138"/>
      <c r="G31" s="141"/>
      <c r="H31" s="141"/>
      <c r="I31" s="141"/>
    </row>
    <row r="32" spans="1:9" s="128" customFormat="1">
      <c r="A32" s="135"/>
      <c r="B32" s="136"/>
      <c r="C32" s="137"/>
      <c r="D32" s="137"/>
      <c r="E32" s="138"/>
      <c r="F32" s="138"/>
      <c r="G32" s="141"/>
      <c r="H32" s="141"/>
      <c r="I32" s="141"/>
    </row>
    <row r="33" spans="1:9" s="128" customFormat="1">
      <c r="A33" s="135"/>
      <c r="B33" s="136"/>
      <c r="C33" s="137"/>
      <c r="D33" s="137"/>
      <c r="E33" s="138"/>
      <c r="F33" s="138"/>
      <c r="G33" s="141"/>
      <c r="H33" s="141"/>
      <c r="I33" s="141"/>
    </row>
    <row r="34" spans="1:9">
      <c r="A34" s="142"/>
      <c r="B34" s="142"/>
      <c r="C34" s="142"/>
      <c r="D34" s="143"/>
      <c r="E34" s="143"/>
      <c r="F34" s="143"/>
      <c r="G34" s="144"/>
      <c r="H34" s="145"/>
      <c r="I34" s="145"/>
    </row>
    <row r="35" spans="1:9">
      <c r="A35" s="146"/>
      <c r="B35" s="146"/>
      <c r="C35" s="146"/>
      <c r="D35" s="146"/>
      <c r="E35" s="146"/>
      <c r="F35" s="146"/>
    </row>
    <row r="36" spans="1:9">
      <c r="A36" s="146"/>
      <c r="B36" s="146"/>
      <c r="C36" s="146"/>
      <c r="D36" s="146"/>
      <c r="E36" s="146"/>
      <c r="F36" s="146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02" right="0.74803149606299202" top="0.78740157480314998" bottom="0.98425196850393704" header="0.511811023622047" footer="0.511811023622047"/>
  <pageSetup paperSize="9" scale="64" firstPageNumber="78" orientation="portrait" useFirstPageNumber="1" r:id="rId1"/>
  <headerFooter alignWithMargins="0">
    <oddHeader>&amp;C75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1_lentelė</vt:lpstr>
      <vt:lpstr>2 lentele</vt:lpstr>
      <vt:lpstr>3 lentele</vt:lpstr>
      <vt:lpstr>'2 lentele'!Spausdinimo_sritis</vt:lpstr>
      <vt:lpstr>'2 lentele'!Spausdinti_pavadinimus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Danute</cp:lastModifiedBy>
  <cp:lastPrinted>2020-12-08T16:33:07Z</cp:lastPrinted>
  <dcterms:created xsi:type="dcterms:W3CDTF">1996-10-14T23:33:28Z</dcterms:created>
  <dcterms:modified xsi:type="dcterms:W3CDTF">2020-12-21T17:09:25Z</dcterms:modified>
</cp:coreProperties>
</file>