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osponiene.k\Downloads\"/>
    </mc:Choice>
  </mc:AlternateContent>
  <bookViews>
    <workbookView xWindow="-120" yWindow="-120" windowWidth="29040" windowHeight="15840" activeTab="1"/>
  </bookViews>
  <sheets>
    <sheet name="1 priedas" sheetId="2" r:id="rId1"/>
    <sheet name="2 priedas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" i="3" l="1"/>
  <c r="C39" i="3"/>
  <c r="E38" i="3"/>
  <c r="C38" i="3"/>
  <c r="E37" i="3"/>
  <c r="C37" i="3"/>
  <c r="H36" i="3"/>
  <c r="G36" i="3"/>
  <c r="F36" i="3"/>
  <c r="D36" i="3"/>
  <c r="B36" i="3"/>
  <c r="C35" i="3"/>
  <c r="C34" i="3"/>
  <c r="E33" i="3"/>
  <c r="C33" i="3"/>
  <c r="C32" i="3"/>
  <c r="E31" i="3"/>
  <c r="C31" i="3"/>
  <c r="C30" i="3"/>
  <c r="E29" i="3"/>
  <c r="C29" i="3"/>
  <c r="C28" i="3"/>
  <c r="C27" i="3"/>
  <c r="C26" i="3"/>
  <c r="H24" i="3"/>
  <c r="G24" i="3"/>
  <c r="F24" i="3"/>
  <c r="F16" i="3" s="1"/>
  <c r="D24" i="3"/>
  <c r="B24" i="3"/>
  <c r="E23" i="3"/>
  <c r="C23" i="3"/>
  <c r="E22" i="3"/>
  <c r="C22" i="3"/>
  <c r="C21" i="3"/>
  <c r="E20" i="3"/>
  <c r="C20" i="3"/>
  <c r="C19" i="3"/>
  <c r="H17" i="3"/>
  <c r="G17" i="3"/>
  <c r="F17" i="3"/>
  <c r="D17" i="3"/>
  <c r="E17" i="3" s="1"/>
  <c r="B17" i="3"/>
  <c r="C14" i="3"/>
  <c r="C13" i="3"/>
  <c r="C12" i="3"/>
  <c r="D11" i="3"/>
  <c r="B11" i="3"/>
  <c r="E16" i="2"/>
  <c r="F16" i="2"/>
  <c r="G16" i="2"/>
  <c r="H16" i="2"/>
  <c r="I16" i="2"/>
  <c r="J16" i="2"/>
  <c r="K16" i="2"/>
  <c r="L16" i="2"/>
  <c r="M16" i="2"/>
  <c r="N16" i="2"/>
  <c r="O16" i="2"/>
  <c r="P16" i="2"/>
  <c r="E21" i="2"/>
  <c r="F21" i="2"/>
  <c r="G21" i="2"/>
  <c r="H21" i="2"/>
  <c r="I21" i="2"/>
  <c r="J21" i="2"/>
  <c r="K21" i="2"/>
  <c r="L21" i="2"/>
  <c r="M21" i="2"/>
  <c r="N21" i="2"/>
  <c r="O21" i="2"/>
  <c r="P21" i="2"/>
  <c r="E25" i="2"/>
  <c r="F25" i="2"/>
  <c r="G25" i="2"/>
  <c r="H25" i="2"/>
  <c r="I25" i="2"/>
  <c r="J25" i="2"/>
  <c r="K25" i="2"/>
  <c r="L25" i="2"/>
  <c r="M25" i="2"/>
  <c r="N25" i="2"/>
  <c r="O25" i="2"/>
  <c r="P25" i="2"/>
  <c r="E46" i="2"/>
  <c r="F46" i="2"/>
  <c r="G46" i="2"/>
  <c r="H46" i="2"/>
  <c r="I46" i="2"/>
  <c r="J46" i="2"/>
  <c r="K46" i="2"/>
  <c r="L46" i="2"/>
  <c r="M46" i="2"/>
  <c r="N46" i="2"/>
  <c r="O46" i="2"/>
  <c r="P46" i="2"/>
  <c r="E53" i="2"/>
  <c r="F53" i="2"/>
  <c r="G53" i="2"/>
  <c r="H53" i="2"/>
  <c r="I53" i="2"/>
  <c r="J53" i="2"/>
  <c r="K53" i="2"/>
  <c r="L53" i="2"/>
  <c r="M53" i="2"/>
  <c r="N53" i="2"/>
  <c r="O53" i="2"/>
  <c r="P53" i="2"/>
  <c r="E58" i="2"/>
  <c r="E57" i="2" s="1"/>
  <c r="E56" i="2" s="1"/>
  <c r="F58" i="2"/>
  <c r="F57" i="2" s="1"/>
  <c r="F56" i="2" s="1"/>
  <c r="G58" i="2"/>
  <c r="G57" i="2" s="1"/>
  <c r="G56" i="2" s="1"/>
  <c r="H58" i="2"/>
  <c r="H57" i="2" s="1"/>
  <c r="H56" i="2" s="1"/>
  <c r="I58" i="2"/>
  <c r="I57" i="2" s="1"/>
  <c r="I56" i="2" s="1"/>
  <c r="J58" i="2"/>
  <c r="J57" i="2" s="1"/>
  <c r="J56" i="2" s="1"/>
  <c r="K58" i="2"/>
  <c r="K57" i="2" s="1"/>
  <c r="K56" i="2" s="1"/>
  <c r="L58" i="2"/>
  <c r="L57" i="2" s="1"/>
  <c r="L56" i="2" s="1"/>
  <c r="M58" i="2"/>
  <c r="M57" i="2" s="1"/>
  <c r="M56" i="2" s="1"/>
  <c r="N58" i="2"/>
  <c r="N57" i="2" s="1"/>
  <c r="N56" i="2" s="1"/>
  <c r="O58" i="2"/>
  <c r="O57" i="2" s="1"/>
  <c r="O56" i="2" s="1"/>
  <c r="P58" i="2"/>
  <c r="P57" i="2" s="1"/>
  <c r="P56" i="2" s="1"/>
  <c r="E66" i="2"/>
  <c r="F66" i="2"/>
  <c r="G66" i="2"/>
  <c r="H66" i="2"/>
  <c r="I66" i="2"/>
  <c r="J66" i="2"/>
  <c r="K66" i="2"/>
  <c r="L66" i="2"/>
  <c r="M66" i="2"/>
  <c r="N66" i="2"/>
  <c r="O66" i="2"/>
  <c r="P66" i="2"/>
  <c r="E69" i="2"/>
  <c r="F69" i="2"/>
  <c r="G69" i="2"/>
  <c r="H69" i="2"/>
  <c r="I69" i="2"/>
  <c r="J69" i="2"/>
  <c r="K69" i="2"/>
  <c r="L69" i="2"/>
  <c r="M69" i="2"/>
  <c r="N69" i="2"/>
  <c r="O69" i="2"/>
  <c r="P69" i="2"/>
  <c r="E75" i="2"/>
  <c r="F75" i="2"/>
  <c r="G75" i="2"/>
  <c r="H75" i="2"/>
  <c r="I75" i="2"/>
  <c r="J75" i="2"/>
  <c r="K75" i="2"/>
  <c r="L75" i="2"/>
  <c r="M75" i="2"/>
  <c r="N75" i="2"/>
  <c r="O75" i="2"/>
  <c r="P75" i="2"/>
  <c r="E91" i="2"/>
  <c r="F91" i="2"/>
  <c r="G91" i="2"/>
  <c r="H91" i="2"/>
  <c r="I91" i="2"/>
  <c r="J91" i="2"/>
  <c r="K91" i="2"/>
  <c r="L91" i="2"/>
  <c r="M91" i="2"/>
  <c r="N91" i="2"/>
  <c r="O91" i="2"/>
  <c r="P91" i="2"/>
  <c r="E97" i="2"/>
  <c r="F97" i="2"/>
  <c r="G97" i="2"/>
  <c r="H97" i="2"/>
  <c r="I97" i="2"/>
  <c r="J97" i="2"/>
  <c r="K97" i="2"/>
  <c r="L97" i="2"/>
  <c r="M97" i="2"/>
  <c r="N97" i="2"/>
  <c r="O97" i="2"/>
  <c r="P97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E105" i="2"/>
  <c r="E104" i="2" s="1"/>
  <c r="F105" i="2"/>
  <c r="F104" i="2" s="1"/>
  <c r="G105" i="2"/>
  <c r="G104" i="2" s="1"/>
  <c r="H105" i="2"/>
  <c r="H104" i="2" s="1"/>
  <c r="I105" i="2"/>
  <c r="I104" i="2" s="1"/>
  <c r="J105" i="2"/>
  <c r="J104" i="2" s="1"/>
  <c r="K105" i="2"/>
  <c r="K104" i="2" s="1"/>
  <c r="L105" i="2"/>
  <c r="L104" i="2" s="1"/>
  <c r="M105" i="2"/>
  <c r="M104" i="2" s="1"/>
  <c r="N105" i="2"/>
  <c r="N104" i="2" s="1"/>
  <c r="O105" i="2"/>
  <c r="O104" i="2" s="1"/>
  <c r="P105" i="2"/>
  <c r="P104" i="2" s="1"/>
  <c r="E112" i="2"/>
  <c r="F112" i="2"/>
  <c r="G112" i="2"/>
  <c r="H112" i="2"/>
  <c r="I112" i="2"/>
  <c r="J112" i="2"/>
  <c r="K112" i="2"/>
  <c r="L112" i="2"/>
  <c r="M112" i="2"/>
  <c r="N112" i="2"/>
  <c r="O112" i="2"/>
  <c r="P112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E243" i="2"/>
  <c r="F243" i="2"/>
  <c r="G243" i="2"/>
  <c r="H243" i="2"/>
  <c r="I243" i="2"/>
  <c r="J243" i="2"/>
  <c r="K243" i="2"/>
  <c r="L243" i="2"/>
  <c r="M243" i="2"/>
  <c r="N243" i="2"/>
  <c r="O243" i="2"/>
  <c r="P24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C291" i="2"/>
  <c r="D291" i="2"/>
  <c r="E291" i="2"/>
  <c r="F291" i="2"/>
  <c r="G291" i="2"/>
  <c r="H291" i="2"/>
  <c r="I291" i="2"/>
  <c r="J291" i="2"/>
  <c r="K291" i="2"/>
  <c r="L291" i="2"/>
  <c r="M291" i="2"/>
  <c r="N291" i="2"/>
  <c r="C294" i="2"/>
  <c r="D294" i="2"/>
  <c r="E294" i="2"/>
  <c r="F294" i="2"/>
  <c r="G294" i="2"/>
  <c r="H294" i="2"/>
  <c r="I294" i="2"/>
  <c r="J294" i="2"/>
  <c r="K294" i="2"/>
  <c r="L294" i="2"/>
  <c r="M294" i="2"/>
  <c r="N294" i="2"/>
  <c r="C303" i="2"/>
  <c r="D303" i="2"/>
  <c r="E303" i="2"/>
  <c r="F303" i="2"/>
  <c r="G303" i="2"/>
  <c r="H303" i="2"/>
  <c r="I303" i="2"/>
  <c r="J303" i="2"/>
  <c r="K303" i="2"/>
  <c r="L303" i="2"/>
  <c r="M303" i="2"/>
  <c r="N303" i="2"/>
  <c r="H16" i="3" l="1"/>
  <c r="H15" i="3" s="1"/>
  <c r="H11" i="3" s="1"/>
  <c r="D16" i="3"/>
  <c r="E16" i="3" s="1"/>
  <c r="F15" i="3"/>
  <c r="F11" i="3" s="1"/>
  <c r="E11" i="3" s="1"/>
  <c r="C36" i="3"/>
  <c r="G16" i="3"/>
  <c r="G15" i="3" s="1"/>
  <c r="G11" i="3" s="1"/>
  <c r="C24" i="3"/>
  <c r="C11" i="3"/>
  <c r="C17" i="3"/>
  <c r="B16" i="3"/>
  <c r="B15" i="3" s="1"/>
  <c r="E36" i="3"/>
  <c r="D15" i="3"/>
  <c r="E15" i="3" s="1"/>
  <c r="L158" i="2"/>
  <c r="H139" i="2"/>
  <c r="L108" i="2"/>
  <c r="P39" i="2"/>
  <c r="L15" i="2"/>
  <c r="L14" i="2" s="1"/>
  <c r="K196" i="2"/>
  <c r="K194" i="2" s="1"/>
  <c r="K193" i="2" s="1"/>
  <c r="K158" i="2"/>
  <c r="N290" i="2"/>
  <c r="N307" i="2" s="1"/>
  <c r="K290" i="2"/>
  <c r="K307" i="2" s="1"/>
  <c r="M196" i="2"/>
  <c r="M194" i="2" s="1"/>
  <c r="M193" i="2" s="1"/>
  <c r="E196" i="2"/>
  <c r="E194" i="2" s="1"/>
  <c r="E193" i="2" s="1"/>
  <c r="N169" i="2"/>
  <c r="N148" i="2" s="1"/>
  <c r="F169" i="2"/>
  <c r="N158" i="2"/>
  <c r="F158" i="2"/>
  <c r="P139" i="2"/>
  <c r="I108" i="2"/>
  <c r="L196" i="2"/>
  <c r="L194" i="2" s="1"/>
  <c r="L193" i="2" s="1"/>
  <c r="P196" i="2"/>
  <c r="P194" i="2" s="1"/>
  <c r="P193" i="2" s="1"/>
  <c r="H196" i="2"/>
  <c r="H194" i="2" s="1"/>
  <c r="H193" i="2" s="1"/>
  <c r="M169" i="2"/>
  <c r="I169" i="2"/>
  <c r="E169" i="2"/>
  <c r="M158" i="2"/>
  <c r="I158" i="2"/>
  <c r="E158" i="2"/>
  <c r="O139" i="2"/>
  <c r="K139" i="2"/>
  <c r="G139" i="2"/>
  <c r="P108" i="2"/>
  <c r="H108" i="2"/>
  <c r="O39" i="2"/>
  <c r="K39" i="2"/>
  <c r="G39" i="2"/>
  <c r="O15" i="2"/>
  <c r="K15" i="2"/>
  <c r="K14" i="2" s="1"/>
  <c r="G15" i="2"/>
  <c r="G14" i="2" s="1"/>
  <c r="C290" i="2"/>
  <c r="C307" i="2" s="1"/>
  <c r="I196" i="2"/>
  <c r="I194" i="2" s="1"/>
  <c r="I193" i="2" s="1"/>
  <c r="J169" i="2"/>
  <c r="J148" i="2" s="1"/>
  <c r="J158" i="2"/>
  <c r="L139" i="2"/>
  <c r="M108" i="2"/>
  <c r="E108" i="2"/>
  <c r="L39" i="2"/>
  <c r="H39" i="2"/>
  <c r="P15" i="2"/>
  <c r="H15" i="2"/>
  <c r="H14" i="2" s="1"/>
  <c r="J290" i="2"/>
  <c r="J307" i="2" s="1"/>
  <c r="F290" i="2"/>
  <c r="F307" i="2" s="1"/>
  <c r="M290" i="2"/>
  <c r="M307" i="2" s="1"/>
  <c r="I290" i="2"/>
  <c r="I307" i="2" s="1"/>
  <c r="E290" i="2"/>
  <c r="E307" i="2" s="1"/>
  <c r="O196" i="2"/>
  <c r="O194" i="2" s="1"/>
  <c r="O193" i="2" s="1"/>
  <c r="G196" i="2"/>
  <c r="G194" i="2" s="1"/>
  <c r="G193" i="2" s="1"/>
  <c r="P169" i="2"/>
  <c r="L169" i="2"/>
  <c r="H169" i="2"/>
  <c r="P158" i="2"/>
  <c r="H158" i="2"/>
  <c r="H148" i="2" s="1"/>
  <c r="H138" i="2" s="1"/>
  <c r="N139" i="2"/>
  <c r="J139" i="2"/>
  <c r="F139" i="2"/>
  <c r="O108" i="2"/>
  <c r="K108" i="2"/>
  <c r="G108" i="2"/>
  <c r="M65" i="2"/>
  <c r="I65" i="2"/>
  <c r="I63" i="2" s="1"/>
  <c r="E65" i="2"/>
  <c r="N39" i="2"/>
  <c r="J39" i="2"/>
  <c r="F39" i="2"/>
  <c r="F14" i="2" s="1"/>
  <c r="N15" i="2"/>
  <c r="J15" i="2"/>
  <c r="J14" i="2" s="1"/>
  <c r="F15" i="2"/>
  <c r="G290" i="2"/>
  <c r="G307" i="2" s="1"/>
  <c r="L290" i="2"/>
  <c r="L307" i="2" s="1"/>
  <c r="H290" i="2"/>
  <c r="H307" i="2" s="1"/>
  <c r="D290" i="2"/>
  <c r="D307" i="2" s="1"/>
  <c r="N196" i="2"/>
  <c r="N194" i="2" s="1"/>
  <c r="N193" i="2" s="1"/>
  <c r="J196" i="2"/>
  <c r="J194" i="2" s="1"/>
  <c r="J193" i="2" s="1"/>
  <c r="F196" i="2"/>
  <c r="F194" i="2" s="1"/>
  <c r="F193" i="2" s="1"/>
  <c r="O169" i="2"/>
  <c r="K169" i="2"/>
  <c r="G169" i="2"/>
  <c r="O158" i="2"/>
  <c r="M139" i="2"/>
  <c r="I139" i="2"/>
  <c r="E139" i="2"/>
  <c r="N108" i="2"/>
  <c r="J108" i="2"/>
  <c r="F108" i="2"/>
  <c r="P65" i="2"/>
  <c r="P63" i="2" s="1"/>
  <c r="L65" i="2"/>
  <c r="L63" i="2" s="1"/>
  <c r="H65" i="2"/>
  <c r="M39" i="2"/>
  <c r="M14" i="2" s="1"/>
  <c r="I39" i="2"/>
  <c r="E39" i="2"/>
  <c r="M15" i="2"/>
  <c r="I15" i="2"/>
  <c r="E15" i="2"/>
  <c r="L148" i="2"/>
  <c r="L138" i="2" s="1"/>
  <c r="I148" i="2"/>
  <c r="G158" i="2"/>
  <c r="O65" i="2"/>
  <c r="K65" i="2"/>
  <c r="G65" i="2"/>
  <c r="N14" i="2"/>
  <c r="N65" i="2"/>
  <c r="N63" i="2" s="1"/>
  <c r="J65" i="2"/>
  <c r="J63" i="2" s="1"/>
  <c r="F65" i="2"/>
  <c r="O14" i="2" l="1"/>
  <c r="G148" i="2"/>
  <c r="G138" i="2" s="1"/>
  <c r="N138" i="2"/>
  <c r="E14" i="2"/>
  <c r="F63" i="2"/>
  <c r="M148" i="2"/>
  <c r="M138" i="2" s="1"/>
  <c r="P14" i="2"/>
  <c r="E148" i="2"/>
  <c r="E138" i="2" s="1"/>
  <c r="E11" i="2" s="1"/>
  <c r="E10" i="2" s="1"/>
  <c r="F148" i="2"/>
  <c r="F138" i="2" s="1"/>
  <c r="O148" i="2"/>
  <c r="O138" i="2" s="1"/>
  <c r="C16" i="3"/>
  <c r="C15" i="3" s="1"/>
  <c r="J138" i="2"/>
  <c r="E63" i="2"/>
  <c r="K148" i="2"/>
  <c r="K138" i="2" s="1"/>
  <c r="K11" i="2" s="1"/>
  <c r="K10" i="2" s="1"/>
  <c r="G63" i="2"/>
  <c r="G11" i="2" s="1"/>
  <c r="G10" i="2" s="1"/>
  <c r="P148" i="2"/>
  <c r="P138" i="2" s="1"/>
  <c r="K63" i="2"/>
  <c r="I14" i="2"/>
  <c r="H63" i="2"/>
  <c r="M63" i="2"/>
  <c r="P11" i="2"/>
  <c r="P10" i="2" s="1"/>
  <c r="O63" i="2"/>
  <c r="O11" i="2" s="1"/>
  <c r="O10" i="2" s="1"/>
  <c r="I138" i="2"/>
  <c r="N11" i="2"/>
  <c r="N10" i="2" s="1"/>
  <c r="L11" i="2"/>
  <c r="L10" i="2" s="1"/>
  <c r="F11" i="2"/>
  <c r="F10" i="2" s="1"/>
  <c r="H11" i="2"/>
  <c r="H10" i="2" s="1"/>
  <c r="M11" i="2"/>
  <c r="M10" i="2" s="1"/>
  <c r="J11" i="2"/>
  <c r="J10" i="2" s="1"/>
  <c r="I11" i="2" l="1"/>
  <c r="I10" i="2" s="1"/>
</calcChain>
</file>

<file path=xl/sharedStrings.xml><?xml version="1.0" encoding="utf-8"?>
<sst xmlns="http://schemas.openxmlformats.org/spreadsheetml/2006/main" count="562" uniqueCount="398">
  <si>
    <t>Kodas</t>
  </si>
  <si>
    <t>Pavadinimas</t>
  </si>
  <si>
    <t>Asign. valdytojas</t>
  </si>
  <si>
    <t>SP lėšos</t>
  </si>
  <si>
    <t>2021-ųjų m. asignavimų poreikis</t>
  </si>
  <si>
    <t>2021-ųjų m. patvirtinta taryboje</t>
  </si>
  <si>
    <t>Asignavimų patikslinimai 2021-ųjų m. eigoje</t>
  </si>
  <si>
    <t>2022-ųjų m. asignavimų poreikis</t>
  </si>
  <si>
    <t>2023-ųjų m. asignavimų poreikis</t>
  </si>
  <si>
    <t>Iš viso</t>
  </si>
  <si>
    <t>Išlaidoms</t>
  </si>
  <si>
    <t>turtui įsigyti</t>
  </si>
  <si>
    <t>Papildomai skirta, nuimta, perkelta</t>
  </si>
  <si>
    <t>Patikslintas biudžeto planas</t>
  </si>
  <si>
    <t>Iš jų darbo užmokesčiui</t>
  </si>
  <si>
    <t>03.</t>
  </si>
  <si>
    <t>Investicijų programa</t>
  </si>
  <si>
    <t>03.01.</t>
  </si>
  <si>
    <t>Rengti ir įgyvendinti projektus rajono infrastruktūros objektų, viešųjų erdvių ir pastatų būklės gerinimui</t>
  </si>
  <si>
    <t>03.01.01.</t>
  </si>
  <si>
    <t>Modernizuoti savivaldybei priklausančius pastatus, gerinant jų būklę ir energetines charakteristikas</t>
  </si>
  <si>
    <t>03.01.01.01.</t>
  </si>
  <si>
    <t>Savivaldybės viešosios paskirties pastatų atnaujinimas</t>
  </si>
  <si>
    <t>03.01.01.01.01.</t>
  </si>
  <si>
    <t>Akmenės rajono savivaldybės Ramučių gimnazijos pastato Naujojoje Akmenėje, Ramučių g. 5, modernizavimas</t>
  </si>
  <si>
    <t>VIP</t>
  </si>
  <si>
    <t>AL (KR)</t>
  </si>
  <si>
    <t>03.01.01.01.03.</t>
  </si>
  <si>
    <t>Akmenės rajono Akmenės gimnazijos mokslo paskirties pastato, Laižuvos g. 10A Akmenėje, rekonstravimas, įrengiant sporto salę</t>
  </si>
  <si>
    <t>03.01.01.01.04.</t>
  </si>
  <si>
    <t>Akmenės rajono savivaldybės administracinio pastato modernizavimas t.t. CMS</t>
  </si>
  <si>
    <t>03.01.01.01.05.</t>
  </si>
  <si>
    <t>VšĮ Naujosios Akmenės ligoninės pastatų Naujojoje Akmenėje, Žemaitijos g. 6, rekonstravimas</t>
  </si>
  <si>
    <t>03.01.01.01.06.</t>
  </si>
  <si>
    <t>Pastato Naujojoje Akmenėje, V. Kudirkos g. 9, rekonstravimas ir pritaikymas Akmenės rajono  savivaldybės viešosios bibliotekos reikmėms</t>
  </si>
  <si>
    <t>03.01.01.01.07.</t>
  </si>
  <si>
    <t>Naujosios Akmenės sporto rūmų atnaujinimas ir sveikatingumo komplekso įrengimas adresu: Žemaitijos g. 2, Naujoji Akmenė</t>
  </si>
  <si>
    <t>SL</t>
  </si>
  <si>
    <t>SB (VB)</t>
  </si>
  <si>
    <t>SB (KR)</t>
  </si>
  <si>
    <t>03.01.01.01.08.</t>
  </si>
  <si>
    <t>Akmenės rajono savivaldybės Akmenės krašto muziejaus pastato ir jo aplinkos atnaujinimas</t>
  </si>
  <si>
    <t>03.01.01.01.09.</t>
  </si>
  <si>
    <t>Akmenės rajono savivaldybės Kultūros centro Akmenės kultūros namų pastato, Sodo g. 1, Akmenėje, modernizavimas</t>
  </si>
  <si>
    <t>03.01.01.01.10.</t>
  </si>
  <si>
    <t>Akmenės rajono Akmenės vaikų lopšelio-darželio „Gintarėlis“ pastato atnaujinimas ir teritorijos sutvarkymas</t>
  </si>
  <si>
    <t>03.01.01.01.11.</t>
  </si>
  <si>
    <t>Akmenės rajono savivaldybės jaunimo ir  suaugusiųjų švietimo centro pastato, Vytauto g. 3, Naujojoje Akmenėje, vidaus patalpų modernizavimas</t>
  </si>
  <si>
    <t>03.01.01.01.12.</t>
  </si>
  <si>
    <t>Akmenės rajono savivaldybės Alkiškių kultūros namų pastato atnaujinimas (modernizavimas)</t>
  </si>
  <si>
    <t>03.01.01.01.13.</t>
  </si>
  <si>
    <t>Akmenės rajono Dabikinės specialiosios mokyklos pastato atnaujinimas ir teritorijos sutvarkymas</t>
  </si>
  <si>
    <t>03.01.01.01.14.</t>
  </si>
  <si>
    <t>Sveikatingumo komplekso statyba ir aplinkos pritaikymas</t>
  </si>
  <si>
    <t>03.01.01.02.</t>
  </si>
  <si>
    <t>Administracinės, bendruomeninės ir kitos paskirties pastatų atnaujinimas</t>
  </si>
  <si>
    <t>03.01.01.02.01.</t>
  </si>
  <si>
    <t>Naujosios Akmenės ikimokyklinio ugdymo mokyklos skyriaus „Atžalynas“ pastato apšiltinimas</t>
  </si>
  <si>
    <t>03.01.01.02.02.</t>
  </si>
  <si>
    <t>Papilės Simono Daukanto gimnazijos ikimokyklinio ugdymo skyriaus „Kregždutė“ šilumos ūkio atnaujinimas</t>
  </si>
  <si>
    <t>03.01.01.02.03.</t>
  </si>
  <si>
    <t>VšĮ Ventos ambulatorijos pastato atnaujinimas</t>
  </si>
  <si>
    <t>03.01.01.02.04.</t>
  </si>
  <si>
    <t>Papilės seniūnijos pastato atnaujinimas</t>
  </si>
  <si>
    <t>03.01.01.02.05.</t>
  </si>
  <si>
    <t>Akmenės seniūnijos pastato atnaujinimas</t>
  </si>
  <si>
    <t>03.01.01.02.06.</t>
  </si>
  <si>
    <t>Pastato, adresu: V. Kudirkos 27, Naujoji Akmenė, atnaujinimas</t>
  </si>
  <si>
    <t>03.01.01.02.07.</t>
  </si>
  <si>
    <t>Akmenės rajono Ventos gimnazijos ikimokyklinio ugdymo skyriaus „Berželis“ pastato atnaujinimas</t>
  </si>
  <si>
    <t>03.01.01.02.08.</t>
  </si>
  <si>
    <t>Kruopių seniūnijos pastato atnaujinimas</t>
  </si>
  <si>
    <t>03.01.01.02.09.</t>
  </si>
  <si>
    <t>Ventos seniūnijos administracinio pastato atnaujinimas</t>
  </si>
  <si>
    <t>03.01.01.02.10.</t>
  </si>
  <si>
    <t>Pirties pastato, Ventos g. 3A, Venta, rekonstravimas</t>
  </si>
  <si>
    <t>03.01.01.02.11.</t>
  </si>
  <si>
    <t>VšĮ Papilės ambulatorijos pastato atnaujinimas</t>
  </si>
  <si>
    <t>03.01.01.02.12.</t>
  </si>
  <si>
    <t>Naujosios Akmenės "Saulėtekio" progimnazijos pastato modernizavimas</t>
  </si>
  <si>
    <t>03.01.01.02.13.</t>
  </si>
  <si>
    <t>Ventos muzikos mokyklos pastato atnaujinimas</t>
  </si>
  <si>
    <t>03.01.02.</t>
  </si>
  <si>
    <t>Kompleksiškai didinti gyvenamosios aplinkos patrauklumą</t>
  </si>
  <si>
    <t>03.01.02.01.</t>
  </si>
  <si>
    <t>Savivaldybės gyvenamosios aplinkos kokybės gerinimas</t>
  </si>
  <si>
    <t>03.01.02.01.01.</t>
  </si>
  <si>
    <t>Didinti būsto prieinamumą pažeidžiamoms gyventojų grupėms Akmenės rajono savivaldybėje</t>
  </si>
  <si>
    <t>SB (ES)</t>
  </si>
  <si>
    <t>03.01.02.01.02.</t>
  </si>
  <si>
    <t>Daugiabučių namų kiemų teritorijų sutvarkymas bei kvartalų energetinio efektyvumo didinimo programa (Administracija)</t>
  </si>
  <si>
    <t>03.01.02.01.03.</t>
  </si>
  <si>
    <t>Daugiabučių namų kiemų teritorijų sutvarkymas ir kvartalų energetinio efektyvumo didinimo programa (Naujosios Akmenės miesto seniūnija)</t>
  </si>
  <si>
    <t>03.01.03.</t>
  </si>
  <si>
    <t>Vykdyti rajono viešųjų erdvių, turizmo objektų ir bendruomeninės infrastruktūros atnaujinimą ir plėtrą</t>
  </si>
  <si>
    <t>03.01.03.01.</t>
  </si>
  <si>
    <t>Savivaldybės viešųjų erdvių ir infrastruktūros sutvarkymas</t>
  </si>
  <si>
    <t>03.01.03.01.01.</t>
  </si>
  <si>
    <t>Naujosios Akmenės Kultūros namų aplinkos (viešosios erdvės) sutvarkymas ir pritaikymas bendruomenės ir verslo poreikiams</t>
  </si>
  <si>
    <t>03.01.03.01.02.</t>
  </si>
  <si>
    <t>Akmenės rajono sporto centro futbolo aikštės remontas įrengiant dirbtinės vejos dangą</t>
  </si>
  <si>
    <t>03.01.03.01.03.</t>
  </si>
  <si>
    <t>Kompleksiškai atnaujinti Ventos miesto bendruomeninę ir viešąją infrastruktūrą</t>
  </si>
  <si>
    <t>VIPA</t>
  </si>
  <si>
    <t>VB</t>
  </si>
  <si>
    <t>03.01.03.01.04.</t>
  </si>
  <si>
    <t>Kompleksiškai atnaujinti Akmenės miesto ir Papilės miestelio bendruomeninę ir viešąją infrastruktūrą</t>
  </si>
  <si>
    <t>03.01.03.01.05.</t>
  </si>
  <si>
    <t>Naujosios Akmenės miesto teritorijos tarp Ramučių ir Respublikos daugiabučių gyvenamųjų namų kvartalų apželdinimas ir sutvarkymas</t>
  </si>
  <si>
    <t>03.01.03.01.06.</t>
  </si>
  <si>
    <t>Viešosios infrastruktūros gerinimas gyvenamojoje vietovėje iki 1000 gyventojų</t>
  </si>
  <si>
    <t>03.01.03.01.07.</t>
  </si>
  <si>
    <t>Viešosios infrastruktūros gerinimas gyvenamojoje vietovėje iki 200 gyventojų</t>
  </si>
  <si>
    <t>03.01.03.01.08.</t>
  </si>
  <si>
    <t>Akmenės seniūnijos Akmenės II kaimo viešosios infrastruktūros sutvarkymas</t>
  </si>
  <si>
    <t>03.01.03.01.09.</t>
  </si>
  <si>
    <t>Kruopių seniūnijos Kruopių miestelio viešosios sporto infrastruktūros sutvarkymas</t>
  </si>
  <si>
    <t>03.01.03.01.10.</t>
  </si>
  <si>
    <t>Viešosios sporto infrastruktūros sutvarkymas Akmenės rajono Kivylių kaime</t>
  </si>
  <si>
    <t>03.01.03.01.11.</t>
  </si>
  <si>
    <t>Teritorijos tarp S. Nėries g. ir Respublikos g. Naujojoje Akmenėje kompleksinis sutvarkymas</t>
  </si>
  <si>
    <t>03.01.03.01.12.</t>
  </si>
  <si>
    <t>Buvusios naftos bazės Akmenės rajono savivaldybėje, Akmenės seniūnijoje, Dabikinės kaime, sutvarkymas</t>
  </si>
  <si>
    <t>03.01.03.01.13.</t>
  </si>
  <si>
    <t>Mini golfo įrengimas Kruopių miestelio skvere</t>
  </si>
  <si>
    <t>03.01.03.01.14.</t>
  </si>
  <si>
    <t>Poilsio zonos įrengimas Kivyliuose</t>
  </si>
  <si>
    <t>03.01.03.01.15.</t>
  </si>
  <si>
    <t>Poilsio zonos sutvarkymas Agluonų kaime</t>
  </si>
  <si>
    <t>03.01.03.01.16.</t>
  </si>
  <si>
    <t>Poilsio zonos įrengimas Papilėje</t>
  </si>
  <si>
    <t>ES</t>
  </si>
  <si>
    <t>03.01.03.01.17.</t>
  </si>
  <si>
    <t>Naujosios Akmenės „Saulėtekio“ progimnazijos universalios dirbtinės dangos sporto aikštelės įrengimas adresu: V. Kudirkos g. 5a, Naujoji Akmenė</t>
  </si>
  <si>
    <t>03.01.03.01.18.</t>
  </si>
  <si>
    <t>Akmenės rajono jaunimo ir suaugusiųjų švietimo centro sporto aikštyno Vytauto g. 3, Naujojoje Akmenėje, atnaujinimas</t>
  </si>
  <si>
    <t>03.01.03.01.19.</t>
  </si>
  <si>
    <t>Apšvietimo inžinerinių tinklų atnaujinimas ir plėtra Akmenės rajono kaimo vietovėse</t>
  </si>
  <si>
    <t>03.01.03.01.20.</t>
  </si>
  <si>
    <t>Vandens transporto priemonių nuleidimo vietos įrengimas Sablauskiių tvenkinyje</t>
  </si>
  <si>
    <t>SB (AA)</t>
  </si>
  <si>
    <t>03.01.03.01.21</t>
  </si>
  <si>
    <t>Sporto infrastruktūros objektų atnaujinimas Akmenės rajono savivaldybėje</t>
  </si>
  <si>
    <t>03.01.03.01.21.01</t>
  </si>
  <si>
    <t>03.01.03.02.</t>
  </si>
  <si>
    <t>Gamtos ir kultūros paveldo objektų pritaikymas turizmui</t>
  </si>
  <si>
    <t>03.01.03.02.01.</t>
  </si>
  <si>
    <t>Pėščiųjų tako iš Kamanų valstybinio gamtinio rezervato į Akmenės gamtos ir kultūros parką įrengimas</t>
  </si>
  <si>
    <t>03.01.03.02.02.</t>
  </si>
  <si>
    <t>Akmenės gamtos ir kultūros parko, Akmenės sen., Akmenės r. sav., teritorijos sutvarkymas</t>
  </si>
  <si>
    <t>03.01.03.02.03.</t>
  </si>
  <si>
    <t>Geologinio parko Akmenės rajono savivaldybėje įkūrimas ir jo infrastruktūros įrengimas</t>
  </si>
  <si>
    <t>03.01.03.02.04.</t>
  </si>
  <si>
    <t>Akmenės Dabikinės dvaro atkūrimas, pritaikant jį kultūrinio turizmo reikmėms (Kultūros paveldo objekto atnaujinimas gyvenamojoje vietovėje iki 1000 gyventojų)</t>
  </si>
  <si>
    <t>03.01.03.02.05.</t>
  </si>
  <si>
    <t>Savivaldybes jungiančios turizmo informacinės infrastruktūros plėtra Šiaulių regione</t>
  </si>
  <si>
    <t>03.01.03.02.06.</t>
  </si>
  <si>
    <t>Viešosios ir bendruomeninės infrastruktūros atnaujinimas Akmenės rajono savivaldybėje</t>
  </si>
  <si>
    <t>03.01.03.02.07.</t>
  </si>
  <si>
    <t>Akmenės rajono vietovių kraštovaizdžio tvarkymas</t>
  </si>
  <si>
    <t>03.01.03.02.08.</t>
  </si>
  <si>
    <t>Aplankykite Ventą (ViVa)</t>
  </si>
  <si>
    <t>03.01.03.02.09.</t>
  </si>
  <si>
    <t>Gamtinio karkaso sprendinių koregavimas Akmenės rajono savivaldybės bendruosiuose planuose</t>
  </si>
  <si>
    <t>03.01.03.02.10.</t>
  </si>
  <si>
    <t>Pėsčiųjų tako į Akmenės gamtos ir kultūros parką įrengimas</t>
  </si>
  <si>
    <t>03.01.03.02.11</t>
  </si>
  <si>
    <t>Turizmo informacinės infrastruktūros plėtra Akmenės rajone</t>
  </si>
  <si>
    <t>03.01.04.</t>
  </si>
  <si>
    <t>Atnaujinti ir plėtoti savivaldybės inžinerines sistemas ir statinius</t>
  </si>
  <si>
    <t>03.01.04.01.</t>
  </si>
  <si>
    <t>Vandens tiekimo ir nuotekų surinkimo sistemų atnaujinimas ir plėtra</t>
  </si>
  <si>
    <t>03.01.04.01.01.</t>
  </si>
  <si>
    <t>Vandens gerinimo įrenginių nauja statyba (rekonstrukcija) Akmenės rajone</t>
  </si>
  <si>
    <t>AL (AA)</t>
  </si>
  <si>
    <t>03.01.04.01.02.</t>
  </si>
  <si>
    <t>Vandentiekio ir nuotekų tinklų nauja statyba ir valymo įrenginių rekonstrukcija Akmenės rajone (REZ.)</t>
  </si>
  <si>
    <t>03.01.04.01.03.</t>
  </si>
  <si>
    <t>Paviršinių (lietaus) nuotekų sistemos modernizavimas ir plėtra Akmenės rajone</t>
  </si>
  <si>
    <t>03.01.04.01.04.</t>
  </si>
  <si>
    <t>Vandentvarkos projekto įgyvendinimas Padvarėliuose</t>
  </si>
  <si>
    <t>03.01.04.01.05.</t>
  </si>
  <si>
    <t>Geriamojo vandens tiekimo ir nuotekų tvarkymo plėtra Akmenės rajone</t>
  </si>
  <si>
    <t>03.01.04.02.</t>
  </si>
  <si>
    <t>Susisiekimo, energetinių bei kitų inžinerinių sistemų/statinių atnaujinimas ir plėtra</t>
  </si>
  <si>
    <t>03.01.04.02.01.</t>
  </si>
  <si>
    <t>Eismo saugumo priemonių diegimas rekonstruojant Naujosios Akmenės Respublikos g. atkarpą</t>
  </si>
  <si>
    <t>KP</t>
  </si>
  <si>
    <t>03.01.04.02.02.</t>
  </si>
  <si>
    <t>Naujosios Akmenės Žalgirio g. ir Lazdynų Pelėdos g. atkarpų kompleksinis sutvarkymas, įrengiant eismo saugumo priemones</t>
  </si>
  <si>
    <t>03.01.04.02.03.</t>
  </si>
  <si>
    <t>Dviračių ir pėsčiųjų tako tarp P. Jodelės g., Statybininkų g. ir Eibučių g. Naujoje Akmenės įrengimas</t>
  </si>
  <si>
    <t>03.01.04.02.04.</t>
  </si>
  <si>
    <t>Apšvietimo tinklų atnaujinimas ir plėtra, mažinant energijos suvartojimą Akmenės rajono savivaldybėje</t>
  </si>
  <si>
    <t>03.01.04.02.05.</t>
  </si>
  <si>
    <t>Akmenės laisvosios ekonominės zonos infrastruktūros įrengimas ir plėtra</t>
  </si>
  <si>
    <t>03.01.04.02.05.01.</t>
  </si>
  <si>
    <t>Pietinis LEZ</t>
  </si>
  <si>
    <t>03.01.04.02.05.02.</t>
  </si>
  <si>
    <t>Šiaurinis LEZ</t>
  </si>
  <si>
    <t>KT</t>
  </si>
  <si>
    <t>03.01.04.02.06.</t>
  </si>
  <si>
    <t>Ventos pramoninės zonos infrastruktūros įrengimas ir plėtra</t>
  </si>
  <si>
    <t>03.01.04.02.07.</t>
  </si>
  <si>
    <t>Naujosios Akmenės kaimiškosios seniūnijos gatvių atnaujinimas</t>
  </si>
  <si>
    <t>03.01.04.02.08.</t>
  </si>
  <si>
    <t>Atsinaujinančių energijos išteklių naudojimo, gamybos, skirstymo skatinimas ir kitų Klimato kaitos programos priemonių įgyvendinimas, siekiant energetinio efektyvumo gerinimo</t>
  </si>
  <si>
    <t>03.01.04.02.08.01</t>
  </si>
  <si>
    <t>Atsinaujinančių energijos išteklių panaudojimas</t>
  </si>
  <si>
    <t>03.01.04.02.08.02</t>
  </si>
  <si>
    <t>Pastato, Taikos g. 20, Naujojoje Akmenėje, modernizavimas</t>
  </si>
  <si>
    <t>03.01.04.02.08.03</t>
  </si>
  <si>
    <t>Ventos seniūnijos pastato modernizavimas</t>
  </si>
  <si>
    <t>03.01.04.02.08.04</t>
  </si>
  <si>
    <t>Akmenės seniūnijos pastato modernizavimas</t>
  </si>
  <si>
    <t>03.01.04.02.08.05</t>
  </si>
  <si>
    <t>Ventos muzikos mokyklos pastato modernizavimas</t>
  </si>
  <si>
    <t>03.01.04.02.08.06</t>
  </si>
  <si>
    <t>Pastato V. Kudirkos g. 27 Naujojoje Akmenėje, modernizavimas</t>
  </si>
  <si>
    <t>03.01.04.02.08.07</t>
  </si>
  <si>
    <t>Elektromobilių įsigijimas Akmenės rajono savivaldybėje</t>
  </si>
  <si>
    <t>03.01.04.02.09</t>
  </si>
  <si>
    <t>Apšvietimo tinklų atnaujinimas ir plėtra, mažinant energijos suvartojimą Akmenės rajono savivaldybėje (projektas)</t>
  </si>
  <si>
    <t>03.02.</t>
  </si>
  <si>
    <t>Didinti savivaldybės valdymo bei užtikrinti teikiamų viešųjų paslaugų efektyvumą</t>
  </si>
  <si>
    <t>03.02.01.</t>
  </si>
  <si>
    <t>Rengti ir įgyvendinti projektus savivaldybės valdymo ir viešųjų paslaugų kokybei gerinti</t>
  </si>
  <si>
    <t>03.02.01.01.</t>
  </si>
  <si>
    <t>Projektų, savivaldybės valdymo bei teikiamų viešųjų paslaugų gerinimo srityje, administravimas</t>
  </si>
  <si>
    <t>03.02.01.01.01.</t>
  </si>
  <si>
    <t>Vaikų ir jaunimo neformalaus ugdymo galimybių plėtojimas  Akmenės rajono savivaldybėje</t>
  </si>
  <si>
    <t>03.02.01.01.02.</t>
  </si>
  <si>
    <t>Naujosios Akmenės ikimokyklinio ugdymo mokyklos skyriaus "Atžalynas" patalpų modernizavimas</t>
  </si>
  <si>
    <t>03.02.01.01.03.</t>
  </si>
  <si>
    <t>Akmenės rajono savivaldybės bendrojo ugdymo įstaigų modernizavimas</t>
  </si>
  <si>
    <t>03.02.01.01.04.</t>
  </si>
  <si>
    <t>Strateginio planavimo priežiūros ir finansų valdymo sistemų diegimas ir įgyvendinimas Akmenės rajono savivaldybėje</t>
  </si>
  <si>
    <t>03.02.01.01.05.</t>
  </si>
  <si>
    <t>Akmenės rajono savivaldybės gyventojų sveikatos saugojimas ir stiprinimas, ligų prevencija</t>
  </si>
  <si>
    <t>03.02.01.01.06.</t>
  </si>
  <si>
    <t>Pirminės sveikatos priežiūros paslaugų kokybės ir prieinamumo gerinimas tikslinėms gyventojų grupėms</t>
  </si>
  <si>
    <t>03.02.01.01.07.</t>
  </si>
  <si>
    <t>Plėtoti komunalinių atliekų surinkimo ir pirminio rūšiavimo infrastruktūrą bei informuoti visuomenę Akmenės rajono savivaldybėje</t>
  </si>
  <si>
    <t>03.02.01.01.08.</t>
  </si>
  <si>
    <t>Paslaugų ir asmenų aptarnavimo kokybės gerinimas Akmenės rajono savivaldybėje</t>
  </si>
  <si>
    <t>03.02.01.01.09.</t>
  </si>
  <si>
    <t>Vietinio susisiekimo viešojo transporto priemonių parko atnaujinimas Akmenės rajono savivaldybėje</t>
  </si>
  <si>
    <t>03.02.01.01.10.</t>
  </si>
  <si>
    <t>Socialinių paslaugų infrastruktūros plėtra Akmenės rajono savivaldybėje</t>
  </si>
  <si>
    <t>03.02.01.01.11.</t>
  </si>
  <si>
    <t>Projektinės ir kitos dokumentacijos rengimas ES struktūrinių ir kitų fondų paramai gauti</t>
  </si>
  <si>
    <t>03.02.01.01.12.</t>
  </si>
  <si>
    <t>Socialinių paslaugų ir socialinės įtraukties plėtra pažeidžiamoms grupėms (ACCESSLife)</t>
  </si>
  <si>
    <t>03.02.01.01.13.</t>
  </si>
  <si>
    <t>Komunikacijos priemonės investuotojų informavimui/pritraukimui</t>
  </si>
  <si>
    <t>03.02.01.01.14.</t>
  </si>
  <si>
    <t>Bendruomeninių vaikų globos namų ir vaikų dienos centrų kūrimas ir plėtra Akmenės rajono savivaldybėje</t>
  </si>
  <si>
    <t>03.02.01.01.15.</t>
  </si>
  <si>
    <t>Fizinio aktyvumo skatinimas bei reguliariai sportuojančių asmenų skaičiaus didinimas Akmenės rajone</t>
  </si>
  <si>
    <t>03.02.01.01.16.</t>
  </si>
  <si>
    <t>Akmeniečio kortelės diegimas</t>
  </si>
  <si>
    <t>03.02.01.01.17</t>
  </si>
  <si>
    <t>Ikimokyklinio ir mokyklinio ugdymo įstaigų sveikatos kabinetų aprūpinimas metodinėmis priemonėmis Akmenės ir Šalčininkų raj. savivaldybėse</t>
  </si>
  <si>
    <t>03.02.01.01.18</t>
  </si>
  <si>
    <t>Adaptuoto ir išplėsto jaunimui palankių sveikatos priežiūros paslaugų (JPSPP) teikimo modelio įdiegimas Akmenės, Klaipėdos ir Raseinių raj. savivaldybėse</t>
  </si>
  <si>
    <t>03.02.01.01.19</t>
  </si>
  <si>
    <t>Bergid Headspace modelio adaptavimas ir įdiegimas Akmenės rajono savivaldybėje</t>
  </si>
  <si>
    <t>03.02.01.02.</t>
  </si>
  <si>
    <t>Baigti įgyvendinti projektai</t>
  </si>
  <si>
    <t>03.02.01.02.01.</t>
  </si>
  <si>
    <t>Energijos vartojimo efektyvumo didinimas Akmenės rajono Ventos gimnazijos pastate</t>
  </si>
  <si>
    <t>03.02.01.02.02.</t>
  </si>
  <si>
    <t>Akmenės rajono vaikų globos namų globotinių užimtumo kokybės gerinimas</t>
  </si>
  <si>
    <t>03.02.01.02.03.</t>
  </si>
  <si>
    <t>Stacionarių socialinių paslaugų kokybės gerinimas modernizuojant Akmenės rajono socialinių paslaugų namus</t>
  </si>
  <si>
    <t>03.02.01.02.04.</t>
  </si>
  <si>
    <t>Bendruomeninės infrastruktūros ir gyvenamosios aplinkos kompleksinė plėtra Akmenės ir Ventos miestuose</t>
  </si>
  <si>
    <t>03.02.01.02.05.</t>
  </si>
  <si>
    <t>Specialiųjų planų rengimas Akmenės rajono savivaldybėje</t>
  </si>
  <si>
    <t>03.02.01.02.06.</t>
  </si>
  <si>
    <t>Naujosios Akmenės V. Kudirkos mikrorajono daugiabučių namų atnaujinimas</t>
  </si>
  <si>
    <t>03.02.01.02.07</t>
  </si>
  <si>
    <t>Naujosios Akmenės centrinės aikštės su prieigomis kompleksiškas sutvarkymas</t>
  </si>
  <si>
    <t>03.02.01.02.08.</t>
  </si>
  <si>
    <t>Socialinių būstų, esančių modernizuojamuose daugiabučiuose namuose, atnaujinimas</t>
  </si>
  <si>
    <t>03.02.01.02.09.</t>
  </si>
  <si>
    <t>Veiksmingas lietaus nuotekų valdymas, siekiant gerinti Lielupės upės baseino aplinkos kokybę</t>
  </si>
  <si>
    <t>03.02.01.02.10.</t>
  </si>
  <si>
    <t>Informacinių technologijų ir komunikacinių technologijų sprendimai savivaldybės paslaugų kokybei gerinti</t>
  </si>
  <si>
    <t>03.02.01.02.11.</t>
  </si>
  <si>
    <t>Žaliųjų zonų ir vandens telkinių išsaugojimas Žiemgalės ir Šiaurės Lietuvos regione</t>
  </si>
  <si>
    <t>03.02.01.02.12.</t>
  </si>
  <si>
    <t>Akmenės rajono savivaldybės Ventos miesto kultūros namų (kino teatro) pastato renovavimas</t>
  </si>
  <si>
    <t>03.02.01.02.13.</t>
  </si>
  <si>
    <t>Akmenės rajono savivaldybės teritorijų planavimo dokumentų rengimas</t>
  </si>
  <si>
    <t>03.02.01.02.14.</t>
  </si>
  <si>
    <t>Akmenės rajono savivaldybės detaliųjų ir specialiųjų planų rengimas</t>
  </si>
  <si>
    <t>03.02.01.02.15.</t>
  </si>
  <si>
    <t>Regioninės plėtros gerinimas, tobulinant strateginio planavimo sistemą Akmenės rajono savivaldybėje</t>
  </si>
  <si>
    <t>03.02.01.02.16.</t>
  </si>
  <si>
    <t>Teritorijų planavimo dokumentų rengimas Akmenės rajono savivaldybėje</t>
  </si>
  <si>
    <t>03.02.01.02.17.</t>
  </si>
  <si>
    <t>Paragių dvaro tvarkyba ir jo pritaikymas turizmo reikmėms</t>
  </si>
  <si>
    <t>03.02.01.02.18.</t>
  </si>
  <si>
    <t>Universalių daugiafunkcinių centrų kūrimas Akmenės rajono kaimo vietovėse</t>
  </si>
  <si>
    <t>03.02.01.02.19.</t>
  </si>
  <si>
    <t>"Vieno langelio" principo įgyvendinimas Akmenės rajono savivaldybėje, kuriant ir pritaikant dokumentų ir paslaugų valdymo sistemą</t>
  </si>
  <si>
    <t>03.02.01.02.20.</t>
  </si>
  <si>
    <t>Elektroninės demokratijos stiprinimas Šiaulių mieste ir regione</t>
  </si>
  <si>
    <t>03.02.01.02.21.</t>
  </si>
  <si>
    <t>Dabikinės upės ruožo išvalymas</t>
  </si>
  <si>
    <t>03.02.01.02.22.</t>
  </si>
  <si>
    <t>Akmenės rajono savivaldybės 2010 - 2015 metų strateginio plėtros plano parengimas</t>
  </si>
  <si>
    <t>03.02.01.02.23.</t>
  </si>
  <si>
    <t>Akmenės rajono, Naujosios Akmenės, Akmenės ir Ventos miestų bendrųjų planų rengimas</t>
  </si>
  <si>
    <t>03.02.01.02.24.</t>
  </si>
  <si>
    <t>Akmenės rajono Akmenės seniūnijos Akmenės II kaimo vandentiekio ir nuotekų tinklų įrengimas, užterštos teritorijos išvalymas ir rekreacinės zonos su vandens telkinių įrengimais</t>
  </si>
  <si>
    <t>03.02.01.02.25.</t>
  </si>
  <si>
    <t>Akmenės rajono Papilės seniūnijos Pelkelės kaimo vandentiekio ir nuotekų tinklų tvarkymas</t>
  </si>
  <si>
    <t>03.02.01.02.26.</t>
  </si>
  <si>
    <t>Akmenės rajono Ventos vidurinės mokyklos pastato rekonstravimas</t>
  </si>
  <si>
    <t>03.02.01.02.27.</t>
  </si>
  <si>
    <t>Naujosios Akmenės "Saulėtekio" pagrindinės mokyklos pastatų rekonstrukcija</t>
  </si>
  <si>
    <t>03.02.01.02.28.</t>
  </si>
  <si>
    <t>Naujosios Akmenės Ramučių gimnazijos pastato rekonstrukcija</t>
  </si>
  <si>
    <t>03.02.01.02.29.</t>
  </si>
  <si>
    <t>Ventos - Lielupės baseino investicinės programos II etapas</t>
  </si>
  <si>
    <t>03.02.01.02.30.</t>
  </si>
  <si>
    <t>Naujosios Akmenės ikimokyklinio ugdymo mokyklos skyriaus "Buratinas" modernizavimas</t>
  </si>
  <si>
    <t>03.02.01.02.31.</t>
  </si>
  <si>
    <t>Akmenės rajono savivaldybės Pedagoginės psichologinės tarnybos patalpų rekonstrukcija</t>
  </si>
  <si>
    <t>03.02.01.02.32.</t>
  </si>
  <si>
    <t>Projektinės ir kitos dokumentacijos rengimas</t>
  </si>
  <si>
    <t>2.1.</t>
  </si>
  <si>
    <t>Savivaldybės biudžeto lėšos</t>
  </si>
  <si>
    <t>2.1.1.</t>
  </si>
  <si>
    <t>Valstybės biudžeto specialioji tikslinė dotacija, iš jos:</t>
  </si>
  <si>
    <t>Valstybės biudžeto lėšos</t>
  </si>
  <si>
    <t>Valstybės investicijų programa</t>
  </si>
  <si>
    <t>2.1.2.</t>
  </si>
  <si>
    <t>Apyvartos lėšos, iš jų:</t>
  </si>
  <si>
    <t>Aplinkos apsaugos specialiosios programos laisvi likučiai</t>
  </si>
  <si>
    <t>Biudžeto lėšų likučiai</t>
  </si>
  <si>
    <t>Kelių priežiūros ir plėtros programos lėšos</t>
  </si>
  <si>
    <t>Aplinkos apsaugos rėmimo specialioji programa (aplinkos apsaugos priemonės)</t>
  </si>
  <si>
    <t>Europos sąjungos lėšos</t>
  </si>
  <si>
    <t>Savivaldybės biudžeto lėšos kitoms reikmėms atlikti</t>
  </si>
  <si>
    <t>Skolintos lėšos</t>
  </si>
  <si>
    <t>VIPA dotacijos</t>
  </si>
  <si>
    <t>2.2.</t>
  </si>
  <si>
    <t>Kitų šaltinių lėšos</t>
  </si>
  <si>
    <t>Europos Sąjungos lėšos</t>
  </si>
  <si>
    <t>Kitos lėšos</t>
  </si>
  <si>
    <t>IŠ VISO:</t>
  </si>
  <si>
    <t xml:space="preserve">AKMENĖS RAJONO SAVIVALDYBĖS </t>
  </si>
  <si>
    <t>TIKSLŲ, UŽDAVINIŲ, PRIEMONIŲ IR ASIGNAVIMŲ SUVESTINĖ</t>
  </si>
  <si>
    <t>2021-2023 M.  INVESTICIJŲ PROGRAMOS NR. 3</t>
  </si>
  <si>
    <t>Investicijų programos Nr. 3</t>
  </si>
  <si>
    <t>lėšų panaudojimo pagal finansavimo šaltinius ataskaita 2021 m.</t>
  </si>
  <si>
    <t>Eurais</t>
  </si>
  <si>
    <t>Ekonominės klasifikacijos grupės</t>
  </si>
  <si>
    <t>Bazinis biudžetas (2020 m. patvirtinta)</t>
  </si>
  <si>
    <t>Pakeitimas / Naujas</t>
  </si>
  <si>
    <t>2021 m. patvirtinta</t>
  </si>
  <si>
    <t>Asignavimų patikslinimai 2021-ųjų eigoje</t>
  </si>
  <si>
    <t>2022 m. asignavimų poreikis</t>
  </si>
  <si>
    <t>2023 m. asignavimų poreikis</t>
  </si>
  <si>
    <t xml:space="preserve">1. Iš viso asignavimų </t>
  </si>
  <si>
    <t>1.1. Išlaidoms:</t>
  </si>
  <si>
    <t>1.1.1. iš jų darbo užmokesčiui</t>
  </si>
  <si>
    <t>1.2. Turtui įsigyti</t>
  </si>
  <si>
    <t>2.   Finansavimo šaltiniai:</t>
  </si>
  <si>
    <t>2.1. Savivaldybės biudžetas:</t>
  </si>
  <si>
    <t xml:space="preserve">2.1.1. Valstybės biudžeto specialioji tikslinė dotacija </t>
  </si>
  <si>
    <t>iš jos:</t>
  </si>
  <si>
    <r>
      <t xml:space="preserve">2.1.1.1. ugdymo reikmėms finansuoti </t>
    </r>
    <r>
      <rPr>
        <b/>
        <sz val="12"/>
        <color rgb="FF000000"/>
        <rFont val="Times New Roman"/>
        <family val="1"/>
        <charset val="186"/>
      </rPr>
      <t>(MK)</t>
    </r>
  </si>
  <si>
    <r>
      <t xml:space="preserve">2.1.1.2. valstybės deleguotoms funkcijoms vykdyti </t>
    </r>
    <r>
      <rPr>
        <b/>
        <sz val="12"/>
        <color rgb="FF000000"/>
        <rFont val="Times New Roman"/>
        <family val="1"/>
        <charset val="186"/>
      </rPr>
      <t>(SB (deleg))</t>
    </r>
  </si>
  <si>
    <r>
      <t xml:space="preserve">2.1.1.3. kitos spec. dotacijos- kitoms savivaldybėms  perduotoms  įstaigoms išlaikyti </t>
    </r>
    <r>
      <rPr>
        <b/>
        <sz val="12"/>
        <color rgb="FF000000"/>
        <rFont val="Times New Roman"/>
        <family val="1"/>
        <charset val="186"/>
      </rPr>
      <t>(SB (KSD))</t>
    </r>
  </si>
  <si>
    <r>
      <t xml:space="preserve">2.1.1.4. valstybės biudžeto lėšos </t>
    </r>
    <r>
      <rPr>
        <b/>
        <sz val="12"/>
        <color rgb="FF000000"/>
        <rFont val="Times New Roman"/>
        <family val="1"/>
        <charset val="186"/>
      </rPr>
      <t>(SB  (VB))</t>
    </r>
  </si>
  <si>
    <r>
      <t xml:space="preserve">2.1.1.5. </t>
    </r>
    <r>
      <rPr>
        <sz val="12"/>
        <rFont val="Times New Roman"/>
        <family val="1"/>
        <charset val="186"/>
      </rPr>
      <t xml:space="preserve">valstybės investicijų programa </t>
    </r>
    <r>
      <rPr>
        <b/>
        <sz val="12"/>
        <rFont val="Times New Roman"/>
        <family val="1"/>
        <charset val="186"/>
      </rPr>
      <t>(VIP)</t>
    </r>
  </si>
  <si>
    <t>2.1.2. Apyvartos lėšos</t>
  </si>
  <si>
    <t>iš jų:</t>
  </si>
  <si>
    <r>
      <t xml:space="preserve">2.1.2.1. aplinkos apsaugos specialiosios programos laisvi likučiai </t>
    </r>
    <r>
      <rPr>
        <b/>
        <sz val="12"/>
        <color rgb="FF000000"/>
        <rFont val="Times New Roman"/>
        <family val="1"/>
        <charset val="186"/>
      </rPr>
      <t>(AL(AA))</t>
    </r>
  </si>
  <si>
    <r>
      <t xml:space="preserve">2.1.2.2. biudžetinių įstaigų pajamų likučiai </t>
    </r>
    <r>
      <rPr>
        <b/>
        <sz val="12"/>
        <color rgb="FF000000"/>
        <rFont val="Times New Roman"/>
        <family val="1"/>
        <charset val="186"/>
      </rPr>
      <t>(AL(BĮP))</t>
    </r>
  </si>
  <si>
    <r>
      <t xml:space="preserve">2.1.2.3. laisvi biudžeto lėšų likučiai </t>
    </r>
    <r>
      <rPr>
        <b/>
        <sz val="12"/>
        <color rgb="FF000000"/>
        <rFont val="Times New Roman"/>
        <family val="1"/>
        <charset val="186"/>
      </rPr>
      <t>(AL(KR))</t>
    </r>
  </si>
  <si>
    <r>
      <t xml:space="preserve">2.1.3. Savivaldybės biudžeto lėšos kitoms reikmėms atlikti </t>
    </r>
    <r>
      <rPr>
        <b/>
        <sz val="12"/>
        <color rgb="FF000000"/>
        <rFont val="Times New Roman"/>
        <family val="1"/>
        <charset val="186"/>
      </rPr>
      <t>(SB (KR)</t>
    </r>
    <r>
      <rPr>
        <sz val="12"/>
        <color rgb="FF000000"/>
        <rFont val="Times New Roman"/>
        <family val="1"/>
        <charset val="186"/>
      </rPr>
      <t>)</t>
    </r>
  </si>
  <si>
    <r>
      <t xml:space="preserve">2.1.4. Skolintos lėšos </t>
    </r>
    <r>
      <rPr>
        <b/>
        <sz val="12"/>
        <rFont val="Times New Roman"/>
        <family val="1"/>
        <charset val="186"/>
      </rPr>
      <t>(SL)</t>
    </r>
  </si>
  <si>
    <r>
      <t xml:space="preserve">2.1.5. Biudžetinių įstaigų pajamos </t>
    </r>
    <r>
      <rPr>
        <b/>
        <sz val="12"/>
        <rFont val="Times New Roman"/>
        <family val="1"/>
        <charset val="186"/>
      </rPr>
      <t>(BĮP)</t>
    </r>
  </si>
  <si>
    <r>
      <t xml:space="preserve">2.1.6. Aplinkos apsaugos rėmimo specialioji programa </t>
    </r>
    <r>
      <rPr>
        <b/>
        <sz val="12"/>
        <rFont val="Times New Roman"/>
        <family val="1"/>
        <charset val="186"/>
      </rPr>
      <t>(SB (AA))</t>
    </r>
  </si>
  <si>
    <r>
      <t>2.1.7. Europos Sąjungos lėšos</t>
    </r>
    <r>
      <rPr>
        <b/>
        <sz val="12"/>
        <rFont val="Times New Roman"/>
        <family val="1"/>
        <charset val="186"/>
      </rPr>
      <t xml:space="preserve"> (SB (ES))</t>
    </r>
  </si>
  <si>
    <r>
      <t xml:space="preserve">2.1.8. Kelių priežiūros ir plėtros lėšos </t>
    </r>
    <r>
      <rPr>
        <b/>
        <sz val="12"/>
        <rFont val="Times New Roman"/>
        <family val="1"/>
        <charset val="186"/>
      </rPr>
      <t>(KP)</t>
    </r>
  </si>
  <si>
    <r>
      <t xml:space="preserve">2.1.9.VIPA dotacijos </t>
    </r>
    <r>
      <rPr>
        <b/>
        <sz val="12"/>
        <rFont val="Times New Roman"/>
        <family val="1"/>
        <charset val="186"/>
      </rPr>
      <t>(VIPA)</t>
    </r>
  </si>
  <si>
    <r>
      <t>2.2. Kiti šaltiniai:</t>
    </r>
    <r>
      <rPr>
        <sz val="12"/>
        <rFont val="Times New Roman"/>
        <family val="1"/>
        <charset val="186"/>
      </rPr>
      <t xml:space="preserve"> </t>
    </r>
  </si>
  <si>
    <r>
      <t xml:space="preserve">2.2.1. Europos Sąjungos lėšos </t>
    </r>
    <r>
      <rPr>
        <b/>
        <sz val="12"/>
        <rFont val="Times New Roman"/>
        <family val="1"/>
        <charset val="186"/>
      </rPr>
      <t>(ES)</t>
    </r>
  </si>
  <si>
    <r>
      <t xml:space="preserve">2.2.2. Kitos lėšos </t>
    </r>
    <r>
      <rPr>
        <b/>
        <sz val="12"/>
        <rFont val="Times New Roman"/>
        <family val="1"/>
        <charset val="186"/>
      </rPr>
      <t>(KT)</t>
    </r>
  </si>
  <si>
    <r>
      <t xml:space="preserve">2.2.3. Valstybės biudžeto lėšos </t>
    </r>
    <r>
      <rPr>
        <b/>
        <sz val="12"/>
        <rFont val="Times New Roman"/>
        <family val="1"/>
        <charset val="186"/>
      </rPr>
      <t>(VB)</t>
    </r>
  </si>
  <si>
    <t>Investicijų programos, patvirtintos 2021 m. vasario 26 d. Akmenės rajono tarybos sprendimu T-4, 1 priedas (Akmenės rajono savivaldybės tarybos 2022 m. balandžio 25 d. sprendimo Nr. T-96 redakcija)</t>
  </si>
  <si>
    <t>Investicijų programos, patvirtintos 2021 m. vasario 26 d. Akmenės rajono tarybos sprendimu T-4, 2 priedas (Akmenės rajono savivaldybės tarybos 2022 m. balandžio 25 d. sprendimo Nr. T-96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</si>
</sst>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27]#,##0.00;\-#,##0.00;&quot;&quot;"/>
  </numFmts>
  <fonts count="25" x14ac:knownFonts="1">
    <font>
      <sz val="11"/>
      <color rgb="FF000000"/>
      <name val="Calibri"/>
      <family val="2"/>
    </font>
    <font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times New Roman"/>
      <family val="2"/>
    </font>
    <font>
      <b/>
      <sz val="9"/>
      <color rgb="FF00000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Times New Roman"/>
      <family val="1"/>
      <charset val="186"/>
    </font>
    <font>
      <b/>
      <sz val="12"/>
      <color rgb="FF000000"/>
      <name val="Calibri"/>
      <family val="2"/>
      <charset val="186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F2F1EA"/>
        <bgColor rgb="FFF2F1EA"/>
      </patternFill>
    </fill>
    <fill>
      <patternFill patternType="solid">
        <fgColor rgb="FFEBEBEB"/>
        <bgColor rgb="FFEBEBEB"/>
      </patternFill>
    </fill>
    <fill>
      <patternFill patternType="solid">
        <fgColor rgb="FFF9DADA"/>
        <bgColor rgb="FFF9DADA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 applyBorder="0"/>
    <xf numFmtId="0" fontId="11" fillId="2" borderId="0"/>
    <xf numFmtId="0" fontId="14" fillId="2" borderId="0"/>
    <xf numFmtId="0" fontId="10" fillId="2" borderId="0" applyBorder="0"/>
    <xf numFmtId="0" fontId="1" fillId="2" borderId="0"/>
  </cellStyleXfs>
  <cellXfs count="78">
    <xf numFmtId="0" fontId="0" fillId="0" borderId="0" xfId="0" applyNumberFormat="1" applyFill="1" applyAlignment="1" applyProtection="1"/>
    <xf numFmtId="0" fontId="2" fillId="2" borderId="0" xfId="0" applyNumberFormat="1" applyFont="1" applyFill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vertical="top" readingOrder="1"/>
      <protection locked="0"/>
    </xf>
    <xf numFmtId="164" fontId="3" fillId="0" borderId="1" xfId="0" applyNumberFormat="1" applyFont="1" applyFill="1" applyBorder="1" applyAlignment="1" applyProtection="1">
      <alignment horizontal="right" vertical="top" readingOrder="1"/>
      <protection locked="0"/>
    </xf>
    <xf numFmtId="164" fontId="3" fillId="0" borderId="1" xfId="0" applyNumberFormat="1" applyFont="1" applyFill="1" applyBorder="1" applyAlignment="1" applyProtection="1">
      <alignment horizontal="right" vertical="top" readingOrder="1"/>
    </xf>
    <xf numFmtId="0" fontId="6" fillId="2" borderId="0" xfId="0" applyNumberFormat="1" applyFont="1" applyFill="1" applyAlignment="1" applyProtection="1">
      <alignment vertical="top" readingOrder="1"/>
      <protection locked="0"/>
    </xf>
    <xf numFmtId="0" fontId="6" fillId="2" borderId="0" xfId="0" applyNumberFormat="1" applyFont="1" applyFill="1" applyAlignment="1" applyProtection="1">
      <alignment horizontal="left" vertical="top" readingOrder="1"/>
      <protection locked="0"/>
    </xf>
    <xf numFmtId="164" fontId="6" fillId="2" borderId="0" xfId="0" applyNumberFormat="1" applyFont="1" applyFill="1" applyAlignment="1" applyProtection="1">
      <alignment horizontal="right" vertical="top" readingOrder="1"/>
      <protection locked="0"/>
    </xf>
    <xf numFmtId="0" fontId="6" fillId="0" borderId="2" xfId="0" applyNumberFormat="1" applyFont="1" applyFill="1" applyBorder="1" applyAlignment="1" applyProtection="1">
      <alignment vertical="top" readingOrder="1"/>
      <protection locked="0"/>
    </xf>
    <xf numFmtId="0" fontId="6" fillId="0" borderId="3" xfId="0" applyNumberFormat="1" applyFont="1" applyFill="1" applyBorder="1" applyAlignment="1" applyProtection="1">
      <alignment horizontal="left" vertical="top" readingOrder="1"/>
      <protection locked="0"/>
    </xf>
    <xf numFmtId="164" fontId="6" fillId="0" borderId="3" xfId="0" applyNumberFormat="1" applyFont="1" applyFill="1" applyBorder="1" applyAlignment="1" applyProtection="1">
      <alignment horizontal="right" vertical="top" readingOrder="1"/>
      <protection locked="0"/>
    </xf>
    <xf numFmtId="0" fontId="6" fillId="0" borderId="4" xfId="0" applyNumberFormat="1" applyFont="1" applyFill="1" applyBorder="1" applyAlignment="1" applyProtection="1">
      <alignment vertical="top" readingOrder="1"/>
      <protection locked="0"/>
    </xf>
    <xf numFmtId="0" fontId="6" fillId="0" borderId="5" xfId="0" applyNumberFormat="1" applyFont="1" applyFill="1" applyBorder="1" applyAlignment="1" applyProtection="1">
      <alignment horizontal="left" vertical="top" readingOrder="1"/>
      <protection locked="0"/>
    </xf>
    <xf numFmtId="164" fontId="6" fillId="0" borderId="5" xfId="0" applyNumberFormat="1" applyFont="1" applyFill="1" applyBorder="1" applyAlignment="1" applyProtection="1">
      <alignment horizontal="right" vertical="top" readingOrder="1"/>
      <protection locked="0"/>
    </xf>
    <xf numFmtId="0" fontId="6" fillId="3" borderId="4" xfId="0" applyNumberFormat="1" applyFont="1" applyFill="1" applyBorder="1" applyAlignment="1" applyProtection="1">
      <alignment vertical="top" readingOrder="1"/>
      <protection locked="0"/>
    </xf>
    <xf numFmtId="0" fontId="6" fillId="3" borderId="5" xfId="0" applyNumberFormat="1" applyFont="1" applyFill="1" applyBorder="1" applyAlignment="1" applyProtection="1">
      <alignment horizontal="left" vertical="top" readingOrder="1"/>
      <protection locked="0"/>
    </xf>
    <xf numFmtId="164" fontId="6" fillId="3" borderId="5" xfId="0" applyNumberFormat="1" applyFont="1" applyFill="1" applyBorder="1" applyAlignment="1" applyProtection="1">
      <alignment horizontal="right" vertical="top" readingOrder="1"/>
    </xf>
    <xf numFmtId="0" fontId="3" fillId="0" borderId="6" xfId="0" applyNumberFormat="1" applyFont="1" applyFill="1" applyBorder="1" applyAlignment="1" applyProtection="1">
      <alignment vertical="top" readingOrder="1"/>
      <protection locked="0"/>
    </xf>
    <xf numFmtId="0" fontId="3" fillId="0" borderId="1" xfId="0" applyNumberFormat="1" applyFont="1" applyFill="1" applyBorder="1" applyAlignment="1" applyProtection="1">
      <alignment horizontal="left" vertical="top" readingOrder="1"/>
      <protection locked="0"/>
    </xf>
    <xf numFmtId="164" fontId="6" fillId="0" borderId="5" xfId="0" applyNumberFormat="1" applyFont="1" applyFill="1" applyBorder="1" applyAlignment="1" applyProtection="1">
      <alignment horizontal="right" vertical="top" readingOrder="1"/>
    </xf>
    <xf numFmtId="0" fontId="7" fillId="4" borderId="1" xfId="0" applyNumberFormat="1" applyFont="1" applyFill="1" applyBorder="1" applyAlignment="1" applyProtection="1">
      <alignment vertical="top" readingOrder="1"/>
      <protection locked="0"/>
    </xf>
    <xf numFmtId="164" fontId="7" fillId="4" borderId="1" xfId="0" applyNumberFormat="1" applyFont="1" applyFill="1" applyBorder="1" applyAlignment="1" applyProtection="1">
      <alignment horizontal="right" vertical="top" readingOrder="1"/>
    </xf>
    <xf numFmtId="0" fontId="7" fillId="5" borderId="4" xfId="0" applyNumberFormat="1" applyFont="1" applyFill="1" applyBorder="1" applyAlignment="1" applyProtection="1">
      <alignment vertical="top" readingOrder="1"/>
      <protection locked="0"/>
    </xf>
    <xf numFmtId="0" fontId="7" fillId="5" borderId="5" xfId="0" applyNumberFormat="1" applyFont="1" applyFill="1" applyBorder="1" applyAlignment="1" applyProtection="1">
      <alignment horizontal="left" vertical="top" readingOrder="1"/>
      <protection locked="0"/>
    </xf>
    <xf numFmtId="164" fontId="7" fillId="5" borderId="5" xfId="0" applyNumberFormat="1" applyFont="1" applyFill="1" applyBorder="1" applyAlignment="1" applyProtection="1">
      <alignment horizontal="right" vertical="top" readingOrder="1"/>
    </xf>
    <xf numFmtId="0" fontId="0" fillId="2" borderId="0" xfId="0" applyNumberFormat="1" applyFill="1" applyAlignment="1" applyProtection="1">
      <alignment horizontal="center"/>
    </xf>
    <xf numFmtId="0" fontId="0" fillId="2" borderId="0" xfId="0" applyNumberFormat="1" applyFill="1" applyAlignment="1" applyProtection="1"/>
    <xf numFmtId="0" fontId="0" fillId="0" borderId="0" xfId="0" applyNumberFormat="1" applyFill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 readingOrder="1"/>
    </xf>
    <xf numFmtId="0" fontId="4" fillId="0" borderId="1" xfId="0" applyNumberFormat="1" applyFont="1" applyFill="1" applyBorder="1" applyAlignment="1" applyProtection="1">
      <alignment horizontal="center" vertical="center" wrapText="1" readingOrder="1"/>
    </xf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/>
    <xf numFmtId="0" fontId="11" fillId="2" borderId="0" xfId="1"/>
    <xf numFmtId="0" fontId="13" fillId="2" borderId="0" xfId="1" applyFont="1" applyAlignment="1">
      <alignment horizontal="right"/>
    </xf>
    <xf numFmtId="0" fontId="17" fillId="6" borderId="0" xfId="2" applyFont="1" applyFill="1"/>
    <xf numFmtId="0" fontId="17" fillId="6" borderId="0" xfId="2" applyFont="1" applyFill="1" applyAlignment="1">
      <alignment horizontal="right"/>
    </xf>
    <xf numFmtId="0" fontId="18" fillId="7" borderId="9" xfId="1" applyFont="1" applyFill="1" applyBorder="1" applyAlignment="1">
      <alignment horizontal="center" vertical="center" wrapText="1"/>
    </xf>
    <xf numFmtId="4" fontId="16" fillId="7" borderId="9" xfId="1" applyNumberFormat="1" applyFont="1" applyFill="1" applyBorder="1" applyAlignment="1">
      <alignment vertical="center" wrapText="1"/>
    </xf>
    <xf numFmtId="4" fontId="20" fillId="7" borderId="9" xfId="1" applyNumberFormat="1" applyFont="1" applyFill="1" applyBorder="1" applyAlignment="1">
      <alignment horizontal="right" vertical="top" wrapText="1"/>
    </xf>
    <xf numFmtId="4" fontId="16" fillId="2" borderId="9" xfId="1" applyNumberFormat="1" applyFont="1" applyBorder="1" applyAlignment="1">
      <alignment vertical="center" wrapText="1"/>
    </xf>
    <xf numFmtId="4" fontId="21" fillId="2" borderId="9" xfId="1" applyNumberFormat="1" applyFont="1" applyBorder="1" applyAlignment="1">
      <alignment horizontal="right" vertical="top" wrapText="1"/>
    </xf>
    <xf numFmtId="4" fontId="20" fillId="8" borderId="9" xfId="1" applyNumberFormat="1" applyFont="1" applyFill="1" applyBorder="1" applyAlignment="1">
      <alignment horizontal="right" vertical="top" wrapText="1"/>
    </xf>
    <xf numFmtId="4" fontId="20" fillId="2" borderId="9" xfId="1" applyNumberFormat="1" applyFont="1" applyBorder="1" applyAlignment="1">
      <alignment horizontal="right" vertical="top" wrapText="1"/>
    </xf>
    <xf numFmtId="4" fontId="22" fillId="2" borderId="9" xfId="4" applyNumberFormat="1" applyFont="1" applyBorder="1" applyAlignment="1">
      <alignment horizontal="right" vertical="top" readingOrder="1"/>
    </xf>
    <xf numFmtId="4" fontId="20" fillId="2" borderId="9" xfId="1" applyNumberFormat="1" applyFont="1" applyBorder="1" applyAlignment="1">
      <alignment vertical="center" wrapText="1"/>
    </xf>
    <xf numFmtId="4" fontId="22" fillId="2" borderId="9" xfId="1" applyNumberFormat="1" applyFont="1" applyBorder="1" applyAlignment="1">
      <alignment vertical="center" wrapText="1"/>
    </xf>
    <xf numFmtId="4" fontId="22" fillId="2" borderId="9" xfId="4" applyNumberFormat="1" applyFont="1" applyBorder="1" applyAlignment="1" applyProtection="1">
      <alignment horizontal="right" vertical="top" readingOrder="1"/>
      <protection locked="0"/>
    </xf>
    <xf numFmtId="4" fontId="20" fillId="6" borderId="9" xfId="1" applyNumberFormat="1" applyFont="1" applyFill="1" applyBorder="1" applyAlignment="1">
      <alignment horizontal="right" vertical="top" wrapText="1"/>
    </xf>
    <xf numFmtId="4" fontId="20" fillId="2" borderId="9" xfId="4" applyNumberFormat="1" applyFont="1" applyBorder="1" applyAlignment="1" applyProtection="1">
      <alignment horizontal="right" vertical="top" readingOrder="1"/>
      <protection locked="0"/>
    </xf>
    <xf numFmtId="4" fontId="24" fillId="2" borderId="9" xfId="1" applyNumberFormat="1" applyFont="1" applyBorder="1" applyAlignment="1">
      <alignment horizontal="right" vertical="top" wrapText="1"/>
    </xf>
    <xf numFmtId="0" fontId="12" fillId="2" borderId="0" xfId="1" applyFont="1" applyAlignment="1"/>
    <xf numFmtId="0" fontId="2" fillId="2" borderId="0" xfId="0" applyFont="1" applyFill="1" applyAlignment="1">
      <alignment wrapText="1"/>
    </xf>
    <xf numFmtId="0" fontId="7" fillId="5" borderId="5" xfId="0" applyNumberFormat="1" applyFont="1" applyFill="1" applyBorder="1" applyAlignment="1" applyProtection="1">
      <alignment vertical="top" wrapText="1" readingOrder="1"/>
      <protection locked="0"/>
    </xf>
    <xf numFmtId="0" fontId="6" fillId="0" borderId="5" xfId="0" applyNumberFormat="1" applyFont="1" applyFill="1" applyBorder="1" applyAlignment="1" applyProtection="1">
      <alignment vertical="top" wrapText="1" readingOrder="1"/>
      <protection locked="0"/>
    </xf>
    <xf numFmtId="0" fontId="3" fillId="0" borderId="1" xfId="0" applyNumberFormat="1" applyFont="1" applyFill="1" applyBorder="1" applyAlignment="1" applyProtection="1">
      <alignment vertical="top" wrapText="1" readingOrder="1"/>
      <protection locked="0"/>
    </xf>
    <xf numFmtId="0" fontId="6" fillId="3" borderId="5" xfId="0" applyNumberFormat="1" applyFont="1" applyFill="1" applyBorder="1" applyAlignment="1" applyProtection="1">
      <alignment vertical="top" wrapText="1" readingOrder="1"/>
      <protection locked="0"/>
    </xf>
    <xf numFmtId="0" fontId="6" fillId="0" borderId="3" xfId="0" applyNumberFormat="1" applyFont="1" applyFill="1" applyBorder="1" applyAlignment="1" applyProtection="1">
      <alignment vertical="top" wrapText="1" readingOrder="1"/>
      <protection locked="0"/>
    </xf>
    <xf numFmtId="0" fontId="6" fillId="2" borderId="0" xfId="0" applyNumberFormat="1" applyFont="1" applyFill="1" applyAlignment="1" applyProtection="1">
      <alignment vertical="top" wrapText="1" readingOrder="1"/>
      <protection locked="0"/>
    </xf>
    <xf numFmtId="0" fontId="7" fillId="4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NumberFormat="1" applyFill="1" applyAlignment="1" applyProtection="1">
      <alignment wrapText="1"/>
    </xf>
    <xf numFmtId="0" fontId="4" fillId="0" borderId="5" xfId="0" applyNumberFormat="1" applyFont="1" applyFill="1" applyBorder="1" applyAlignment="1" applyProtection="1">
      <alignment horizontal="center" vertical="center" wrapText="1" readingOrder="1"/>
    </xf>
    <xf numFmtId="0" fontId="4" fillId="0" borderId="1" xfId="0" applyNumberFormat="1" applyFont="1" applyFill="1" applyBorder="1" applyAlignment="1" applyProtection="1">
      <alignment horizontal="center" vertical="center" wrapText="1" readingOrder="1"/>
    </xf>
    <xf numFmtId="0" fontId="4" fillId="0" borderId="8" xfId="0" applyNumberFormat="1" applyFont="1" applyFill="1" applyBorder="1" applyAlignment="1" applyProtection="1">
      <alignment horizontal="center" vertical="center" wrapText="1" readingOrder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 readingOrder="1"/>
    </xf>
    <xf numFmtId="0" fontId="4" fillId="0" borderId="6" xfId="0" applyNumberFormat="1" applyFont="1" applyFill="1" applyBorder="1" applyAlignment="1" applyProtection="1">
      <alignment horizontal="center" vertical="center" wrapText="1" readingOrder="1"/>
    </xf>
    <xf numFmtId="0" fontId="4" fillId="0" borderId="7" xfId="0" applyNumberFormat="1" applyFont="1" applyFill="1" applyBorder="1" applyAlignment="1" applyProtection="1">
      <alignment horizontal="center" vertical="center" wrapText="1" readingOrder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center" vertical="center"/>
    </xf>
    <xf numFmtId="0" fontId="12" fillId="2" borderId="0" xfId="1" applyFont="1" applyAlignment="1">
      <alignment horizontal="right" vertical="center" wrapText="1"/>
    </xf>
    <xf numFmtId="4" fontId="16" fillId="7" borderId="9" xfId="1" applyNumberFormat="1" applyFont="1" applyFill="1" applyBorder="1" applyAlignment="1">
      <alignment horizontal="center" vertical="center" wrapText="1"/>
    </xf>
    <xf numFmtId="0" fontId="15" fillId="2" borderId="0" xfId="2" applyFont="1" applyAlignment="1">
      <alignment horizontal="center" wrapText="1"/>
    </xf>
    <xf numFmtId="0" fontId="15" fillId="2" borderId="0" xfId="2" applyFont="1" applyAlignment="1">
      <alignment horizontal="center"/>
    </xf>
    <xf numFmtId="0" fontId="16" fillId="2" borderId="0" xfId="2" applyFont="1" applyAlignment="1">
      <alignment horizontal="center" vertical="center" wrapText="1"/>
    </xf>
    <xf numFmtId="0" fontId="18" fillId="7" borderId="9" xfId="1" applyFont="1" applyFill="1" applyBorder="1" applyAlignment="1">
      <alignment horizontal="center" vertical="center" wrapText="1"/>
    </xf>
    <xf numFmtId="0" fontId="19" fillId="7" borderId="9" xfId="3" applyFont="1" applyFill="1" applyBorder="1" applyAlignment="1">
      <alignment horizontal="center" vertical="center" wrapText="1"/>
    </xf>
  </cellXfs>
  <cellStyles count="5">
    <cellStyle name="Įprastas" xfId="0" builtinId="0"/>
    <cellStyle name="Įprastas 2" xfId="3"/>
    <cellStyle name="Įprastas 2 2" xfId="1"/>
    <cellStyle name="Įprastas 3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7"/>
  <sheetViews>
    <sheetView topLeftCell="A237" zoomScale="75" zoomScaleNormal="75" workbookViewId="0">
      <selection activeCell="K2" sqref="K2"/>
    </sheetView>
  </sheetViews>
  <sheetFormatPr defaultRowHeight="14.5" x14ac:dyDescent="0.35"/>
  <cols>
    <col min="1" max="1" width="14.1796875" customWidth="1"/>
    <col min="2" max="2" width="50.7265625" style="60" customWidth="1"/>
    <col min="3" max="3" width="20" customWidth="1"/>
    <col min="4" max="4" width="18.453125" customWidth="1"/>
    <col min="5" max="6" width="20" customWidth="1"/>
    <col min="7" max="7" width="19.453125" customWidth="1"/>
    <col min="8" max="10" width="20" customWidth="1"/>
    <col min="11" max="11" width="19.453125" customWidth="1"/>
    <col min="12" max="16" width="20" customWidth="1"/>
  </cols>
  <sheetData>
    <row r="1" spans="1:16" s="1" customFormat="1" x14ac:dyDescent="0.35">
      <c r="A1" s="30"/>
      <c r="B1" s="31"/>
      <c r="C1" s="30"/>
      <c r="D1" s="30"/>
      <c r="E1" s="30"/>
      <c r="F1" s="30"/>
      <c r="G1" s="30"/>
      <c r="H1" s="30"/>
      <c r="I1" s="30"/>
      <c r="J1" s="30"/>
      <c r="K1" s="30"/>
      <c r="L1" s="30"/>
      <c r="M1" s="69" t="s">
        <v>396</v>
      </c>
      <c r="N1" s="69"/>
      <c r="O1" s="69"/>
      <c r="P1" s="69"/>
    </row>
    <row r="2" spans="1:16" s="25" customFormat="1" ht="15.5" x14ac:dyDescent="0.35">
      <c r="A2" s="30"/>
      <c r="B2" s="31"/>
      <c r="C2" s="30"/>
      <c r="D2" s="30"/>
      <c r="E2" s="30"/>
      <c r="F2" s="30"/>
      <c r="G2" s="70" t="s">
        <v>354</v>
      </c>
      <c r="H2" s="70"/>
      <c r="I2" s="70"/>
      <c r="J2" s="30"/>
      <c r="K2" s="30"/>
      <c r="L2" s="30"/>
      <c r="M2" s="69"/>
      <c r="N2" s="69"/>
      <c r="O2" s="69"/>
      <c r="P2" s="69"/>
    </row>
    <row r="3" spans="1:16" ht="15.5" x14ac:dyDescent="0.35">
      <c r="A3" s="30"/>
      <c r="B3" s="31"/>
      <c r="C3" s="30"/>
      <c r="D3" s="70" t="s">
        <v>356</v>
      </c>
      <c r="E3" s="70"/>
      <c r="F3" s="70"/>
      <c r="G3" s="70"/>
      <c r="H3" s="70"/>
      <c r="I3" s="70"/>
      <c r="J3" s="70"/>
      <c r="K3" s="70"/>
      <c r="L3" s="70"/>
      <c r="M3" s="69"/>
      <c r="N3" s="69"/>
      <c r="O3" s="69"/>
      <c r="P3" s="69"/>
    </row>
    <row r="4" spans="1:16" ht="15.5" x14ac:dyDescent="0.35">
      <c r="A4" s="32"/>
      <c r="B4" s="52"/>
      <c r="C4" s="32"/>
      <c r="D4" s="32"/>
      <c r="E4" s="32"/>
      <c r="F4" s="70" t="s">
        <v>355</v>
      </c>
      <c r="G4" s="70"/>
      <c r="H4" s="70"/>
      <c r="I4" s="70"/>
      <c r="J4" s="70"/>
      <c r="K4" s="32"/>
      <c r="L4" s="32"/>
      <c r="M4" s="69"/>
      <c r="N4" s="69"/>
      <c r="O4" s="69"/>
      <c r="P4" s="69"/>
    </row>
    <row r="5" spans="1:16" x14ac:dyDescent="0.35">
      <c r="A5" s="30"/>
      <c r="B5" s="31"/>
      <c r="C5" s="30"/>
      <c r="D5" s="30"/>
      <c r="E5" s="30"/>
      <c r="F5" s="30"/>
      <c r="G5" s="30"/>
      <c r="H5" s="30"/>
      <c r="I5" s="30"/>
      <c r="J5" s="30"/>
      <c r="K5" s="30"/>
      <c r="L5" s="30"/>
      <c r="M5" s="69"/>
      <c r="N5" s="69"/>
      <c r="O5" s="69"/>
      <c r="P5" s="69"/>
    </row>
    <row r="7" spans="1:16" s="27" customFormat="1" x14ac:dyDescent="0.35">
      <c r="A7" s="65" t="s">
        <v>0</v>
      </c>
      <c r="B7" s="61" t="s">
        <v>1</v>
      </c>
      <c r="C7" s="61" t="s">
        <v>2</v>
      </c>
      <c r="D7" s="61" t="s">
        <v>3</v>
      </c>
      <c r="E7" s="61" t="s">
        <v>4</v>
      </c>
      <c r="F7" s="64"/>
      <c r="G7" s="64"/>
      <c r="H7" s="64"/>
      <c r="I7" s="61" t="s">
        <v>5</v>
      </c>
      <c r="J7" s="64"/>
      <c r="K7" s="64"/>
      <c r="L7" s="64"/>
      <c r="M7" s="61" t="s">
        <v>6</v>
      </c>
      <c r="N7" s="64"/>
      <c r="O7" s="61" t="s">
        <v>7</v>
      </c>
      <c r="P7" s="61" t="s">
        <v>8</v>
      </c>
    </row>
    <row r="8" spans="1:16" s="27" customFormat="1" x14ac:dyDescent="0.35">
      <c r="A8" s="66"/>
      <c r="B8" s="62"/>
      <c r="C8" s="62"/>
      <c r="D8" s="62"/>
      <c r="E8" s="62" t="s">
        <v>9</v>
      </c>
      <c r="F8" s="62" t="s">
        <v>10</v>
      </c>
      <c r="G8" s="68"/>
      <c r="H8" s="62" t="s">
        <v>11</v>
      </c>
      <c r="I8" s="62" t="s">
        <v>9</v>
      </c>
      <c r="J8" s="62" t="s">
        <v>10</v>
      </c>
      <c r="K8" s="68"/>
      <c r="L8" s="62" t="s">
        <v>11</v>
      </c>
      <c r="M8" s="62" t="s">
        <v>12</v>
      </c>
      <c r="N8" s="62" t="s">
        <v>13</v>
      </c>
      <c r="O8" s="62"/>
      <c r="P8" s="62"/>
    </row>
    <row r="9" spans="1:16" s="27" customFormat="1" x14ac:dyDescent="0.35">
      <c r="A9" s="67"/>
      <c r="B9" s="63"/>
      <c r="C9" s="63"/>
      <c r="D9" s="63"/>
      <c r="E9" s="63"/>
      <c r="F9" s="28" t="s">
        <v>9</v>
      </c>
      <c r="G9" s="28" t="s">
        <v>14</v>
      </c>
      <c r="H9" s="63"/>
      <c r="I9" s="63"/>
      <c r="J9" s="28" t="s">
        <v>9</v>
      </c>
      <c r="K9" s="28" t="s">
        <v>14</v>
      </c>
      <c r="L9" s="63"/>
      <c r="M9" s="63"/>
      <c r="N9" s="63"/>
      <c r="O9" s="63"/>
      <c r="P9" s="63"/>
    </row>
    <row r="10" spans="1:16" x14ac:dyDescent="0.35">
      <c r="A10" s="22" t="s">
        <v>15</v>
      </c>
      <c r="B10" s="53" t="s">
        <v>16</v>
      </c>
      <c r="C10" s="23"/>
      <c r="D10" s="23"/>
      <c r="E10" s="24">
        <f t="shared" ref="E10:P10" si="0">E11+E193</f>
        <v>20533423.91</v>
      </c>
      <c r="F10" s="24">
        <f t="shared" si="0"/>
        <v>692943.54999999993</v>
      </c>
      <c r="G10" s="24">
        <f t="shared" si="0"/>
        <v>51266.759999999995</v>
      </c>
      <c r="H10" s="24">
        <f t="shared" si="0"/>
        <v>19840480.359999999</v>
      </c>
      <c r="I10" s="24">
        <f t="shared" si="0"/>
        <v>4977336.03</v>
      </c>
      <c r="J10" s="24">
        <f t="shared" si="0"/>
        <v>479565.67</v>
      </c>
      <c r="K10" s="24">
        <f t="shared" si="0"/>
        <v>51260.24</v>
      </c>
      <c r="L10" s="24">
        <f t="shared" si="0"/>
        <v>4497770.3600000003</v>
      </c>
      <c r="M10" s="24">
        <f t="shared" si="0"/>
        <v>6767172.1400000006</v>
      </c>
      <c r="N10" s="24">
        <f t="shared" si="0"/>
        <v>11744508.17</v>
      </c>
      <c r="O10" s="24">
        <f t="shared" si="0"/>
        <v>5505027.3300000001</v>
      </c>
      <c r="P10" s="24">
        <f t="shared" si="0"/>
        <v>5505027.3300000001</v>
      </c>
    </row>
    <row r="11" spans="1:16" ht="20" x14ac:dyDescent="0.35">
      <c r="A11" s="11" t="s">
        <v>17</v>
      </c>
      <c r="B11" s="54" t="s">
        <v>18</v>
      </c>
      <c r="C11" s="12"/>
      <c r="D11" s="12"/>
      <c r="E11" s="19">
        <f t="shared" ref="E11:P11" si="1">E12+E13+E14+E56+E63+E138</f>
        <v>19414445.030000001</v>
      </c>
      <c r="F11" s="19">
        <f t="shared" si="1"/>
        <v>52769</v>
      </c>
      <c r="G11" s="19">
        <f t="shared" si="1"/>
        <v>0</v>
      </c>
      <c r="H11" s="19">
        <f t="shared" si="1"/>
        <v>19361676.030000001</v>
      </c>
      <c r="I11" s="19">
        <f t="shared" si="1"/>
        <v>3892920.0300000003</v>
      </c>
      <c r="J11" s="19">
        <f t="shared" si="1"/>
        <v>3954</v>
      </c>
      <c r="K11" s="19">
        <f t="shared" si="1"/>
        <v>0</v>
      </c>
      <c r="L11" s="19">
        <f t="shared" si="1"/>
        <v>3888966.0300000003</v>
      </c>
      <c r="M11" s="19">
        <f t="shared" si="1"/>
        <v>6875063.3200000003</v>
      </c>
      <c r="N11" s="19">
        <f t="shared" si="1"/>
        <v>10767983.35</v>
      </c>
      <c r="O11" s="19">
        <f t="shared" si="1"/>
        <v>5502000</v>
      </c>
      <c r="P11" s="19">
        <f t="shared" si="1"/>
        <v>5502000</v>
      </c>
    </row>
    <row r="12" spans="1:16" x14ac:dyDescent="0.35">
      <c r="A12" s="17"/>
      <c r="B12" s="55"/>
      <c r="C12" s="18"/>
      <c r="D12" s="18"/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x14ac:dyDescent="0.35">
      <c r="A13" s="17"/>
      <c r="B13" s="55"/>
      <c r="C13" s="18"/>
      <c r="D13" s="18"/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20" x14ac:dyDescent="0.35">
      <c r="A14" s="11" t="s">
        <v>19</v>
      </c>
      <c r="B14" s="54" t="s">
        <v>20</v>
      </c>
      <c r="C14" s="12"/>
      <c r="D14" s="12"/>
      <c r="E14" s="19">
        <f t="shared" ref="E14:P14" si="2">E15+E39</f>
        <v>7513641</v>
      </c>
      <c r="F14" s="19">
        <f t="shared" si="2"/>
        <v>200</v>
      </c>
      <c r="G14" s="19">
        <f t="shared" si="2"/>
        <v>0</v>
      </c>
      <c r="H14" s="19">
        <f t="shared" si="2"/>
        <v>7513441</v>
      </c>
      <c r="I14" s="19">
        <f t="shared" si="2"/>
        <v>2351859</v>
      </c>
      <c r="J14" s="19">
        <f t="shared" si="2"/>
        <v>200</v>
      </c>
      <c r="K14" s="19">
        <f t="shared" si="2"/>
        <v>0</v>
      </c>
      <c r="L14" s="19">
        <f t="shared" si="2"/>
        <v>2351659</v>
      </c>
      <c r="M14" s="19">
        <f t="shared" si="2"/>
        <v>1950678.0699999998</v>
      </c>
      <c r="N14" s="19">
        <f t="shared" si="2"/>
        <v>4302537.0699999994</v>
      </c>
      <c r="O14" s="19">
        <f t="shared" si="2"/>
        <v>818000</v>
      </c>
      <c r="P14" s="19">
        <f t="shared" si="2"/>
        <v>818000</v>
      </c>
    </row>
    <row r="15" spans="1:16" x14ac:dyDescent="0.35">
      <c r="A15" s="14" t="s">
        <v>21</v>
      </c>
      <c r="B15" s="56" t="s">
        <v>22</v>
      </c>
      <c r="C15" s="15"/>
      <c r="D15" s="15"/>
      <c r="E15" s="16">
        <f t="shared" ref="E15:P15" si="3">E16+E19+E20+E21+E24+E25+E32+E33+E34+E35+E36+E37+E38</f>
        <v>6766700</v>
      </c>
      <c r="F15" s="16">
        <f t="shared" si="3"/>
        <v>200</v>
      </c>
      <c r="G15" s="16">
        <f t="shared" si="3"/>
        <v>0</v>
      </c>
      <c r="H15" s="16">
        <f t="shared" si="3"/>
        <v>6766500</v>
      </c>
      <c r="I15" s="16">
        <f t="shared" si="3"/>
        <v>2010200</v>
      </c>
      <c r="J15" s="16">
        <f t="shared" si="3"/>
        <v>200</v>
      </c>
      <c r="K15" s="16">
        <f t="shared" si="3"/>
        <v>0</v>
      </c>
      <c r="L15" s="16">
        <f t="shared" si="3"/>
        <v>2010000</v>
      </c>
      <c r="M15" s="16">
        <f t="shared" si="3"/>
        <v>1965411.16</v>
      </c>
      <c r="N15" s="16">
        <f t="shared" si="3"/>
        <v>3975611.1599999997</v>
      </c>
      <c r="O15" s="16">
        <f t="shared" si="3"/>
        <v>818000</v>
      </c>
      <c r="P15" s="16">
        <f t="shared" si="3"/>
        <v>818000</v>
      </c>
    </row>
    <row r="16" spans="1:16" ht="20" x14ac:dyDescent="0.35">
      <c r="A16" s="11" t="s">
        <v>23</v>
      </c>
      <c r="B16" s="54" t="s">
        <v>24</v>
      </c>
      <c r="C16" s="12"/>
      <c r="D16" s="12"/>
      <c r="E16" s="19">
        <f t="shared" ref="E16:P16" si="4">SUM(E17:E18)</f>
        <v>201500</v>
      </c>
      <c r="F16" s="19">
        <f t="shared" si="4"/>
        <v>0</v>
      </c>
      <c r="G16" s="19">
        <f t="shared" si="4"/>
        <v>0</v>
      </c>
      <c r="H16" s="19">
        <f t="shared" si="4"/>
        <v>201500</v>
      </c>
      <c r="I16" s="19">
        <f t="shared" si="4"/>
        <v>0</v>
      </c>
      <c r="J16" s="19">
        <f t="shared" si="4"/>
        <v>0</v>
      </c>
      <c r="K16" s="19">
        <f t="shared" si="4"/>
        <v>0</v>
      </c>
      <c r="L16" s="19">
        <f t="shared" si="4"/>
        <v>0</v>
      </c>
      <c r="M16" s="19">
        <f t="shared" si="4"/>
        <v>0</v>
      </c>
      <c r="N16" s="19">
        <f t="shared" si="4"/>
        <v>0</v>
      </c>
      <c r="O16" s="19">
        <f t="shared" si="4"/>
        <v>0</v>
      </c>
      <c r="P16" s="19">
        <f t="shared" si="4"/>
        <v>0</v>
      </c>
    </row>
    <row r="17" spans="1:16" x14ac:dyDescent="0.35">
      <c r="A17" s="17"/>
      <c r="B17" s="55"/>
      <c r="C17" s="18">
        <v>1</v>
      </c>
      <c r="D17" s="18" t="s">
        <v>25</v>
      </c>
      <c r="E17" s="3">
        <v>200000</v>
      </c>
      <c r="F17" s="3">
        <v>0</v>
      </c>
      <c r="G17" s="3">
        <v>0</v>
      </c>
      <c r="H17" s="3">
        <v>200000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x14ac:dyDescent="0.35">
      <c r="A18" s="17"/>
      <c r="B18" s="55"/>
      <c r="C18" s="18">
        <v>1</v>
      </c>
      <c r="D18" s="18" t="s">
        <v>26</v>
      </c>
      <c r="E18" s="3">
        <v>1500</v>
      </c>
      <c r="F18" s="3">
        <v>0</v>
      </c>
      <c r="G18" s="3">
        <v>0</v>
      </c>
      <c r="H18" s="3">
        <v>1500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0" x14ac:dyDescent="0.35">
      <c r="A19" s="11" t="s">
        <v>27</v>
      </c>
      <c r="B19" s="54" t="s">
        <v>28</v>
      </c>
      <c r="C19" s="12">
        <v>1</v>
      </c>
      <c r="D19" s="12" t="s">
        <v>25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</row>
    <row r="20" spans="1:16" ht="20" x14ac:dyDescent="0.35">
      <c r="A20" s="11" t="s">
        <v>29</v>
      </c>
      <c r="B20" s="54" t="s">
        <v>30</v>
      </c>
      <c r="C20" s="12">
        <v>1</v>
      </c>
      <c r="D20" s="12" t="s">
        <v>26</v>
      </c>
      <c r="E20" s="13">
        <v>200</v>
      </c>
      <c r="F20" s="13">
        <v>200</v>
      </c>
      <c r="G20" s="13">
        <v>0</v>
      </c>
      <c r="H20" s="13">
        <v>0</v>
      </c>
      <c r="I20" s="13">
        <v>200</v>
      </c>
      <c r="J20" s="13">
        <v>200</v>
      </c>
      <c r="K20" s="13">
        <v>0</v>
      </c>
      <c r="L20" s="13">
        <v>0</v>
      </c>
      <c r="M20" s="13">
        <v>0</v>
      </c>
      <c r="N20" s="13">
        <v>200</v>
      </c>
      <c r="O20" s="13">
        <v>0</v>
      </c>
      <c r="P20" s="13">
        <v>0</v>
      </c>
    </row>
    <row r="21" spans="1:16" ht="20" x14ac:dyDescent="0.35">
      <c r="A21" s="11" t="s">
        <v>31</v>
      </c>
      <c r="B21" s="54" t="s">
        <v>32</v>
      </c>
      <c r="C21" s="12"/>
      <c r="D21" s="12"/>
      <c r="E21" s="19">
        <f t="shared" ref="E21:P21" si="5">SUM(E22:E23)</f>
        <v>165000</v>
      </c>
      <c r="F21" s="19">
        <f t="shared" si="5"/>
        <v>0</v>
      </c>
      <c r="G21" s="19">
        <f t="shared" si="5"/>
        <v>0</v>
      </c>
      <c r="H21" s="19">
        <f t="shared" si="5"/>
        <v>165000</v>
      </c>
      <c r="I21" s="19">
        <f t="shared" si="5"/>
        <v>10000</v>
      </c>
      <c r="J21" s="19">
        <f t="shared" si="5"/>
        <v>0</v>
      </c>
      <c r="K21" s="19">
        <f t="shared" si="5"/>
        <v>0</v>
      </c>
      <c r="L21" s="19">
        <f t="shared" si="5"/>
        <v>10000</v>
      </c>
      <c r="M21" s="19">
        <f t="shared" si="5"/>
        <v>162000</v>
      </c>
      <c r="N21" s="19">
        <f t="shared" si="5"/>
        <v>172000</v>
      </c>
      <c r="O21" s="19">
        <f t="shared" si="5"/>
        <v>200000</v>
      </c>
      <c r="P21" s="19">
        <f t="shared" si="5"/>
        <v>200000</v>
      </c>
    </row>
    <row r="22" spans="1:16" x14ac:dyDescent="0.35">
      <c r="A22" s="17"/>
      <c r="B22" s="55"/>
      <c r="C22" s="18">
        <v>1</v>
      </c>
      <c r="D22" s="18" t="s">
        <v>26</v>
      </c>
      <c r="E22" s="3">
        <v>10000</v>
      </c>
      <c r="F22" s="3">
        <v>0</v>
      </c>
      <c r="G22" s="3">
        <v>0</v>
      </c>
      <c r="H22" s="3">
        <v>10000</v>
      </c>
      <c r="I22" s="3">
        <v>10000</v>
      </c>
      <c r="J22" s="3">
        <v>0</v>
      </c>
      <c r="K22" s="3">
        <v>0</v>
      </c>
      <c r="L22" s="3">
        <v>10000</v>
      </c>
      <c r="M22" s="3">
        <v>-10000</v>
      </c>
      <c r="N22" s="3">
        <v>0</v>
      </c>
      <c r="O22" s="3">
        <v>200000</v>
      </c>
      <c r="P22" s="3">
        <v>200000</v>
      </c>
    </row>
    <row r="23" spans="1:16" x14ac:dyDescent="0.35">
      <c r="A23" s="17"/>
      <c r="B23" s="55"/>
      <c r="C23" s="18">
        <v>1</v>
      </c>
      <c r="D23" s="18" t="s">
        <v>25</v>
      </c>
      <c r="E23" s="3">
        <v>155000</v>
      </c>
      <c r="F23" s="3">
        <v>0</v>
      </c>
      <c r="G23" s="3">
        <v>0</v>
      </c>
      <c r="H23" s="3">
        <v>155000</v>
      </c>
      <c r="I23" s="3">
        <v>0</v>
      </c>
      <c r="J23" s="3">
        <v>0</v>
      </c>
      <c r="K23" s="3">
        <v>0</v>
      </c>
      <c r="L23" s="3">
        <v>0</v>
      </c>
      <c r="M23" s="3">
        <v>172000</v>
      </c>
      <c r="N23" s="3">
        <v>172000</v>
      </c>
      <c r="O23" s="3">
        <v>0</v>
      </c>
      <c r="P23" s="3">
        <v>0</v>
      </c>
    </row>
    <row r="24" spans="1:16" ht="20" x14ac:dyDescent="0.35">
      <c r="A24" s="11" t="s">
        <v>33</v>
      </c>
      <c r="B24" s="54" t="s">
        <v>34</v>
      </c>
      <c r="C24" s="12"/>
      <c r="D24" s="12"/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</row>
    <row r="25" spans="1:16" ht="20" x14ac:dyDescent="0.35">
      <c r="A25" s="11" t="s">
        <v>35</v>
      </c>
      <c r="B25" s="54" t="s">
        <v>36</v>
      </c>
      <c r="C25" s="12"/>
      <c r="D25" s="12"/>
      <c r="E25" s="19">
        <f t="shared" ref="E25:P25" si="6">SUM(E26:E31)</f>
        <v>6400000</v>
      </c>
      <c r="F25" s="19">
        <f t="shared" si="6"/>
        <v>0</v>
      </c>
      <c r="G25" s="19">
        <f t="shared" si="6"/>
        <v>0</v>
      </c>
      <c r="H25" s="19">
        <f t="shared" si="6"/>
        <v>6400000</v>
      </c>
      <c r="I25" s="19">
        <f t="shared" si="6"/>
        <v>2000000</v>
      </c>
      <c r="J25" s="19">
        <f t="shared" si="6"/>
        <v>0</v>
      </c>
      <c r="K25" s="19">
        <f t="shared" si="6"/>
        <v>0</v>
      </c>
      <c r="L25" s="19">
        <f t="shared" si="6"/>
        <v>2000000</v>
      </c>
      <c r="M25" s="19">
        <f t="shared" si="6"/>
        <v>1803411.16</v>
      </c>
      <c r="N25" s="19">
        <f t="shared" si="6"/>
        <v>3803411.1599999997</v>
      </c>
      <c r="O25" s="19">
        <f t="shared" si="6"/>
        <v>618000</v>
      </c>
      <c r="P25" s="19">
        <f t="shared" si="6"/>
        <v>618000</v>
      </c>
    </row>
    <row r="26" spans="1:16" x14ac:dyDescent="0.35">
      <c r="A26" s="17"/>
      <c r="B26" s="55"/>
      <c r="C26" s="18">
        <v>1</v>
      </c>
      <c r="D26" s="18" t="s">
        <v>37</v>
      </c>
      <c r="E26" s="3">
        <v>556659</v>
      </c>
      <c r="F26" s="3">
        <v>0</v>
      </c>
      <c r="G26" s="3">
        <v>0</v>
      </c>
      <c r="H26" s="3">
        <v>556659</v>
      </c>
      <c r="I26" s="3">
        <v>556659</v>
      </c>
      <c r="J26" s="3">
        <v>0</v>
      </c>
      <c r="K26" s="3">
        <v>0</v>
      </c>
      <c r="L26" s="3">
        <v>556659</v>
      </c>
      <c r="M26" s="3">
        <v>-163266.91</v>
      </c>
      <c r="N26" s="3">
        <v>393392.09</v>
      </c>
      <c r="O26" s="3">
        <v>0</v>
      </c>
      <c r="P26" s="3">
        <v>0</v>
      </c>
    </row>
    <row r="27" spans="1:16" x14ac:dyDescent="0.35">
      <c r="A27" s="17"/>
      <c r="B27" s="55"/>
      <c r="C27" s="18">
        <v>1</v>
      </c>
      <c r="D27" s="18" t="s">
        <v>25</v>
      </c>
      <c r="E27" s="3">
        <v>400000</v>
      </c>
      <c r="F27" s="3">
        <v>0</v>
      </c>
      <c r="G27" s="3">
        <v>0</v>
      </c>
      <c r="H27" s="3">
        <v>400000</v>
      </c>
      <c r="I27" s="3">
        <v>0</v>
      </c>
      <c r="J27" s="3">
        <v>0</v>
      </c>
      <c r="K27" s="3">
        <v>0</v>
      </c>
      <c r="L27" s="3">
        <v>0</v>
      </c>
      <c r="M27" s="3">
        <v>400000</v>
      </c>
      <c r="N27" s="3">
        <v>400000</v>
      </c>
      <c r="O27" s="3">
        <v>618000</v>
      </c>
      <c r="P27" s="3">
        <v>618000</v>
      </c>
    </row>
    <row r="28" spans="1:16" x14ac:dyDescent="0.35">
      <c r="A28" s="17"/>
      <c r="B28" s="55"/>
      <c r="C28" s="18">
        <v>1</v>
      </c>
      <c r="D28" s="18" t="s">
        <v>38</v>
      </c>
      <c r="E28" s="3">
        <v>4000000</v>
      </c>
      <c r="F28" s="3">
        <v>0</v>
      </c>
      <c r="G28" s="3">
        <v>0</v>
      </c>
      <c r="H28" s="3">
        <v>4000000</v>
      </c>
      <c r="I28" s="3">
        <v>0</v>
      </c>
      <c r="J28" s="3">
        <v>0</v>
      </c>
      <c r="K28" s="3">
        <v>0</v>
      </c>
      <c r="L28" s="3">
        <v>0</v>
      </c>
      <c r="M28" s="3">
        <v>430300</v>
      </c>
      <c r="N28" s="3">
        <v>430300</v>
      </c>
      <c r="O28" s="3">
        <v>0</v>
      </c>
      <c r="P28" s="3">
        <v>0</v>
      </c>
    </row>
    <row r="29" spans="1:16" x14ac:dyDescent="0.35">
      <c r="A29" s="17"/>
      <c r="B29" s="55"/>
      <c r="C29" s="18">
        <v>1</v>
      </c>
      <c r="D29" s="18" t="s">
        <v>26</v>
      </c>
      <c r="E29" s="3">
        <v>1443341</v>
      </c>
      <c r="F29" s="3">
        <v>0</v>
      </c>
      <c r="G29" s="3">
        <v>0</v>
      </c>
      <c r="H29" s="3">
        <v>1443341</v>
      </c>
      <c r="I29" s="3">
        <v>1443341</v>
      </c>
      <c r="J29" s="3">
        <v>0</v>
      </c>
      <c r="K29" s="3">
        <v>0</v>
      </c>
      <c r="L29" s="3">
        <v>1443341</v>
      </c>
      <c r="M29" s="3">
        <v>201300</v>
      </c>
      <c r="N29" s="3">
        <v>1644641</v>
      </c>
      <c r="O29" s="3">
        <v>0</v>
      </c>
      <c r="P29" s="3">
        <v>0</v>
      </c>
    </row>
    <row r="30" spans="1:16" x14ac:dyDescent="0.35">
      <c r="A30" s="17"/>
      <c r="B30" s="55"/>
      <c r="C30" s="18">
        <v>31</v>
      </c>
      <c r="D30" s="18" t="s">
        <v>39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12078.07</v>
      </c>
      <c r="N30" s="3">
        <v>12078.07</v>
      </c>
      <c r="O30" s="3">
        <v>0</v>
      </c>
      <c r="P30" s="3">
        <v>0</v>
      </c>
    </row>
    <row r="31" spans="1:16" x14ac:dyDescent="0.35">
      <c r="A31" s="17"/>
      <c r="B31" s="55"/>
      <c r="C31" s="18">
        <v>1</v>
      </c>
      <c r="D31" s="18" t="s">
        <v>39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923000</v>
      </c>
      <c r="N31" s="3">
        <v>923000</v>
      </c>
      <c r="O31" s="3">
        <v>0</v>
      </c>
      <c r="P31" s="3">
        <v>0</v>
      </c>
    </row>
    <row r="32" spans="1:16" ht="20" hidden="1" x14ac:dyDescent="0.35">
      <c r="A32" s="11" t="s">
        <v>40</v>
      </c>
      <c r="B32" s="54" t="s">
        <v>41</v>
      </c>
      <c r="C32" s="12"/>
      <c r="D32" s="12"/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</row>
    <row r="33" spans="1:16" ht="20" hidden="1" x14ac:dyDescent="0.35">
      <c r="A33" s="11" t="s">
        <v>42</v>
      </c>
      <c r="B33" s="54" t="s">
        <v>43</v>
      </c>
      <c r="C33" s="12"/>
      <c r="D33" s="12"/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</row>
    <row r="34" spans="1:16" ht="20" hidden="1" x14ac:dyDescent="0.35">
      <c r="A34" s="11" t="s">
        <v>44</v>
      </c>
      <c r="B34" s="54" t="s">
        <v>45</v>
      </c>
      <c r="C34" s="12"/>
      <c r="D34" s="12"/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</row>
    <row r="35" spans="1:16" ht="20" hidden="1" x14ac:dyDescent="0.35">
      <c r="A35" s="11" t="s">
        <v>46</v>
      </c>
      <c r="B35" s="54" t="s">
        <v>47</v>
      </c>
      <c r="C35" s="12"/>
      <c r="D35" s="12"/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</row>
    <row r="36" spans="1:16" ht="20" hidden="1" x14ac:dyDescent="0.35">
      <c r="A36" s="11" t="s">
        <v>48</v>
      </c>
      <c r="B36" s="54" t="s">
        <v>49</v>
      </c>
      <c r="C36" s="12"/>
      <c r="D36" s="12"/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</row>
    <row r="37" spans="1:16" ht="20" hidden="1" x14ac:dyDescent="0.35">
      <c r="A37" s="11" t="s">
        <v>50</v>
      </c>
      <c r="B37" s="54" t="s">
        <v>51</v>
      </c>
      <c r="C37" s="12"/>
      <c r="D37" s="12"/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</row>
    <row r="38" spans="1:16" hidden="1" x14ac:dyDescent="0.35">
      <c r="A38" s="11" t="s">
        <v>52</v>
      </c>
      <c r="B38" s="54" t="s">
        <v>53</v>
      </c>
      <c r="C38" s="12"/>
      <c r="D38" s="12"/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</row>
    <row r="39" spans="1:16" x14ac:dyDescent="0.35">
      <c r="A39" s="14" t="s">
        <v>54</v>
      </c>
      <c r="B39" s="56" t="s">
        <v>55</v>
      </c>
      <c r="C39" s="15"/>
      <c r="D39" s="15"/>
      <c r="E39" s="16">
        <f t="shared" ref="E39:P39" si="7">E40+E41+E42+E43+E44+E45+E46+E49+E50+E51+E52+E53+E55</f>
        <v>746941</v>
      </c>
      <c r="F39" s="16">
        <f t="shared" si="7"/>
        <v>0</v>
      </c>
      <c r="G39" s="16">
        <f t="shared" si="7"/>
        <v>0</v>
      </c>
      <c r="H39" s="16">
        <f t="shared" si="7"/>
        <v>746941</v>
      </c>
      <c r="I39" s="16">
        <f t="shared" si="7"/>
        <v>341659</v>
      </c>
      <c r="J39" s="16">
        <f t="shared" si="7"/>
        <v>0</v>
      </c>
      <c r="K39" s="16">
        <f t="shared" si="7"/>
        <v>0</v>
      </c>
      <c r="L39" s="16">
        <f t="shared" si="7"/>
        <v>341659</v>
      </c>
      <c r="M39" s="16">
        <f t="shared" si="7"/>
        <v>-14733.089999999997</v>
      </c>
      <c r="N39" s="16">
        <f t="shared" si="7"/>
        <v>326925.90999999997</v>
      </c>
      <c r="O39" s="16">
        <f t="shared" si="7"/>
        <v>0</v>
      </c>
      <c r="P39" s="16">
        <f t="shared" si="7"/>
        <v>0</v>
      </c>
    </row>
    <row r="40" spans="1:16" ht="20" x14ac:dyDescent="0.35">
      <c r="A40" s="11" t="s">
        <v>56</v>
      </c>
      <c r="B40" s="54" t="s">
        <v>57</v>
      </c>
      <c r="C40" s="12"/>
      <c r="D40" s="12"/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</row>
    <row r="41" spans="1:16" ht="20" x14ac:dyDescent="0.35">
      <c r="A41" s="11" t="s">
        <v>58</v>
      </c>
      <c r="B41" s="54" t="s">
        <v>59</v>
      </c>
      <c r="C41" s="12">
        <v>1</v>
      </c>
      <c r="D41" s="12" t="s">
        <v>26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</row>
    <row r="42" spans="1:16" x14ac:dyDescent="0.35">
      <c r="A42" s="11" t="s">
        <v>60</v>
      </c>
      <c r="B42" s="54" t="s">
        <v>61</v>
      </c>
      <c r="C42" s="12"/>
      <c r="D42" s="12"/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</row>
    <row r="43" spans="1:16" x14ac:dyDescent="0.35">
      <c r="A43" s="11" t="s">
        <v>62</v>
      </c>
      <c r="B43" s="54" t="s">
        <v>63</v>
      </c>
      <c r="C43" s="12"/>
      <c r="D43" s="12"/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</row>
    <row r="44" spans="1:16" x14ac:dyDescent="0.35">
      <c r="A44" s="11" t="s">
        <v>64</v>
      </c>
      <c r="B44" s="54" t="s">
        <v>65</v>
      </c>
      <c r="C44" s="12">
        <v>1</v>
      </c>
      <c r="D44" s="12" t="s">
        <v>26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</row>
    <row r="45" spans="1:16" x14ac:dyDescent="0.35">
      <c r="A45" s="11" t="s">
        <v>66</v>
      </c>
      <c r="B45" s="54" t="s">
        <v>67</v>
      </c>
      <c r="C45" s="12">
        <v>1</v>
      </c>
      <c r="D45" s="12" t="s">
        <v>26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</row>
    <row r="46" spans="1:16" ht="20" x14ac:dyDescent="0.35">
      <c r="A46" s="11" t="s">
        <v>68</v>
      </c>
      <c r="B46" s="54" t="s">
        <v>69</v>
      </c>
      <c r="C46" s="12"/>
      <c r="D46" s="12"/>
      <c r="E46" s="19">
        <f t="shared" ref="E46:P46" si="8">SUM(E47:E48)</f>
        <v>546941</v>
      </c>
      <c r="F46" s="19">
        <f t="shared" si="8"/>
        <v>0</v>
      </c>
      <c r="G46" s="19">
        <f t="shared" si="8"/>
        <v>0</v>
      </c>
      <c r="H46" s="19">
        <f t="shared" si="8"/>
        <v>546941</v>
      </c>
      <c r="I46" s="19">
        <f t="shared" si="8"/>
        <v>341659</v>
      </c>
      <c r="J46" s="19">
        <f t="shared" si="8"/>
        <v>0</v>
      </c>
      <c r="K46" s="19">
        <f t="shared" si="8"/>
        <v>0</v>
      </c>
      <c r="L46" s="19">
        <f t="shared" si="8"/>
        <v>341659</v>
      </c>
      <c r="M46" s="19">
        <f t="shared" si="8"/>
        <v>-14733.089999999997</v>
      </c>
      <c r="N46" s="19">
        <f t="shared" si="8"/>
        <v>326925.90999999997</v>
      </c>
      <c r="O46" s="19">
        <f t="shared" si="8"/>
        <v>0</v>
      </c>
      <c r="P46" s="19">
        <f t="shared" si="8"/>
        <v>0</v>
      </c>
    </row>
    <row r="47" spans="1:16" x14ac:dyDescent="0.35">
      <c r="A47" s="17"/>
      <c r="B47" s="55"/>
      <c r="C47" s="18">
        <v>1</v>
      </c>
      <c r="D47" s="18" t="s">
        <v>37</v>
      </c>
      <c r="E47" s="3">
        <v>158341</v>
      </c>
      <c r="F47" s="3">
        <v>0</v>
      </c>
      <c r="G47" s="3">
        <v>0</v>
      </c>
      <c r="H47" s="3">
        <v>158341</v>
      </c>
      <c r="I47" s="3">
        <v>158341</v>
      </c>
      <c r="J47" s="3">
        <v>0</v>
      </c>
      <c r="K47" s="3">
        <v>0</v>
      </c>
      <c r="L47" s="3">
        <v>158341</v>
      </c>
      <c r="M47" s="3">
        <v>163266.91</v>
      </c>
      <c r="N47" s="3">
        <v>321607.90999999997</v>
      </c>
      <c r="O47" s="3">
        <v>0</v>
      </c>
      <c r="P47" s="3">
        <v>0</v>
      </c>
    </row>
    <row r="48" spans="1:16" x14ac:dyDescent="0.35">
      <c r="A48" s="17"/>
      <c r="B48" s="55"/>
      <c r="C48" s="18">
        <v>1</v>
      </c>
      <c r="D48" s="18" t="s">
        <v>26</v>
      </c>
      <c r="E48" s="3">
        <v>388600</v>
      </c>
      <c r="F48" s="3">
        <v>0</v>
      </c>
      <c r="G48" s="3">
        <v>0</v>
      </c>
      <c r="H48" s="3">
        <v>388600</v>
      </c>
      <c r="I48" s="3">
        <v>183318</v>
      </c>
      <c r="J48" s="3">
        <v>0</v>
      </c>
      <c r="K48" s="3">
        <v>0</v>
      </c>
      <c r="L48" s="3">
        <v>183318</v>
      </c>
      <c r="M48" s="3">
        <v>-178000</v>
      </c>
      <c r="N48" s="3">
        <v>5318</v>
      </c>
      <c r="O48" s="3">
        <v>0</v>
      </c>
      <c r="P48" s="3">
        <v>0</v>
      </c>
    </row>
    <row r="49" spans="1:16" x14ac:dyDescent="0.35">
      <c r="A49" s="11" t="s">
        <v>70</v>
      </c>
      <c r="B49" s="54" t="s">
        <v>71</v>
      </c>
      <c r="C49" s="12"/>
      <c r="D49" s="12"/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</row>
    <row r="50" spans="1:16" x14ac:dyDescent="0.35">
      <c r="A50" s="11" t="s">
        <v>72</v>
      </c>
      <c r="B50" s="54" t="s">
        <v>73</v>
      </c>
      <c r="C50" s="12">
        <v>1</v>
      </c>
      <c r="D50" s="12" t="s">
        <v>26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</row>
    <row r="51" spans="1:16" x14ac:dyDescent="0.35">
      <c r="A51" s="11" t="s">
        <v>74</v>
      </c>
      <c r="B51" s="54" t="s">
        <v>75</v>
      </c>
      <c r="C51" s="12">
        <v>1</v>
      </c>
      <c r="D51" s="12" t="s">
        <v>26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</row>
    <row r="52" spans="1:16" x14ac:dyDescent="0.35">
      <c r="A52" s="11" t="s">
        <v>76</v>
      </c>
      <c r="B52" s="54" t="s">
        <v>77</v>
      </c>
      <c r="C52" s="12"/>
      <c r="D52" s="12"/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</row>
    <row r="53" spans="1:16" x14ac:dyDescent="0.35">
      <c r="A53" s="11" t="s">
        <v>78</v>
      </c>
      <c r="B53" s="54" t="s">
        <v>79</v>
      </c>
      <c r="C53" s="12"/>
      <c r="D53" s="12"/>
      <c r="E53" s="19">
        <f t="shared" ref="E53:P53" si="9">SUM(E54:E54)</f>
        <v>200000</v>
      </c>
      <c r="F53" s="19">
        <f t="shared" si="9"/>
        <v>0</v>
      </c>
      <c r="G53" s="19">
        <f t="shared" si="9"/>
        <v>0</v>
      </c>
      <c r="H53" s="19">
        <f t="shared" si="9"/>
        <v>200000</v>
      </c>
      <c r="I53" s="19">
        <f t="shared" si="9"/>
        <v>0</v>
      </c>
      <c r="J53" s="19">
        <f t="shared" si="9"/>
        <v>0</v>
      </c>
      <c r="K53" s="19">
        <f t="shared" si="9"/>
        <v>0</v>
      </c>
      <c r="L53" s="19">
        <f t="shared" si="9"/>
        <v>0</v>
      </c>
      <c r="M53" s="19">
        <f t="shared" si="9"/>
        <v>0</v>
      </c>
      <c r="N53" s="19">
        <f t="shared" si="9"/>
        <v>0</v>
      </c>
      <c r="O53" s="19">
        <f t="shared" si="9"/>
        <v>0</v>
      </c>
      <c r="P53" s="19">
        <f t="shared" si="9"/>
        <v>0</v>
      </c>
    </row>
    <row r="54" spans="1:16" x14ac:dyDescent="0.35">
      <c r="A54" s="17"/>
      <c r="B54" s="55"/>
      <c r="C54" s="18">
        <v>1</v>
      </c>
      <c r="D54" s="18" t="s">
        <v>38</v>
      </c>
      <c r="E54" s="3">
        <v>200000</v>
      </c>
      <c r="F54" s="3">
        <v>0</v>
      </c>
      <c r="G54" s="3">
        <v>0</v>
      </c>
      <c r="H54" s="3">
        <v>200000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</row>
    <row r="55" spans="1:16" x14ac:dyDescent="0.35">
      <c r="A55" s="11" t="s">
        <v>80</v>
      </c>
      <c r="B55" s="54" t="s">
        <v>81</v>
      </c>
      <c r="C55" s="12">
        <v>1</v>
      </c>
      <c r="D55" s="12" t="s">
        <v>26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</row>
    <row r="56" spans="1:16" x14ac:dyDescent="0.35">
      <c r="A56" s="11" t="s">
        <v>82</v>
      </c>
      <c r="B56" s="54" t="s">
        <v>83</v>
      </c>
      <c r="C56" s="12"/>
      <c r="D56" s="12"/>
      <c r="E56" s="19">
        <f t="shared" ref="E56:P56" si="10">SUM(E57:E57)</f>
        <v>370766</v>
      </c>
      <c r="F56" s="19">
        <f t="shared" si="10"/>
        <v>1000</v>
      </c>
      <c r="G56" s="19">
        <f t="shared" si="10"/>
        <v>0</v>
      </c>
      <c r="H56" s="19">
        <f t="shared" si="10"/>
        <v>369766</v>
      </c>
      <c r="I56" s="19">
        <f t="shared" si="10"/>
        <v>370676</v>
      </c>
      <c r="J56" s="19">
        <f t="shared" si="10"/>
        <v>1000</v>
      </c>
      <c r="K56" s="19">
        <f t="shared" si="10"/>
        <v>0</v>
      </c>
      <c r="L56" s="19">
        <f t="shared" si="10"/>
        <v>369676</v>
      </c>
      <c r="M56" s="19">
        <f t="shared" si="10"/>
        <v>-5779.4199999999983</v>
      </c>
      <c r="N56" s="19">
        <f t="shared" si="10"/>
        <v>364896.58</v>
      </c>
      <c r="O56" s="19">
        <f t="shared" si="10"/>
        <v>0</v>
      </c>
      <c r="P56" s="19">
        <f t="shared" si="10"/>
        <v>0</v>
      </c>
    </row>
    <row r="57" spans="1:16" x14ac:dyDescent="0.35">
      <c r="A57" s="14" t="s">
        <v>84</v>
      </c>
      <c r="B57" s="56" t="s">
        <v>85</v>
      </c>
      <c r="C57" s="15"/>
      <c r="D57" s="15"/>
      <c r="E57" s="16">
        <f t="shared" ref="E57:P57" si="11">E58+E61+E62</f>
        <v>370766</v>
      </c>
      <c r="F57" s="16">
        <f t="shared" si="11"/>
        <v>1000</v>
      </c>
      <c r="G57" s="16">
        <f t="shared" si="11"/>
        <v>0</v>
      </c>
      <c r="H57" s="16">
        <f t="shared" si="11"/>
        <v>369766</v>
      </c>
      <c r="I57" s="16">
        <f t="shared" si="11"/>
        <v>370676</v>
      </c>
      <c r="J57" s="16">
        <f t="shared" si="11"/>
        <v>1000</v>
      </c>
      <c r="K57" s="16">
        <f t="shared" si="11"/>
        <v>0</v>
      </c>
      <c r="L57" s="16">
        <f t="shared" si="11"/>
        <v>369676</v>
      </c>
      <c r="M57" s="16">
        <f t="shared" si="11"/>
        <v>-5779.4199999999983</v>
      </c>
      <c r="N57" s="16">
        <f t="shared" si="11"/>
        <v>364896.58</v>
      </c>
      <c r="O57" s="16">
        <f t="shared" si="11"/>
        <v>0</v>
      </c>
      <c r="P57" s="16">
        <f t="shared" si="11"/>
        <v>0</v>
      </c>
    </row>
    <row r="58" spans="1:16" ht="20" x14ac:dyDescent="0.35">
      <c r="A58" s="11" t="s">
        <v>86</v>
      </c>
      <c r="B58" s="54" t="s">
        <v>87</v>
      </c>
      <c r="C58" s="12"/>
      <c r="D58" s="12"/>
      <c r="E58" s="19">
        <f t="shared" ref="E58:P58" si="12">SUM(E59:E60)</f>
        <v>20766</v>
      </c>
      <c r="F58" s="19">
        <f t="shared" si="12"/>
        <v>1000</v>
      </c>
      <c r="G58" s="19">
        <f t="shared" si="12"/>
        <v>0</v>
      </c>
      <c r="H58" s="19">
        <f t="shared" si="12"/>
        <v>19766</v>
      </c>
      <c r="I58" s="19">
        <f t="shared" si="12"/>
        <v>20676</v>
      </c>
      <c r="J58" s="19">
        <f t="shared" si="12"/>
        <v>1000</v>
      </c>
      <c r="K58" s="19">
        <f t="shared" si="12"/>
        <v>0</v>
      </c>
      <c r="L58" s="19">
        <f t="shared" si="12"/>
        <v>19676</v>
      </c>
      <c r="M58" s="19">
        <f t="shared" si="12"/>
        <v>109313.58</v>
      </c>
      <c r="N58" s="19">
        <f t="shared" si="12"/>
        <v>129989.58</v>
      </c>
      <c r="O58" s="19">
        <f t="shared" si="12"/>
        <v>0</v>
      </c>
      <c r="P58" s="19">
        <f t="shared" si="12"/>
        <v>0</v>
      </c>
    </row>
    <row r="59" spans="1:16" x14ac:dyDescent="0.35">
      <c r="A59" s="17"/>
      <c r="B59" s="55"/>
      <c r="C59" s="18">
        <v>1</v>
      </c>
      <c r="D59" s="18" t="s">
        <v>88</v>
      </c>
      <c r="E59" s="3">
        <v>17651</v>
      </c>
      <c r="F59" s="3">
        <v>0</v>
      </c>
      <c r="G59" s="3">
        <v>0</v>
      </c>
      <c r="H59" s="3">
        <v>17651</v>
      </c>
      <c r="I59" s="3">
        <v>17561</v>
      </c>
      <c r="J59" s="3">
        <v>0</v>
      </c>
      <c r="K59" s="3">
        <v>0</v>
      </c>
      <c r="L59" s="3">
        <v>17561</v>
      </c>
      <c r="M59" s="3">
        <v>98323.58</v>
      </c>
      <c r="N59" s="3">
        <v>115884.58</v>
      </c>
      <c r="O59" s="3">
        <v>0</v>
      </c>
      <c r="P59" s="3">
        <v>0</v>
      </c>
    </row>
    <row r="60" spans="1:16" x14ac:dyDescent="0.35">
      <c r="A60" s="17"/>
      <c r="B60" s="55"/>
      <c r="C60" s="18">
        <v>1</v>
      </c>
      <c r="D60" s="18" t="s">
        <v>26</v>
      </c>
      <c r="E60" s="3">
        <v>3115</v>
      </c>
      <c r="F60" s="3">
        <v>1000</v>
      </c>
      <c r="G60" s="3">
        <v>0</v>
      </c>
      <c r="H60" s="3">
        <v>2115</v>
      </c>
      <c r="I60" s="3">
        <v>3115</v>
      </c>
      <c r="J60" s="3">
        <v>1000</v>
      </c>
      <c r="K60" s="3">
        <v>0</v>
      </c>
      <c r="L60" s="3">
        <v>2115</v>
      </c>
      <c r="M60" s="3">
        <v>10990</v>
      </c>
      <c r="N60" s="3">
        <v>14105</v>
      </c>
      <c r="O60" s="3">
        <v>0</v>
      </c>
      <c r="P60" s="3">
        <v>0</v>
      </c>
    </row>
    <row r="61" spans="1:16" ht="20" x14ac:dyDescent="0.35">
      <c r="A61" s="11" t="s">
        <v>89</v>
      </c>
      <c r="B61" s="54" t="s">
        <v>90</v>
      </c>
      <c r="C61" s="12">
        <v>1</v>
      </c>
      <c r="D61" s="12" t="s">
        <v>26</v>
      </c>
      <c r="E61" s="13">
        <v>350000</v>
      </c>
      <c r="F61" s="13">
        <v>0</v>
      </c>
      <c r="G61" s="13">
        <v>0</v>
      </c>
      <c r="H61" s="13">
        <v>350000</v>
      </c>
      <c r="I61" s="13">
        <v>350000</v>
      </c>
      <c r="J61" s="13">
        <v>0</v>
      </c>
      <c r="K61" s="13">
        <v>0</v>
      </c>
      <c r="L61" s="13">
        <v>350000</v>
      </c>
      <c r="M61" s="13">
        <v>-115093</v>
      </c>
      <c r="N61" s="13">
        <v>234907</v>
      </c>
      <c r="O61" s="13">
        <v>0</v>
      </c>
      <c r="P61" s="13">
        <v>0</v>
      </c>
    </row>
    <row r="62" spans="1:16" ht="20" x14ac:dyDescent="0.35">
      <c r="A62" s="11" t="s">
        <v>91</v>
      </c>
      <c r="B62" s="54" t="s">
        <v>92</v>
      </c>
      <c r="C62" s="12"/>
      <c r="D62" s="12"/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</row>
    <row r="63" spans="1:16" ht="20" x14ac:dyDescent="0.35">
      <c r="A63" s="11" t="s">
        <v>93</v>
      </c>
      <c r="B63" s="54" t="s">
        <v>94</v>
      </c>
      <c r="C63" s="12"/>
      <c r="D63" s="12"/>
      <c r="E63" s="19">
        <f t="shared" ref="E63:P63" si="13">E64+E65+E108</f>
        <v>1367529.03</v>
      </c>
      <c r="F63" s="19">
        <f t="shared" si="13"/>
        <v>51569</v>
      </c>
      <c r="G63" s="19">
        <f t="shared" si="13"/>
        <v>0</v>
      </c>
      <c r="H63" s="19">
        <f t="shared" si="13"/>
        <v>1315960.03</v>
      </c>
      <c r="I63" s="19">
        <f t="shared" si="13"/>
        <v>709714.03</v>
      </c>
      <c r="J63" s="19">
        <f t="shared" si="13"/>
        <v>2754</v>
      </c>
      <c r="K63" s="19">
        <f t="shared" si="13"/>
        <v>0</v>
      </c>
      <c r="L63" s="19">
        <f t="shared" si="13"/>
        <v>706960.03</v>
      </c>
      <c r="M63" s="19">
        <f t="shared" si="13"/>
        <v>780402.02</v>
      </c>
      <c r="N63" s="19">
        <f t="shared" si="13"/>
        <v>1490116.05</v>
      </c>
      <c r="O63" s="19">
        <f t="shared" si="13"/>
        <v>2884000</v>
      </c>
      <c r="P63" s="19">
        <f t="shared" si="13"/>
        <v>2884000</v>
      </c>
    </row>
    <row r="64" spans="1:16" x14ac:dyDescent="0.35">
      <c r="A64" s="17"/>
      <c r="B64" s="55"/>
      <c r="C64" s="18"/>
      <c r="D64" s="18"/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</row>
    <row r="65" spans="1:16" x14ac:dyDescent="0.35">
      <c r="A65" s="14" t="s">
        <v>95</v>
      </c>
      <c r="B65" s="56" t="s">
        <v>96</v>
      </c>
      <c r="C65" s="15"/>
      <c r="D65" s="15"/>
      <c r="E65" s="16">
        <f t="shared" ref="E65:P65" si="14">E66+E68+E69+E75+E80+E81+E82+E83+E84+E85+E86+E87+E88+E89+E90+E91+E96+E97+E100+E101+E104</f>
        <v>862712.03</v>
      </c>
      <c r="F65" s="16">
        <f t="shared" si="14"/>
        <v>2522</v>
      </c>
      <c r="G65" s="16">
        <f t="shared" si="14"/>
        <v>0</v>
      </c>
      <c r="H65" s="16">
        <f t="shared" si="14"/>
        <v>860190.03</v>
      </c>
      <c r="I65" s="16">
        <f t="shared" si="14"/>
        <v>518712.03</v>
      </c>
      <c r="J65" s="16">
        <f t="shared" si="14"/>
        <v>2522</v>
      </c>
      <c r="K65" s="16">
        <f t="shared" si="14"/>
        <v>0</v>
      </c>
      <c r="L65" s="16">
        <f t="shared" si="14"/>
        <v>516190.03</v>
      </c>
      <c r="M65" s="16">
        <f t="shared" si="14"/>
        <v>344442.45</v>
      </c>
      <c r="N65" s="16">
        <f t="shared" si="14"/>
        <v>863154.4800000001</v>
      </c>
      <c r="O65" s="16">
        <f t="shared" si="14"/>
        <v>84000</v>
      </c>
      <c r="P65" s="16">
        <f t="shared" si="14"/>
        <v>84000</v>
      </c>
    </row>
    <row r="66" spans="1:16" ht="20" x14ac:dyDescent="0.35">
      <c r="A66" s="11" t="s">
        <v>97</v>
      </c>
      <c r="B66" s="54" t="s">
        <v>98</v>
      </c>
      <c r="C66" s="12"/>
      <c r="D66" s="12"/>
      <c r="E66" s="19">
        <f t="shared" ref="E66:P66" si="15">SUM(E67:E67)</f>
        <v>15000</v>
      </c>
      <c r="F66" s="19">
        <f t="shared" si="15"/>
        <v>2000</v>
      </c>
      <c r="G66" s="19">
        <f t="shared" si="15"/>
        <v>0</v>
      </c>
      <c r="H66" s="19">
        <f t="shared" si="15"/>
        <v>13000</v>
      </c>
      <c r="I66" s="19">
        <f t="shared" si="15"/>
        <v>15000</v>
      </c>
      <c r="J66" s="19">
        <f t="shared" si="15"/>
        <v>2000</v>
      </c>
      <c r="K66" s="19">
        <f t="shared" si="15"/>
        <v>0</v>
      </c>
      <c r="L66" s="19">
        <f t="shared" si="15"/>
        <v>13000</v>
      </c>
      <c r="M66" s="19">
        <f t="shared" si="15"/>
        <v>-13354</v>
      </c>
      <c r="N66" s="19">
        <f t="shared" si="15"/>
        <v>1646</v>
      </c>
      <c r="O66" s="19">
        <f t="shared" si="15"/>
        <v>0</v>
      </c>
      <c r="P66" s="19">
        <f t="shared" si="15"/>
        <v>0</v>
      </c>
    </row>
    <row r="67" spans="1:16" x14ac:dyDescent="0.35">
      <c r="A67" s="17"/>
      <c r="B67" s="55"/>
      <c r="C67" s="18">
        <v>1</v>
      </c>
      <c r="D67" s="18" t="s">
        <v>26</v>
      </c>
      <c r="E67" s="3">
        <v>15000</v>
      </c>
      <c r="F67" s="3">
        <v>2000</v>
      </c>
      <c r="G67" s="3">
        <v>0</v>
      </c>
      <c r="H67" s="3">
        <v>13000</v>
      </c>
      <c r="I67" s="3">
        <v>15000</v>
      </c>
      <c r="J67" s="3">
        <v>2000</v>
      </c>
      <c r="K67" s="3">
        <v>0</v>
      </c>
      <c r="L67" s="3">
        <v>13000</v>
      </c>
      <c r="M67" s="3">
        <v>-13354</v>
      </c>
      <c r="N67" s="3">
        <v>1646</v>
      </c>
      <c r="O67" s="3">
        <v>0</v>
      </c>
      <c r="P67" s="3">
        <v>0</v>
      </c>
    </row>
    <row r="68" spans="1:16" ht="20" x14ac:dyDescent="0.35">
      <c r="A68" s="11" t="s">
        <v>99</v>
      </c>
      <c r="B68" s="54" t="s">
        <v>100</v>
      </c>
      <c r="C68" s="12">
        <v>31</v>
      </c>
      <c r="D68" s="12" t="s">
        <v>26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</row>
    <row r="69" spans="1:16" ht="20" x14ac:dyDescent="0.35">
      <c r="A69" s="11" t="s">
        <v>101</v>
      </c>
      <c r="B69" s="54" t="s">
        <v>102</v>
      </c>
      <c r="C69" s="12"/>
      <c r="D69" s="12"/>
      <c r="E69" s="19">
        <f t="shared" ref="E69:P69" si="16">SUM(E70:E74)</f>
        <v>3454</v>
      </c>
      <c r="F69" s="19">
        <f t="shared" si="16"/>
        <v>0</v>
      </c>
      <c r="G69" s="19">
        <f t="shared" si="16"/>
        <v>0</v>
      </c>
      <c r="H69" s="19">
        <f t="shared" si="16"/>
        <v>3454</v>
      </c>
      <c r="I69" s="19">
        <f t="shared" si="16"/>
        <v>3454</v>
      </c>
      <c r="J69" s="19">
        <f t="shared" si="16"/>
        <v>0</v>
      </c>
      <c r="K69" s="19">
        <f t="shared" si="16"/>
        <v>0</v>
      </c>
      <c r="L69" s="19">
        <f t="shared" si="16"/>
        <v>3454</v>
      </c>
      <c r="M69" s="19">
        <f t="shared" si="16"/>
        <v>32983.699999999997</v>
      </c>
      <c r="N69" s="19">
        <f t="shared" si="16"/>
        <v>36437.699999999997</v>
      </c>
      <c r="O69" s="19">
        <f t="shared" si="16"/>
        <v>0</v>
      </c>
      <c r="P69" s="19">
        <f t="shared" si="16"/>
        <v>0</v>
      </c>
    </row>
    <row r="70" spans="1:16" x14ac:dyDescent="0.35">
      <c r="A70" s="17"/>
      <c r="B70" s="55"/>
      <c r="C70" s="18">
        <v>1</v>
      </c>
      <c r="D70" s="18" t="s">
        <v>38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2521.63</v>
      </c>
      <c r="N70" s="3">
        <v>2521.63</v>
      </c>
      <c r="O70" s="3">
        <v>0</v>
      </c>
      <c r="P70" s="3">
        <v>0</v>
      </c>
    </row>
    <row r="71" spans="1:16" x14ac:dyDescent="0.35">
      <c r="A71" s="17"/>
      <c r="B71" s="55"/>
      <c r="C71" s="18">
        <v>1</v>
      </c>
      <c r="D71" s="18" t="s">
        <v>88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28578.44</v>
      </c>
      <c r="N71" s="3">
        <v>28578.44</v>
      </c>
      <c r="O71" s="3">
        <v>0</v>
      </c>
      <c r="P71" s="3">
        <v>0</v>
      </c>
    </row>
    <row r="72" spans="1:16" x14ac:dyDescent="0.35">
      <c r="A72" s="17"/>
      <c r="B72" s="55"/>
      <c r="C72" s="18">
        <v>1</v>
      </c>
      <c r="D72" s="18" t="s">
        <v>26</v>
      </c>
      <c r="E72" s="3">
        <v>638</v>
      </c>
      <c r="F72" s="3">
        <v>0</v>
      </c>
      <c r="G72" s="3">
        <v>0</v>
      </c>
      <c r="H72" s="3">
        <v>638</v>
      </c>
      <c r="I72" s="3">
        <v>638</v>
      </c>
      <c r="J72" s="3">
        <v>0</v>
      </c>
      <c r="K72" s="3">
        <v>0</v>
      </c>
      <c r="L72" s="3">
        <v>638</v>
      </c>
      <c r="M72" s="3">
        <v>-638</v>
      </c>
      <c r="N72" s="3">
        <v>0</v>
      </c>
      <c r="O72" s="3">
        <v>0</v>
      </c>
      <c r="P72" s="3">
        <v>0</v>
      </c>
    </row>
    <row r="73" spans="1:16" x14ac:dyDescent="0.35">
      <c r="A73" s="17"/>
      <c r="B73" s="55"/>
      <c r="C73" s="18">
        <v>1</v>
      </c>
      <c r="D73" s="18" t="s">
        <v>103</v>
      </c>
      <c r="E73" s="3">
        <v>2816</v>
      </c>
      <c r="F73" s="3">
        <v>0</v>
      </c>
      <c r="G73" s="3">
        <v>0</v>
      </c>
      <c r="H73" s="3">
        <v>2816</v>
      </c>
      <c r="I73" s="3">
        <v>2816</v>
      </c>
      <c r="J73" s="3">
        <v>0</v>
      </c>
      <c r="K73" s="3">
        <v>0</v>
      </c>
      <c r="L73" s="3">
        <v>2816</v>
      </c>
      <c r="M73" s="3">
        <v>0</v>
      </c>
      <c r="N73" s="3">
        <v>2816</v>
      </c>
      <c r="O73" s="3">
        <v>0</v>
      </c>
      <c r="P73" s="3">
        <v>0</v>
      </c>
    </row>
    <row r="74" spans="1:16" x14ac:dyDescent="0.35">
      <c r="A74" s="17"/>
      <c r="B74" s="55"/>
      <c r="C74" s="18">
        <v>1</v>
      </c>
      <c r="D74" s="18" t="s">
        <v>104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2521.63</v>
      </c>
      <c r="N74" s="3">
        <v>2521.63</v>
      </c>
      <c r="O74" s="3">
        <v>0</v>
      </c>
      <c r="P74" s="3">
        <v>0</v>
      </c>
    </row>
    <row r="75" spans="1:16" ht="20" x14ac:dyDescent="0.35">
      <c r="A75" s="11" t="s">
        <v>105</v>
      </c>
      <c r="B75" s="54" t="s">
        <v>106</v>
      </c>
      <c r="C75" s="12"/>
      <c r="D75" s="12"/>
      <c r="E75" s="19">
        <f t="shared" ref="E75:P75" si="17">SUM(E76:E79)</f>
        <v>142990.28</v>
      </c>
      <c r="F75" s="19">
        <f t="shared" si="17"/>
        <v>522</v>
      </c>
      <c r="G75" s="19">
        <f t="shared" si="17"/>
        <v>0</v>
      </c>
      <c r="H75" s="19">
        <f t="shared" si="17"/>
        <v>142468.28</v>
      </c>
      <c r="I75" s="19">
        <f t="shared" si="17"/>
        <v>142990.28</v>
      </c>
      <c r="J75" s="19">
        <f t="shared" si="17"/>
        <v>522</v>
      </c>
      <c r="K75" s="19">
        <f t="shared" si="17"/>
        <v>0</v>
      </c>
      <c r="L75" s="19">
        <f t="shared" si="17"/>
        <v>142468.28</v>
      </c>
      <c r="M75" s="19">
        <f t="shared" si="17"/>
        <v>-655.84</v>
      </c>
      <c r="N75" s="19">
        <f t="shared" si="17"/>
        <v>142334.44</v>
      </c>
      <c r="O75" s="19">
        <f t="shared" si="17"/>
        <v>0</v>
      </c>
      <c r="P75" s="19">
        <f t="shared" si="17"/>
        <v>0</v>
      </c>
    </row>
    <row r="76" spans="1:16" x14ac:dyDescent="0.35">
      <c r="A76" s="17"/>
      <c r="B76" s="55"/>
      <c r="C76" s="18">
        <v>1</v>
      </c>
      <c r="D76" s="18" t="s">
        <v>38</v>
      </c>
      <c r="E76" s="3">
        <v>4321</v>
      </c>
      <c r="F76" s="3">
        <v>39.15</v>
      </c>
      <c r="G76" s="3">
        <v>0</v>
      </c>
      <c r="H76" s="3">
        <v>4281.8500000000004</v>
      </c>
      <c r="I76" s="3">
        <v>4321</v>
      </c>
      <c r="J76" s="3">
        <v>39.15</v>
      </c>
      <c r="K76" s="3">
        <v>0</v>
      </c>
      <c r="L76" s="3">
        <v>4281.8500000000004</v>
      </c>
      <c r="M76" s="3">
        <v>0</v>
      </c>
      <c r="N76" s="3">
        <v>4321</v>
      </c>
      <c r="O76" s="3">
        <v>0</v>
      </c>
      <c r="P76" s="3">
        <v>0</v>
      </c>
    </row>
    <row r="77" spans="1:16" x14ac:dyDescent="0.35">
      <c r="A77" s="17"/>
      <c r="B77" s="55"/>
      <c r="C77" s="18">
        <v>1</v>
      </c>
      <c r="D77" s="18" t="s">
        <v>88</v>
      </c>
      <c r="E77" s="3">
        <v>48972</v>
      </c>
      <c r="F77" s="3">
        <v>443.7</v>
      </c>
      <c r="G77" s="3">
        <v>0</v>
      </c>
      <c r="H77" s="3">
        <v>48528.3</v>
      </c>
      <c r="I77" s="3">
        <v>48972</v>
      </c>
      <c r="J77" s="3">
        <v>443.7</v>
      </c>
      <c r="K77" s="3">
        <v>0</v>
      </c>
      <c r="L77" s="3">
        <v>48528.3</v>
      </c>
      <c r="M77" s="3">
        <v>0</v>
      </c>
      <c r="N77" s="3">
        <v>48972</v>
      </c>
      <c r="O77" s="3">
        <v>0</v>
      </c>
      <c r="P77" s="3">
        <v>0</v>
      </c>
    </row>
    <row r="78" spans="1:16" x14ac:dyDescent="0.35">
      <c r="A78" s="17"/>
      <c r="B78" s="55"/>
      <c r="C78" s="18">
        <v>1</v>
      </c>
      <c r="D78" s="18" t="s">
        <v>26</v>
      </c>
      <c r="E78" s="3">
        <v>69300</v>
      </c>
      <c r="F78" s="3">
        <v>39.15</v>
      </c>
      <c r="G78" s="3">
        <v>0</v>
      </c>
      <c r="H78" s="3">
        <v>69260.850000000006</v>
      </c>
      <c r="I78" s="3">
        <v>69300</v>
      </c>
      <c r="J78" s="3">
        <v>39.15</v>
      </c>
      <c r="K78" s="3">
        <v>0</v>
      </c>
      <c r="L78" s="3">
        <v>69260.850000000006</v>
      </c>
      <c r="M78" s="3">
        <v>0</v>
      </c>
      <c r="N78" s="3">
        <v>69300</v>
      </c>
      <c r="O78" s="3">
        <v>0</v>
      </c>
      <c r="P78" s="3">
        <v>0</v>
      </c>
    </row>
    <row r="79" spans="1:16" x14ac:dyDescent="0.35">
      <c r="A79" s="17"/>
      <c r="B79" s="55"/>
      <c r="C79" s="18">
        <v>1</v>
      </c>
      <c r="D79" s="18" t="s">
        <v>103</v>
      </c>
      <c r="E79" s="3">
        <v>20397.28</v>
      </c>
      <c r="F79" s="3">
        <v>0</v>
      </c>
      <c r="G79" s="3">
        <v>0</v>
      </c>
      <c r="H79" s="3">
        <v>20397.28</v>
      </c>
      <c r="I79" s="3">
        <v>20397.28</v>
      </c>
      <c r="J79" s="3">
        <v>0</v>
      </c>
      <c r="K79" s="3">
        <v>0</v>
      </c>
      <c r="L79" s="3">
        <v>20397.28</v>
      </c>
      <c r="M79" s="3">
        <v>-655.84</v>
      </c>
      <c r="N79" s="3">
        <v>19741.439999999999</v>
      </c>
      <c r="O79" s="3">
        <v>0</v>
      </c>
      <c r="P79" s="3">
        <v>0</v>
      </c>
    </row>
    <row r="80" spans="1:16" ht="20" x14ac:dyDescent="0.35">
      <c r="A80" s="11" t="s">
        <v>107</v>
      </c>
      <c r="B80" s="54" t="s">
        <v>108</v>
      </c>
      <c r="C80" s="12"/>
      <c r="D80" s="12"/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</row>
    <row r="81" spans="1:16" x14ac:dyDescent="0.35">
      <c r="A81" s="11" t="s">
        <v>109</v>
      </c>
      <c r="B81" s="54" t="s">
        <v>110</v>
      </c>
      <c r="C81" s="12"/>
      <c r="D81" s="12"/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</row>
    <row r="82" spans="1:16" x14ac:dyDescent="0.35">
      <c r="A82" s="11" t="s">
        <v>111</v>
      </c>
      <c r="B82" s="54" t="s">
        <v>112</v>
      </c>
      <c r="C82" s="12"/>
      <c r="D82" s="12"/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</row>
    <row r="83" spans="1:16" x14ac:dyDescent="0.35">
      <c r="A83" s="11" t="s">
        <v>113</v>
      </c>
      <c r="B83" s="54" t="s">
        <v>114</v>
      </c>
      <c r="C83" s="12"/>
      <c r="D83" s="12"/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</row>
    <row r="84" spans="1:16" ht="20" x14ac:dyDescent="0.35">
      <c r="A84" s="11" t="s">
        <v>115</v>
      </c>
      <c r="B84" s="54" t="s">
        <v>116</v>
      </c>
      <c r="C84" s="12"/>
      <c r="D84" s="12"/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</row>
    <row r="85" spans="1:16" x14ac:dyDescent="0.35">
      <c r="A85" s="11" t="s">
        <v>117</v>
      </c>
      <c r="B85" s="54" t="s">
        <v>118</v>
      </c>
      <c r="C85" s="12"/>
      <c r="D85" s="12"/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</row>
    <row r="86" spans="1:16" ht="20" x14ac:dyDescent="0.35">
      <c r="A86" s="11" t="s">
        <v>119</v>
      </c>
      <c r="B86" s="54" t="s">
        <v>120</v>
      </c>
      <c r="C86" s="12"/>
      <c r="D86" s="12" t="s">
        <v>26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</row>
    <row r="87" spans="1:16" ht="20" x14ac:dyDescent="0.35">
      <c r="A87" s="11" t="s">
        <v>121</v>
      </c>
      <c r="B87" s="54" t="s">
        <v>122</v>
      </c>
      <c r="C87" s="12"/>
      <c r="D87" s="12" t="s">
        <v>88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</row>
    <row r="88" spans="1:16" x14ac:dyDescent="0.35">
      <c r="A88" s="11" t="s">
        <v>123</v>
      </c>
      <c r="B88" s="54" t="s">
        <v>124</v>
      </c>
      <c r="C88" s="12"/>
      <c r="D88" s="12"/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</row>
    <row r="89" spans="1:16" x14ac:dyDescent="0.35">
      <c r="A89" s="11" t="s">
        <v>125</v>
      </c>
      <c r="B89" s="54" t="s">
        <v>126</v>
      </c>
      <c r="C89" s="12"/>
      <c r="D89" s="12"/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</row>
    <row r="90" spans="1:16" x14ac:dyDescent="0.35">
      <c r="A90" s="11" t="s">
        <v>127</v>
      </c>
      <c r="B90" s="54" t="s">
        <v>128</v>
      </c>
      <c r="C90" s="12"/>
      <c r="D90" s="12"/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</row>
    <row r="91" spans="1:16" x14ac:dyDescent="0.35">
      <c r="A91" s="11" t="s">
        <v>129</v>
      </c>
      <c r="B91" s="54" t="s">
        <v>130</v>
      </c>
      <c r="C91" s="12"/>
      <c r="D91" s="12"/>
      <c r="E91" s="19">
        <f t="shared" ref="E91:P91" si="18">SUM(E92:E95)</f>
        <v>32946.1</v>
      </c>
      <c r="F91" s="19">
        <f t="shared" si="18"/>
        <v>0</v>
      </c>
      <c r="G91" s="19">
        <f t="shared" si="18"/>
        <v>0</v>
      </c>
      <c r="H91" s="19">
        <f t="shared" si="18"/>
        <v>32946.1</v>
      </c>
      <c r="I91" s="19">
        <f t="shared" si="18"/>
        <v>32946.1</v>
      </c>
      <c r="J91" s="19">
        <f t="shared" si="18"/>
        <v>0</v>
      </c>
      <c r="K91" s="19">
        <f t="shared" si="18"/>
        <v>0</v>
      </c>
      <c r="L91" s="19">
        <f t="shared" si="18"/>
        <v>32946.1</v>
      </c>
      <c r="M91" s="19">
        <f t="shared" si="18"/>
        <v>21222.59</v>
      </c>
      <c r="N91" s="19">
        <f t="shared" si="18"/>
        <v>54168.69</v>
      </c>
      <c r="O91" s="19">
        <f t="shared" si="18"/>
        <v>0</v>
      </c>
      <c r="P91" s="19">
        <f t="shared" si="18"/>
        <v>0</v>
      </c>
    </row>
    <row r="92" spans="1:16" x14ac:dyDescent="0.35">
      <c r="A92" s="17"/>
      <c r="B92" s="55"/>
      <c r="C92" s="18">
        <v>1</v>
      </c>
      <c r="D92" s="18" t="s">
        <v>26</v>
      </c>
      <c r="E92" s="3">
        <v>7192</v>
      </c>
      <c r="F92" s="3">
        <v>0</v>
      </c>
      <c r="G92" s="3">
        <v>0</v>
      </c>
      <c r="H92" s="3">
        <v>7192</v>
      </c>
      <c r="I92" s="3">
        <v>7192</v>
      </c>
      <c r="J92" s="3">
        <v>0</v>
      </c>
      <c r="K92" s="3">
        <v>0</v>
      </c>
      <c r="L92" s="3">
        <v>7192</v>
      </c>
      <c r="M92" s="3">
        <v>2996</v>
      </c>
      <c r="N92" s="3">
        <v>10188</v>
      </c>
      <c r="O92" s="3">
        <v>0</v>
      </c>
      <c r="P92" s="3">
        <v>0</v>
      </c>
    </row>
    <row r="93" spans="1:16" x14ac:dyDescent="0.35">
      <c r="A93" s="17"/>
      <c r="B93" s="55"/>
      <c r="C93" s="18">
        <v>1</v>
      </c>
      <c r="D93" s="18" t="s">
        <v>38</v>
      </c>
      <c r="E93" s="3">
        <v>3863.1</v>
      </c>
      <c r="F93" s="3">
        <v>0</v>
      </c>
      <c r="G93" s="3">
        <v>0</v>
      </c>
      <c r="H93" s="3">
        <v>3863.1</v>
      </c>
      <c r="I93" s="3">
        <v>3863.1</v>
      </c>
      <c r="J93" s="3">
        <v>0</v>
      </c>
      <c r="K93" s="3">
        <v>0</v>
      </c>
      <c r="L93" s="3">
        <v>3863.1</v>
      </c>
      <c r="M93" s="3">
        <v>0</v>
      </c>
      <c r="N93" s="3">
        <v>3863.1</v>
      </c>
      <c r="O93" s="3">
        <v>0</v>
      </c>
      <c r="P93" s="3">
        <v>0</v>
      </c>
    </row>
    <row r="94" spans="1:16" x14ac:dyDescent="0.35">
      <c r="A94" s="17"/>
      <c r="B94" s="55"/>
      <c r="C94" s="18">
        <v>1</v>
      </c>
      <c r="D94" s="18" t="s">
        <v>88</v>
      </c>
      <c r="E94" s="3">
        <v>21891</v>
      </c>
      <c r="F94" s="3">
        <v>0</v>
      </c>
      <c r="G94" s="3">
        <v>0</v>
      </c>
      <c r="H94" s="3">
        <v>21891</v>
      </c>
      <c r="I94" s="3">
        <v>21891</v>
      </c>
      <c r="J94" s="3">
        <v>0</v>
      </c>
      <c r="K94" s="3">
        <v>0</v>
      </c>
      <c r="L94" s="3">
        <v>21891</v>
      </c>
      <c r="M94" s="3">
        <v>-1428.32</v>
      </c>
      <c r="N94" s="3">
        <v>20462.68</v>
      </c>
      <c r="O94" s="3">
        <v>0</v>
      </c>
      <c r="P94" s="3">
        <v>0</v>
      </c>
    </row>
    <row r="95" spans="1:16" x14ac:dyDescent="0.35">
      <c r="A95" s="17"/>
      <c r="B95" s="55"/>
      <c r="C95" s="18">
        <v>1</v>
      </c>
      <c r="D95" s="18" t="s">
        <v>131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19654.91</v>
      </c>
      <c r="N95" s="3">
        <v>19654.91</v>
      </c>
      <c r="O95" s="3">
        <v>0</v>
      </c>
      <c r="P95" s="3">
        <v>0</v>
      </c>
    </row>
    <row r="96" spans="1:16" ht="20" x14ac:dyDescent="0.35">
      <c r="A96" s="11" t="s">
        <v>132</v>
      </c>
      <c r="B96" s="54" t="s">
        <v>133</v>
      </c>
      <c r="C96" s="12"/>
      <c r="D96" s="12"/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</row>
    <row r="97" spans="1:16" ht="20" x14ac:dyDescent="0.35">
      <c r="A97" s="11" t="s">
        <v>134</v>
      </c>
      <c r="B97" s="54" t="s">
        <v>135</v>
      </c>
      <c r="C97" s="12"/>
      <c r="D97" s="12"/>
      <c r="E97" s="19">
        <f t="shared" ref="E97:P97" si="19">SUM(E98:E99)</f>
        <v>544000</v>
      </c>
      <c r="F97" s="19">
        <f t="shared" si="19"/>
        <v>0</v>
      </c>
      <c r="G97" s="19">
        <f t="shared" si="19"/>
        <v>0</v>
      </c>
      <c r="H97" s="19">
        <f t="shared" si="19"/>
        <v>544000</v>
      </c>
      <c r="I97" s="19">
        <f t="shared" si="19"/>
        <v>290000</v>
      </c>
      <c r="J97" s="19">
        <f t="shared" si="19"/>
        <v>0</v>
      </c>
      <c r="K97" s="19">
        <f t="shared" si="19"/>
        <v>0</v>
      </c>
      <c r="L97" s="19">
        <f t="shared" si="19"/>
        <v>290000</v>
      </c>
      <c r="M97" s="19">
        <f t="shared" si="19"/>
        <v>304246</v>
      </c>
      <c r="N97" s="19">
        <f t="shared" si="19"/>
        <v>594246</v>
      </c>
      <c r="O97" s="19">
        <f t="shared" si="19"/>
        <v>34000</v>
      </c>
      <c r="P97" s="19">
        <f t="shared" si="19"/>
        <v>34000</v>
      </c>
    </row>
    <row r="98" spans="1:16" x14ac:dyDescent="0.35">
      <c r="A98" s="17"/>
      <c r="B98" s="55"/>
      <c r="C98" s="18">
        <v>1</v>
      </c>
      <c r="D98" s="18" t="s">
        <v>26</v>
      </c>
      <c r="E98" s="3">
        <v>534000</v>
      </c>
      <c r="F98" s="3">
        <v>0</v>
      </c>
      <c r="G98" s="3">
        <v>0</v>
      </c>
      <c r="H98" s="3">
        <v>534000</v>
      </c>
      <c r="I98" s="3">
        <v>290000</v>
      </c>
      <c r="J98" s="3">
        <v>0</v>
      </c>
      <c r="K98" s="3">
        <v>0</v>
      </c>
      <c r="L98" s="3">
        <v>290000</v>
      </c>
      <c r="M98" s="3">
        <v>304246</v>
      </c>
      <c r="N98" s="3">
        <v>594246</v>
      </c>
      <c r="O98" s="3">
        <v>0</v>
      </c>
      <c r="P98" s="3">
        <v>0</v>
      </c>
    </row>
    <row r="99" spans="1:16" x14ac:dyDescent="0.35">
      <c r="A99" s="17"/>
      <c r="B99" s="55"/>
      <c r="C99" s="18">
        <v>1</v>
      </c>
      <c r="D99" s="18" t="s">
        <v>38</v>
      </c>
      <c r="E99" s="3">
        <v>10000</v>
      </c>
      <c r="F99" s="3">
        <v>0</v>
      </c>
      <c r="G99" s="3">
        <v>0</v>
      </c>
      <c r="H99" s="3">
        <v>10000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34000</v>
      </c>
      <c r="P99" s="3">
        <v>34000</v>
      </c>
    </row>
    <row r="100" spans="1:16" ht="20" x14ac:dyDescent="0.35">
      <c r="A100" s="11" t="s">
        <v>136</v>
      </c>
      <c r="B100" s="54" t="s">
        <v>137</v>
      </c>
      <c r="C100" s="12">
        <v>1</v>
      </c>
      <c r="D100" s="12" t="s">
        <v>26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</row>
    <row r="101" spans="1:16" ht="20" x14ac:dyDescent="0.35">
      <c r="A101" s="11" t="s">
        <v>138</v>
      </c>
      <c r="B101" s="54" t="s">
        <v>139</v>
      </c>
      <c r="C101" s="12"/>
      <c r="D101" s="12"/>
      <c r="E101" s="19">
        <f t="shared" ref="E101:P101" si="20">SUM(E102:E103)</f>
        <v>24321.65</v>
      </c>
      <c r="F101" s="19">
        <f t="shared" si="20"/>
        <v>0</v>
      </c>
      <c r="G101" s="19">
        <f t="shared" si="20"/>
        <v>0</v>
      </c>
      <c r="H101" s="19">
        <f t="shared" si="20"/>
        <v>24321.65</v>
      </c>
      <c r="I101" s="19">
        <f t="shared" si="20"/>
        <v>24321.65</v>
      </c>
      <c r="J101" s="19">
        <f t="shared" si="20"/>
        <v>0</v>
      </c>
      <c r="K101" s="19">
        <f t="shared" si="20"/>
        <v>0</v>
      </c>
      <c r="L101" s="19">
        <f t="shared" si="20"/>
        <v>24321.65</v>
      </c>
      <c r="M101" s="19">
        <f t="shared" si="20"/>
        <v>0</v>
      </c>
      <c r="N101" s="19">
        <f t="shared" si="20"/>
        <v>24321.65</v>
      </c>
      <c r="O101" s="19">
        <f t="shared" si="20"/>
        <v>0</v>
      </c>
      <c r="P101" s="19">
        <f t="shared" si="20"/>
        <v>0</v>
      </c>
    </row>
    <row r="102" spans="1:16" x14ac:dyDescent="0.35">
      <c r="A102" s="17"/>
      <c r="B102" s="55"/>
      <c r="C102" s="18">
        <v>1</v>
      </c>
      <c r="D102" s="18" t="s">
        <v>140</v>
      </c>
      <c r="E102" s="3">
        <v>12000</v>
      </c>
      <c r="F102" s="3">
        <v>0</v>
      </c>
      <c r="G102" s="3">
        <v>0</v>
      </c>
      <c r="H102" s="3">
        <v>12000</v>
      </c>
      <c r="I102" s="3">
        <v>12000</v>
      </c>
      <c r="J102" s="3">
        <v>0</v>
      </c>
      <c r="K102" s="3">
        <v>0</v>
      </c>
      <c r="L102" s="3">
        <v>12000</v>
      </c>
      <c r="M102" s="3">
        <v>0</v>
      </c>
      <c r="N102" s="3">
        <v>12000</v>
      </c>
      <c r="O102" s="3">
        <v>0</v>
      </c>
      <c r="P102" s="3">
        <v>0</v>
      </c>
    </row>
    <row r="103" spans="1:16" x14ac:dyDescent="0.35">
      <c r="A103" s="17"/>
      <c r="B103" s="55"/>
      <c r="C103" s="18">
        <v>1</v>
      </c>
      <c r="D103" s="18" t="s">
        <v>38</v>
      </c>
      <c r="E103" s="3">
        <v>12321.65</v>
      </c>
      <c r="F103" s="3">
        <v>0</v>
      </c>
      <c r="G103" s="3">
        <v>0</v>
      </c>
      <c r="H103" s="3">
        <v>12321.65</v>
      </c>
      <c r="I103" s="3">
        <v>12321.65</v>
      </c>
      <c r="J103" s="3">
        <v>0</v>
      </c>
      <c r="K103" s="3">
        <v>0</v>
      </c>
      <c r="L103" s="3">
        <v>12321.65</v>
      </c>
      <c r="M103" s="3">
        <v>0</v>
      </c>
      <c r="N103" s="3">
        <v>12321.65</v>
      </c>
      <c r="O103" s="3">
        <v>0</v>
      </c>
      <c r="P103" s="3">
        <v>0</v>
      </c>
    </row>
    <row r="104" spans="1:16" x14ac:dyDescent="0.35">
      <c r="A104" s="11" t="s">
        <v>141</v>
      </c>
      <c r="B104" s="54" t="s">
        <v>142</v>
      </c>
      <c r="C104" s="12"/>
      <c r="D104" s="12"/>
      <c r="E104" s="19">
        <f t="shared" ref="E104:P104" si="21">SUM(E105:E105)</f>
        <v>100000</v>
      </c>
      <c r="F104" s="19">
        <f t="shared" si="21"/>
        <v>0</v>
      </c>
      <c r="G104" s="19">
        <f t="shared" si="21"/>
        <v>0</v>
      </c>
      <c r="H104" s="19">
        <f t="shared" si="21"/>
        <v>100000</v>
      </c>
      <c r="I104" s="19">
        <f t="shared" si="21"/>
        <v>10000</v>
      </c>
      <c r="J104" s="19">
        <f t="shared" si="21"/>
        <v>0</v>
      </c>
      <c r="K104" s="19">
        <f t="shared" si="21"/>
        <v>0</v>
      </c>
      <c r="L104" s="19">
        <f t="shared" si="21"/>
        <v>10000</v>
      </c>
      <c r="M104" s="19">
        <f t="shared" si="21"/>
        <v>0</v>
      </c>
      <c r="N104" s="19">
        <f t="shared" si="21"/>
        <v>10000</v>
      </c>
      <c r="O104" s="19">
        <f t="shared" si="21"/>
        <v>50000</v>
      </c>
      <c r="P104" s="19">
        <f t="shared" si="21"/>
        <v>50000</v>
      </c>
    </row>
    <row r="105" spans="1:16" x14ac:dyDescent="0.35">
      <c r="A105" s="11" t="s">
        <v>143</v>
      </c>
      <c r="B105" s="54" t="s">
        <v>142</v>
      </c>
      <c r="C105" s="12"/>
      <c r="D105" s="12"/>
      <c r="E105" s="19">
        <f t="shared" ref="E105:P105" si="22">SUM(E106:E107)</f>
        <v>100000</v>
      </c>
      <c r="F105" s="19">
        <f t="shared" si="22"/>
        <v>0</v>
      </c>
      <c r="G105" s="19">
        <f t="shared" si="22"/>
        <v>0</v>
      </c>
      <c r="H105" s="19">
        <f t="shared" si="22"/>
        <v>100000</v>
      </c>
      <c r="I105" s="19">
        <f t="shared" si="22"/>
        <v>10000</v>
      </c>
      <c r="J105" s="19">
        <f t="shared" si="22"/>
        <v>0</v>
      </c>
      <c r="K105" s="19">
        <f t="shared" si="22"/>
        <v>0</v>
      </c>
      <c r="L105" s="19">
        <f t="shared" si="22"/>
        <v>10000</v>
      </c>
      <c r="M105" s="19">
        <f t="shared" si="22"/>
        <v>0</v>
      </c>
      <c r="N105" s="19">
        <f t="shared" si="22"/>
        <v>10000</v>
      </c>
      <c r="O105" s="19">
        <f t="shared" si="22"/>
        <v>50000</v>
      </c>
      <c r="P105" s="19">
        <f t="shared" si="22"/>
        <v>50000</v>
      </c>
    </row>
    <row r="106" spans="1:16" x14ac:dyDescent="0.35">
      <c r="A106" s="17"/>
      <c r="B106" s="55"/>
      <c r="C106" s="18">
        <v>1</v>
      </c>
      <c r="D106" s="18" t="s">
        <v>38</v>
      </c>
      <c r="E106" s="3">
        <v>90000</v>
      </c>
      <c r="F106" s="3">
        <v>0</v>
      </c>
      <c r="G106" s="3">
        <v>0</v>
      </c>
      <c r="H106" s="3">
        <v>90000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</row>
    <row r="107" spans="1:16" x14ac:dyDescent="0.35">
      <c r="A107" s="17"/>
      <c r="B107" s="55"/>
      <c r="C107" s="18">
        <v>1</v>
      </c>
      <c r="D107" s="18" t="s">
        <v>26</v>
      </c>
      <c r="E107" s="3">
        <v>10000</v>
      </c>
      <c r="F107" s="3">
        <v>0</v>
      </c>
      <c r="G107" s="3">
        <v>0</v>
      </c>
      <c r="H107" s="3">
        <v>10000</v>
      </c>
      <c r="I107" s="3">
        <v>10000</v>
      </c>
      <c r="J107" s="3">
        <v>0</v>
      </c>
      <c r="K107" s="3">
        <v>0</v>
      </c>
      <c r="L107" s="3">
        <v>10000</v>
      </c>
      <c r="M107" s="3">
        <v>0</v>
      </c>
      <c r="N107" s="3">
        <v>10000</v>
      </c>
      <c r="O107" s="3">
        <v>50000</v>
      </c>
      <c r="P107" s="3">
        <v>50000</v>
      </c>
    </row>
    <row r="108" spans="1:16" x14ac:dyDescent="0.35">
      <c r="A108" s="14" t="s">
        <v>144</v>
      </c>
      <c r="B108" s="56" t="s">
        <v>145</v>
      </c>
      <c r="C108" s="15"/>
      <c r="D108" s="15"/>
      <c r="E108" s="16">
        <f t="shared" ref="E108:P108" si="23">E109+E110+E111+E112+E116+E119+E120+E124+E129+E132+E135</f>
        <v>504817</v>
      </c>
      <c r="F108" s="16">
        <f t="shared" si="23"/>
        <v>49047</v>
      </c>
      <c r="G108" s="16">
        <f t="shared" si="23"/>
        <v>0</v>
      </c>
      <c r="H108" s="16">
        <f t="shared" si="23"/>
        <v>455770</v>
      </c>
      <c r="I108" s="16">
        <f t="shared" si="23"/>
        <v>191002</v>
      </c>
      <c r="J108" s="16">
        <f t="shared" si="23"/>
        <v>232</v>
      </c>
      <c r="K108" s="16">
        <f t="shared" si="23"/>
        <v>0</v>
      </c>
      <c r="L108" s="16">
        <f t="shared" si="23"/>
        <v>190770</v>
      </c>
      <c r="M108" s="16">
        <f t="shared" si="23"/>
        <v>435959.57</v>
      </c>
      <c r="N108" s="16">
        <f t="shared" si="23"/>
        <v>626961.56999999995</v>
      </c>
      <c r="O108" s="16">
        <f t="shared" si="23"/>
        <v>2800000</v>
      </c>
      <c r="P108" s="16">
        <f t="shared" si="23"/>
        <v>2800000</v>
      </c>
    </row>
    <row r="109" spans="1:16" ht="20" x14ac:dyDescent="0.35">
      <c r="A109" s="11" t="s">
        <v>146</v>
      </c>
      <c r="B109" s="54" t="s">
        <v>147</v>
      </c>
      <c r="C109" s="12"/>
      <c r="D109" s="12"/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</row>
    <row r="110" spans="1:16" ht="20" x14ac:dyDescent="0.35">
      <c r="A110" s="11" t="s">
        <v>148</v>
      </c>
      <c r="B110" s="54" t="s">
        <v>149</v>
      </c>
      <c r="C110" s="12"/>
      <c r="D110" s="12"/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</row>
    <row r="111" spans="1:16" ht="20" x14ac:dyDescent="0.35">
      <c r="A111" s="11" t="s">
        <v>150</v>
      </c>
      <c r="B111" s="54" t="s">
        <v>151</v>
      </c>
      <c r="C111" s="12"/>
      <c r="D111" s="12"/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</row>
    <row r="112" spans="1:16" ht="30" x14ac:dyDescent="0.35">
      <c r="A112" s="11" t="s">
        <v>152</v>
      </c>
      <c r="B112" s="54" t="s">
        <v>153</v>
      </c>
      <c r="C112" s="12"/>
      <c r="D112" s="12"/>
      <c r="E112" s="19">
        <f t="shared" ref="E112:P112" si="24">SUM(E113:E115)</f>
        <v>200000</v>
      </c>
      <c r="F112" s="19">
        <f t="shared" si="24"/>
        <v>0</v>
      </c>
      <c r="G112" s="19">
        <f t="shared" si="24"/>
        <v>0</v>
      </c>
      <c r="H112" s="19">
        <f t="shared" si="24"/>
        <v>200000</v>
      </c>
      <c r="I112" s="19">
        <f t="shared" si="24"/>
        <v>0</v>
      </c>
      <c r="J112" s="19">
        <f t="shared" si="24"/>
        <v>0</v>
      </c>
      <c r="K112" s="19">
        <f t="shared" si="24"/>
        <v>0</v>
      </c>
      <c r="L112" s="19">
        <f t="shared" si="24"/>
        <v>0</v>
      </c>
      <c r="M112" s="19">
        <f t="shared" si="24"/>
        <v>476880.3</v>
      </c>
      <c r="N112" s="19">
        <f t="shared" si="24"/>
        <v>476880.3</v>
      </c>
      <c r="O112" s="19">
        <f t="shared" si="24"/>
        <v>2800000</v>
      </c>
      <c r="P112" s="19">
        <f t="shared" si="24"/>
        <v>2800000</v>
      </c>
    </row>
    <row r="113" spans="1:16" x14ac:dyDescent="0.35">
      <c r="A113" s="17"/>
      <c r="B113" s="55"/>
      <c r="C113" s="18">
        <v>1</v>
      </c>
      <c r="D113" s="18" t="s">
        <v>26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188104</v>
      </c>
      <c r="N113" s="3">
        <v>188104</v>
      </c>
      <c r="O113" s="3">
        <v>0</v>
      </c>
      <c r="P113" s="3">
        <v>0</v>
      </c>
    </row>
    <row r="114" spans="1:16" x14ac:dyDescent="0.35">
      <c r="A114" s="17"/>
      <c r="B114" s="55"/>
      <c r="C114" s="18">
        <v>1</v>
      </c>
      <c r="D114" s="18" t="s">
        <v>25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2400000</v>
      </c>
      <c r="P114" s="3">
        <v>2400000</v>
      </c>
    </row>
    <row r="115" spans="1:16" x14ac:dyDescent="0.35">
      <c r="A115" s="17"/>
      <c r="B115" s="55"/>
      <c r="C115" s="18">
        <v>1</v>
      </c>
      <c r="D115" s="18" t="s">
        <v>38</v>
      </c>
      <c r="E115" s="3">
        <v>200000</v>
      </c>
      <c r="F115" s="3">
        <v>0</v>
      </c>
      <c r="G115" s="3">
        <v>0</v>
      </c>
      <c r="H115" s="3">
        <v>200000</v>
      </c>
      <c r="I115" s="3">
        <v>0</v>
      </c>
      <c r="J115" s="3">
        <v>0</v>
      </c>
      <c r="K115" s="3">
        <v>0</v>
      </c>
      <c r="L115" s="3">
        <v>0</v>
      </c>
      <c r="M115" s="3">
        <v>288776.3</v>
      </c>
      <c r="N115" s="3">
        <v>288776.3</v>
      </c>
      <c r="O115" s="3">
        <v>400000</v>
      </c>
      <c r="P115" s="3">
        <v>400000</v>
      </c>
    </row>
    <row r="116" spans="1:16" ht="20" x14ac:dyDescent="0.35">
      <c r="A116" s="11" t="s">
        <v>154</v>
      </c>
      <c r="B116" s="54" t="s">
        <v>155</v>
      </c>
      <c r="C116" s="12"/>
      <c r="D116" s="12"/>
      <c r="E116" s="19">
        <f t="shared" ref="E116:P116" si="25">SUM(E117:E118)</f>
        <v>37224</v>
      </c>
      <c r="F116" s="19">
        <f t="shared" si="25"/>
        <v>0</v>
      </c>
      <c r="G116" s="19">
        <f t="shared" si="25"/>
        <v>0</v>
      </c>
      <c r="H116" s="19">
        <f t="shared" si="25"/>
        <v>37224</v>
      </c>
      <c r="I116" s="19">
        <f t="shared" si="25"/>
        <v>37224</v>
      </c>
      <c r="J116" s="19">
        <f t="shared" si="25"/>
        <v>0</v>
      </c>
      <c r="K116" s="19">
        <f t="shared" si="25"/>
        <v>0</v>
      </c>
      <c r="L116" s="19">
        <f t="shared" si="25"/>
        <v>37224</v>
      </c>
      <c r="M116" s="19">
        <f t="shared" si="25"/>
        <v>14885.3</v>
      </c>
      <c r="N116" s="19">
        <f t="shared" si="25"/>
        <v>52109.3</v>
      </c>
      <c r="O116" s="19">
        <f t="shared" si="25"/>
        <v>0</v>
      </c>
      <c r="P116" s="19">
        <f t="shared" si="25"/>
        <v>0</v>
      </c>
    </row>
    <row r="117" spans="1:16" x14ac:dyDescent="0.35">
      <c r="A117" s="17"/>
      <c r="B117" s="55"/>
      <c r="C117" s="18">
        <v>1</v>
      </c>
      <c r="D117" s="18" t="s">
        <v>88</v>
      </c>
      <c r="E117" s="3">
        <v>31640</v>
      </c>
      <c r="F117" s="3">
        <v>0</v>
      </c>
      <c r="G117" s="3">
        <v>0</v>
      </c>
      <c r="H117" s="3">
        <v>31640</v>
      </c>
      <c r="I117" s="3">
        <v>31640</v>
      </c>
      <c r="J117" s="3">
        <v>0</v>
      </c>
      <c r="K117" s="3">
        <v>0</v>
      </c>
      <c r="L117" s="3">
        <v>31640</v>
      </c>
      <c r="M117" s="3">
        <v>-7714.7</v>
      </c>
      <c r="N117" s="3">
        <v>23925.3</v>
      </c>
      <c r="O117" s="3">
        <v>0</v>
      </c>
      <c r="P117" s="3">
        <v>0</v>
      </c>
    </row>
    <row r="118" spans="1:16" x14ac:dyDescent="0.35">
      <c r="A118" s="17"/>
      <c r="B118" s="55"/>
      <c r="C118" s="18">
        <v>1</v>
      </c>
      <c r="D118" s="18" t="s">
        <v>26</v>
      </c>
      <c r="E118" s="3">
        <v>5584</v>
      </c>
      <c r="F118" s="3">
        <v>0</v>
      </c>
      <c r="G118" s="3">
        <v>0</v>
      </c>
      <c r="H118" s="3">
        <v>5584</v>
      </c>
      <c r="I118" s="3">
        <v>5584</v>
      </c>
      <c r="J118" s="3">
        <v>0</v>
      </c>
      <c r="K118" s="3">
        <v>0</v>
      </c>
      <c r="L118" s="3">
        <v>5584</v>
      </c>
      <c r="M118" s="3">
        <v>22600</v>
      </c>
      <c r="N118" s="3">
        <v>28184</v>
      </c>
      <c r="O118" s="3">
        <v>0</v>
      </c>
      <c r="P118" s="3">
        <v>0</v>
      </c>
    </row>
    <row r="119" spans="1:16" ht="20" x14ac:dyDescent="0.35">
      <c r="A119" s="11" t="s">
        <v>156</v>
      </c>
      <c r="B119" s="54" t="s">
        <v>157</v>
      </c>
      <c r="C119" s="12"/>
      <c r="D119" s="12"/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</row>
    <row r="120" spans="1:16" x14ac:dyDescent="0.35">
      <c r="A120" s="11" t="s">
        <v>158</v>
      </c>
      <c r="B120" s="54" t="s">
        <v>159</v>
      </c>
      <c r="C120" s="12"/>
      <c r="D120" s="12"/>
      <c r="E120" s="19">
        <f t="shared" ref="E120:P120" si="26">SUM(E121:E123)</f>
        <v>63335</v>
      </c>
      <c r="F120" s="19">
        <f t="shared" si="26"/>
        <v>0</v>
      </c>
      <c r="G120" s="19">
        <f t="shared" si="26"/>
        <v>0</v>
      </c>
      <c r="H120" s="19">
        <f t="shared" si="26"/>
        <v>63335</v>
      </c>
      <c r="I120" s="19">
        <f t="shared" si="26"/>
        <v>63335</v>
      </c>
      <c r="J120" s="19">
        <f t="shared" si="26"/>
        <v>0</v>
      </c>
      <c r="K120" s="19">
        <f t="shared" si="26"/>
        <v>0</v>
      </c>
      <c r="L120" s="19">
        <f t="shared" si="26"/>
        <v>63335</v>
      </c>
      <c r="M120" s="19">
        <f t="shared" si="26"/>
        <v>-9976.9700000000012</v>
      </c>
      <c r="N120" s="19">
        <f t="shared" si="26"/>
        <v>53358.03</v>
      </c>
      <c r="O120" s="19">
        <f t="shared" si="26"/>
        <v>0</v>
      </c>
      <c r="P120" s="19">
        <f t="shared" si="26"/>
        <v>0</v>
      </c>
    </row>
    <row r="121" spans="1:16" x14ac:dyDescent="0.35">
      <c r="A121" s="17"/>
      <c r="B121" s="55"/>
      <c r="C121" s="18">
        <v>1</v>
      </c>
      <c r="D121" s="18" t="s">
        <v>88</v>
      </c>
      <c r="E121" s="3">
        <v>45000</v>
      </c>
      <c r="F121" s="3">
        <v>0</v>
      </c>
      <c r="G121" s="3">
        <v>0</v>
      </c>
      <c r="H121" s="3">
        <v>45000</v>
      </c>
      <c r="I121" s="3">
        <v>45000</v>
      </c>
      <c r="J121" s="3">
        <v>0</v>
      </c>
      <c r="K121" s="3">
        <v>0</v>
      </c>
      <c r="L121" s="3">
        <v>45000</v>
      </c>
      <c r="M121" s="3">
        <v>-32776.97</v>
      </c>
      <c r="N121" s="3">
        <v>12223.03</v>
      </c>
      <c r="O121" s="3">
        <v>0</v>
      </c>
      <c r="P121" s="3">
        <v>0</v>
      </c>
    </row>
    <row r="122" spans="1:16" x14ac:dyDescent="0.35">
      <c r="A122" s="17"/>
      <c r="B122" s="55"/>
      <c r="C122" s="18">
        <v>1</v>
      </c>
      <c r="D122" s="18" t="s">
        <v>26</v>
      </c>
      <c r="E122" s="3">
        <v>6000</v>
      </c>
      <c r="F122" s="3">
        <v>0</v>
      </c>
      <c r="G122" s="3">
        <v>0</v>
      </c>
      <c r="H122" s="3">
        <v>6000</v>
      </c>
      <c r="I122" s="3">
        <v>6000</v>
      </c>
      <c r="J122" s="3">
        <v>0</v>
      </c>
      <c r="K122" s="3">
        <v>0</v>
      </c>
      <c r="L122" s="3">
        <v>6000</v>
      </c>
      <c r="M122" s="3">
        <v>22800</v>
      </c>
      <c r="N122" s="3">
        <v>28800</v>
      </c>
      <c r="O122" s="3">
        <v>0</v>
      </c>
      <c r="P122" s="3">
        <v>0</v>
      </c>
    </row>
    <row r="123" spans="1:16" x14ac:dyDescent="0.35">
      <c r="A123" s="17"/>
      <c r="B123" s="55"/>
      <c r="C123" s="18">
        <v>1</v>
      </c>
      <c r="D123" s="18" t="s">
        <v>103</v>
      </c>
      <c r="E123" s="3">
        <v>12335</v>
      </c>
      <c r="F123" s="3">
        <v>0</v>
      </c>
      <c r="G123" s="3">
        <v>0</v>
      </c>
      <c r="H123" s="3">
        <v>12335</v>
      </c>
      <c r="I123" s="3">
        <v>12335</v>
      </c>
      <c r="J123" s="3">
        <v>0</v>
      </c>
      <c r="K123" s="3">
        <v>0</v>
      </c>
      <c r="L123" s="3">
        <v>12335</v>
      </c>
      <c r="M123" s="3">
        <v>0</v>
      </c>
      <c r="N123" s="3">
        <v>12335</v>
      </c>
      <c r="O123" s="3">
        <v>0</v>
      </c>
      <c r="P123" s="3">
        <v>0</v>
      </c>
    </row>
    <row r="124" spans="1:16" x14ac:dyDescent="0.35">
      <c r="A124" s="11" t="s">
        <v>160</v>
      </c>
      <c r="B124" s="54" t="s">
        <v>161</v>
      </c>
      <c r="C124" s="12"/>
      <c r="D124" s="12"/>
      <c r="E124" s="19">
        <f t="shared" ref="E124:P124" si="27">SUM(E125:E128)</f>
        <v>232</v>
      </c>
      <c r="F124" s="19">
        <f t="shared" si="27"/>
        <v>232</v>
      </c>
      <c r="G124" s="19">
        <f t="shared" si="27"/>
        <v>0</v>
      </c>
      <c r="H124" s="19">
        <f t="shared" si="27"/>
        <v>0</v>
      </c>
      <c r="I124" s="19">
        <f t="shared" si="27"/>
        <v>232</v>
      </c>
      <c r="J124" s="19">
        <f t="shared" si="27"/>
        <v>232</v>
      </c>
      <c r="K124" s="19">
        <f t="shared" si="27"/>
        <v>0</v>
      </c>
      <c r="L124" s="19">
        <f t="shared" si="27"/>
        <v>0</v>
      </c>
      <c r="M124" s="19">
        <f t="shared" si="27"/>
        <v>9819.9399999999987</v>
      </c>
      <c r="N124" s="19">
        <f t="shared" si="27"/>
        <v>10051.939999999999</v>
      </c>
      <c r="O124" s="19">
        <f t="shared" si="27"/>
        <v>0</v>
      </c>
      <c r="P124" s="19">
        <f t="shared" si="27"/>
        <v>0</v>
      </c>
    </row>
    <row r="125" spans="1:16" x14ac:dyDescent="0.35">
      <c r="A125" s="17"/>
      <c r="B125" s="55"/>
      <c r="C125" s="18">
        <v>1</v>
      </c>
      <c r="D125" s="18" t="s">
        <v>26</v>
      </c>
      <c r="E125" s="3">
        <v>232</v>
      </c>
      <c r="F125" s="3">
        <v>232</v>
      </c>
      <c r="G125" s="3">
        <v>0</v>
      </c>
      <c r="H125" s="3">
        <v>0</v>
      </c>
      <c r="I125" s="3">
        <v>232</v>
      </c>
      <c r="J125" s="3">
        <v>232</v>
      </c>
      <c r="K125" s="3">
        <v>0</v>
      </c>
      <c r="L125" s="3">
        <v>0</v>
      </c>
      <c r="M125" s="3">
        <v>0</v>
      </c>
      <c r="N125" s="3">
        <v>232</v>
      </c>
      <c r="O125" s="3">
        <v>0</v>
      </c>
      <c r="P125" s="3">
        <v>0</v>
      </c>
    </row>
    <row r="126" spans="1:16" x14ac:dyDescent="0.35">
      <c r="A126" s="17"/>
      <c r="B126" s="55"/>
      <c r="C126" s="18">
        <v>1</v>
      </c>
      <c r="D126" s="18" t="s">
        <v>104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2725</v>
      </c>
      <c r="N126" s="3">
        <v>2725</v>
      </c>
      <c r="O126" s="3">
        <v>0</v>
      </c>
      <c r="P126" s="3">
        <v>0</v>
      </c>
    </row>
    <row r="127" spans="1:16" x14ac:dyDescent="0.35">
      <c r="A127" s="17"/>
      <c r="B127" s="55"/>
      <c r="C127" s="18">
        <v>1</v>
      </c>
      <c r="D127" s="18" t="s">
        <v>38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2725</v>
      </c>
      <c r="N127" s="3">
        <v>2725</v>
      </c>
      <c r="O127" s="3">
        <v>0</v>
      </c>
      <c r="P127" s="3">
        <v>0</v>
      </c>
    </row>
    <row r="128" spans="1:16" x14ac:dyDescent="0.35">
      <c r="A128" s="17"/>
      <c r="B128" s="55"/>
      <c r="C128" s="18">
        <v>1</v>
      </c>
      <c r="D128" s="18" t="s">
        <v>88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4369.9399999999996</v>
      </c>
      <c r="N128" s="3">
        <v>4369.9399999999996</v>
      </c>
      <c r="O128" s="3">
        <v>0</v>
      </c>
      <c r="P128" s="3">
        <v>0</v>
      </c>
    </row>
    <row r="129" spans="1:16" ht="20" x14ac:dyDescent="0.35">
      <c r="A129" s="11" t="s">
        <v>162</v>
      </c>
      <c r="B129" s="54" t="s">
        <v>163</v>
      </c>
      <c r="C129" s="12"/>
      <c r="D129" s="12"/>
      <c r="E129" s="19">
        <f t="shared" ref="E129:P129" si="28">SUM(E130:E131)</f>
        <v>5211</v>
      </c>
      <c r="F129" s="19">
        <f t="shared" si="28"/>
        <v>0</v>
      </c>
      <c r="G129" s="19">
        <f t="shared" si="28"/>
        <v>0</v>
      </c>
      <c r="H129" s="19">
        <f t="shared" si="28"/>
        <v>5211</v>
      </c>
      <c r="I129" s="19">
        <f t="shared" si="28"/>
        <v>5211</v>
      </c>
      <c r="J129" s="19">
        <f t="shared" si="28"/>
        <v>0</v>
      </c>
      <c r="K129" s="19">
        <f t="shared" si="28"/>
        <v>0</v>
      </c>
      <c r="L129" s="19">
        <f t="shared" si="28"/>
        <v>5211</v>
      </c>
      <c r="M129" s="19">
        <f t="shared" si="28"/>
        <v>4351</v>
      </c>
      <c r="N129" s="19">
        <f t="shared" si="28"/>
        <v>9562</v>
      </c>
      <c r="O129" s="19">
        <f t="shared" si="28"/>
        <v>0</v>
      </c>
      <c r="P129" s="19">
        <f t="shared" si="28"/>
        <v>0</v>
      </c>
    </row>
    <row r="130" spans="1:16" x14ac:dyDescent="0.35">
      <c r="A130" s="17"/>
      <c r="B130" s="55"/>
      <c r="C130" s="18">
        <v>1</v>
      </c>
      <c r="D130" s="18" t="s">
        <v>88</v>
      </c>
      <c r="E130" s="3">
        <v>4419</v>
      </c>
      <c r="F130" s="3">
        <v>0</v>
      </c>
      <c r="G130" s="3">
        <v>0</v>
      </c>
      <c r="H130" s="3">
        <v>4419</v>
      </c>
      <c r="I130" s="3">
        <v>4419</v>
      </c>
      <c r="J130" s="3">
        <v>0</v>
      </c>
      <c r="K130" s="3">
        <v>0</v>
      </c>
      <c r="L130" s="3">
        <v>4419</v>
      </c>
      <c r="M130" s="3">
        <v>0</v>
      </c>
      <c r="N130" s="3">
        <v>4419</v>
      </c>
      <c r="O130" s="3">
        <v>0</v>
      </c>
      <c r="P130" s="3">
        <v>0</v>
      </c>
    </row>
    <row r="131" spans="1:16" x14ac:dyDescent="0.35">
      <c r="A131" s="17"/>
      <c r="B131" s="55"/>
      <c r="C131" s="18">
        <v>1</v>
      </c>
      <c r="D131" s="18" t="s">
        <v>26</v>
      </c>
      <c r="E131" s="3">
        <v>792</v>
      </c>
      <c r="F131" s="3">
        <v>0</v>
      </c>
      <c r="G131" s="3">
        <v>0</v>
      </c>
      <c r="H131" s="3">
        <v>792</v>
      </c>
      <c r="I131" s="3">
        <v>792</v>
      </c>
      <c r="J131" s="3">
        <v>0</v>
      </c>
      <c r="K131" s="3">
        <v>0</v>
      </c>
      <c r="L131" s="3">
        <v>792</v>
      </c>
      <c r="M131" s="3">
        <v>4351</v>
      </c>
      <c r="N131" s="3">
        <v>5143</v>
      </c>
      <c r="O131" s="3">
        <v>0</v>
      </c>
      <c r="P131" s="3">
        <v>0</v>
      </c>
    </row>
    <row r="132" spans="1:16" x14ac:dyDescent="0.35">
      <c r="A132" s="11" t="s">
        <v>164</v>
      </c>
      <c r="B132" s="54" t="s">
        <v>165</v>
      </c>
      <c r="C132" s="12"/>
      <c r="D132" s="12"/>
      <c r="E132" s="19">
        <f t="shared" ref="E132:P132" si="29">SUM(E133:E134)</f>
        <v>150000</v>
      </c>
      <c r="F132" s="19">
        <f t="shared" si="29"/>
        <v>0</v>
      </c>
      <c r="G132" s="19">
        <f t="shared" si="29"/>
        <v>0</v>
      </c>
      <c r="H132" s="19">
        <f t="shared" si="29"/>
        <v>150000</v>
      </c>
      <c r="I132" s="19">
        <f t="shared" si="29"/>
        <v>50000</v>
      </c>
      <c r="J132" s="19">
        <f t="shared" si="29"/>
        <v>0</v>
      </c>
      <c r="K132" s="19">
        <f t="shared" si="29"/>
        <v>0</v>
      </c>
      <c r="L132" s="19">
        <f t="shared" si="29"/>
        <v>50000</v>
      </c>
      <c r="M132" s="19">
        <f t="shared" si="29"/>
        <v>-25000</v>
      </c>
      <c r="N132" s="19">
        <f t="shared" si="29"/>
        <v>25000</v>
      </c>
      <c r="O132" s="19">
        <f t="shared" si="29"/>
        <v>0</v>
      </c>
      <c r="P132" s="19">
        <f t="shared" si="29"/>
        <v>0</v>
      </c>
    </row>
    <row r="133" spans="1:16" x14ac:dyDescent="0.35">
      <c r="A133" s="17"/>
      <c r="B133" s="55"/>
      <c r="C133" s="18">
        <v>1</v>
      </c>
      <c r="D133" s="18" t="s">
        <v>38</v>
      </c>
      <c r="E133" s="3">
        <v>100000</v>
      </c>
      <c r="F133" s="3">
        <v>0</v>
      </c>
      <c r="G133" s="3">
        <v>0</v>
      </c>
      <c r="H133" s="3">
        <v>100000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</row>
    <row r="134" spans="1:16" x14ac:dyDescent="0.35">
      <c r="A134" s="17"/>
      <c r="B134" s="55"/>
      <c r="C134" s="18">
        <v>1</v>
      </c>
      <c r="D134" s="18" t="s">
        <v>26</v>
      </c>
      <c r="E134" s="3">
        <v>50000</v>
      </c>
      <c r="F134" s="3">
        <v>0</v>
      </c>
      <c r="G134" s="3">
        <v>0</v>
      </c>
      <c r="H134" s="3">
        <v>50000</v>
      </c>
      <c r="I134" s="3">
        <v>50000</v>
      </c>
      <c r="J134" s="3">
        <v>0</v>
      </c>
      <c r="K134" s="3">
        <v>0</v>
      </c>
      <c r="L134" s="3">
        <v>50000</v>
      </c>
      <c r="M134" s="3">
        <v>-25000</v>
      </c>
      <c r="N134" s="3">
        <v>25000</v>
      </c>
      <c r="O134" s="3">
        <v>0</v>
      </c>
      <c r="P134" s="3">
        <v>0</v>
      </c>
    </row>
    <row r="135" spans="1:16" x14ac:dyDescent="0.35">
      <c r="A135" s="11" t="s">
        <v>166</v>
      </c>
      <c r="B135" s="54" t="s">
        <v>167</v>
      </c>
      <c r="C135" s="12"/>
      <c r="D135" s="12"/>
      <c r="E135" s="19">
        <f t="shared" ref="E135:P135" si="30">SUM(E136:E137)</f>
        <v>48815</v>
      </c>
      <c r="F135" s="19">
        <f t="shared" si="30"/>
        <v>48815</v>
      </c>
      <c r="G135" s="19">
        <f t="shared" si="30"/>
        <v>0</v>
      </c>
      <c r="H135" s="19">
        <f t="shared" si="30"/>
        <v>0</v>
      </c>
      <c r="I135" s="19">
        <f t="shared" si="30"/>
        <v>35000</v>
      </c>
      <c r="J135" s="19">
        <f t="shared" si="30"/>
        <v>0</v>
      </c>
      <c r="K135" s="19">
        <f t="shared" si="30"/>
        <v>0</v>
      </c>
      <c r="L135" s="19">
        <f t="shared" si="30"/>
        <v>35000</v>
      </c>
      <c r="M135" s="19">
        <f t="shared" si="30"/>
        <v>-35000</v>
      </c>
      <c r="N135" s="19">
        <f t="shared" si="30"/>
        <v>0</v>
      </c>
      <c r="O135" s="19">
        <f t="shared" si="30"/>
        <v>0</v>
      </c>
      <c r="P135" s="19">
        <f t="shared" si="30"/>
        <v>0</v>
      </c>
    </row>
    <row r="136" spans="1:16" x14ac:dyDescent="0.35">
      <c r="A136" s="17"/>
      <c r="B136" s="55"/>
      <c r="C136" s="18">
        <v>1</v>
      </c>
      <c r="D136" s="18" t="s">
        <v>88</v>
      </c>
      <c r="E136" s="3">
        <v>13815</v>
      </c>
      <c r="F136" s="3">
        <v>13815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</row>
    <row r="137" spans="1:16" x14ac:dyDescent="0.35">
      <c r="A137" s="17"/>
      <c r="B137" s="55"/>
      <c r="C137" s="18">
        <v>1</v>
      </c>
      <c r="D137" s="18" t="s">
        <v>26</v>
      </c>
      <c r="E137" s="3">
        <v>35000</v>
      </c>
      <c r="F137" s="3">
        <v>35000</v>
      </c>
      <c r="G137" s="3">
        <v>0</v>
      </c>
      <c r="H137" s="3">
        <v>0</v>
      </c>
      <c r="I137" s="3">
        <v>35000</v>
      </c>
      <c r="J137" s="3">
        <v>0</v>
      </c>
      <c r="K137" s="3">
        <v>0</v>
      </c>
      <c r="L137" s="3">
        <v>35000</v>
      </c>
      <c r="M137" s="3">
        <v>-35000</v>
      </c>
      <c r="N137" s="3">
        <v>0</v>
      </c>
      <c r="O137" s="3">
        <v>0</v>
      </c>
      <c r="P137" s="3">
        <v>0</v>
      </c>
    </row>
    <row r="138" spans="1:16" x14ac:dyDescent="0.35">
      <c r="A138" s="11" t="s">
        <v>168</v>
      </c>
      <c r="B138" s="54" t="s">
        <v>169</v>
      </c>
      <c r="C138" s="12"/>
      <c r="D138" s="12"/>
      <c r="E138" s="19">
        <f t="shared" ref="E138:P138" si="31">E139+E148</f>
        <v>10162509</v>
      </c>
      <c r="F138" s="19">
        <f t="shared" si="31"/>
        <v>0</v>
      </c>
      <c r="G138" s="19">
        <f t="shared" si="31"/>
        <v>0</v>
      </c>
      <c r="H138" s="19">
        <f t="shared" si="31"/>
        <v>10162509</v>
      </c>
      <c r="I138" s="19">
        <f t="shared" si="31"/>
        <v>460671</v>
      </c>
      <c r="J138" s="19">
        <f t="shared" si="31"/>
        <v>0</v>
      </c>
      <c r="K138" s="19">
        <f t="shared" si="31"/>
        <v>0</v>
      </c>
      <c r="L138" s="19">
        <f t="shared" si="31"/>
        <v>460671</v>
      </c>
      <c r="M138" s="19">
        <f t="shared" si="31"/>
        <v>4149762.6500000004</v>
      </c>
      <c r="N138" s="19">
        <f t="shared" si="31"/>
        <v>4610433.6500000004</v>
      </c>
      <c r="O138" s="19">
        <f t="shared" si="31"/>
        <v>1800000</v>
      </c>
      <c r="P138" s="19">
        <f t="shared" si="31"/>
        <v>1800000</v>
      </c>
    </row>
    <row r="139" spans="1:16" x14ac:dyDescent="0.35">
      <c r="A139" s="14" t="s">
        <v>170</v>
      </c>
      <c r="B139" s="56" t="s">
        <v>171</v>
      </c>
      <c r="C139" s="15"/>
      <c r="D139" s="15"/>
      <c r="E139" s="16">
        <f t="shared" ref="E139:P139" si="32">E140+E143+E144+E145+E146</f>
        <v>34000</v>
      </c>
      <c r="F139" s="16">
        <f t="shared" si="32"/>
        <v>0</v>
      </c>
      <c r="G139" s="16">
        <f t="shared" si="32"/>
        <v>0</v>
      </c>
      <c r="H139" s="16">
        <f t="shared" si="32"/>
        <v>34000</v>
      </c>
      <c r="I139" s="16">
        <f t="shared" si="32"/>
        <v>34000</v>
      </c>
      <c r="J139" s="16">
        <f t="shared" si="32"/>
        <v>0</v>
      </c>
      <c r="K139" s="16">
        <f t="shared" si="32"/>
        <v>0</v>
      </c>
      <c r="L139" s="16">
        <f t="shared" si="32"/>
        <v>34000</v>
      </c>
      <c r="M139" s="16">
        <f t="shared" si="32"/>
        <v>77738.539999999994</v>
      </c>
      <c r="N139" s="16">
        <f t="shared" si="32"/>
        <v>111738.54000000001</v>
      </c>
      <c r="O139" s="16">
        <f t="shared" si="32"/>
        <v>0</v>
      </c>
      <c r="P139" s="16">
        <f t="shared" si="32"/>
        <v>0</v>
      </c>
    </row>
    <row r="140" spans="1:16" x14ac:dyDescent="0.35">
      <c r="A140" s="11" t="s">
        <v>172</v>
      </c>
      <c r="B140" s="54" t="s">
        <v>173</v>
      </c>
      <c r="C140" s="12"/>
      <c r="D140" s="12"/>
      <c r="E140" s="19">
        <f t="shared" ref="E140:P140" si="33">SUM(E141:E142)</f>
        <v>34000</v>
      </c>
      <c r="F140" s="19">
        <f t="shared" si="33"/>
        <v>0</v>
      </c>
      <c r="G140" s="19">
        <f t="shared" si="33"/>
        <v>0</v>
      </c>
      <c r="H140" s="19">
        <f t="shared" si="33"/>
        <v>34000</v>
      </c>
      <c r="I140" s="19">
        <f t="shared" si="33"/>
        <v>34000</v>
      </c>
      <c r="J140" s="19">
        <f t="shared" si="33"/>
        <v>0</v>
      </c>
      <c r="K140" s="19">
        <f t="shared" si="33"/>
        <v>0</v>
      </c>
      <c r="L140" s="19">
        <f t="shared" si="33"/>
        <v>34000</v>
      </c>
      <c r="M140" s="19">
        <f t="shared" si="33"/>
        <v>31069.69</v>
      </c>
      <c r="N140" s="19">
        <f t="shared" si="33"/>
        <v>65069.69</v>
      </c>
      <c r="O140" s="19">
        <f t="shared" si="33"/>
        <v>0</v>
      </c>
      <c r="P140" s="19">
        <f t="shared" si="33"/>
        <v>0</v>
      </c>
    </row>
    <row r="141" spans="1:16" x14ac:dyDescent="0.35">
      <c r="A141" s="17"/>
      <c r="B141" s="55"/>
      <c r="C141" s="18">
        <v>1</v>
      </c>
      <c r="D141" s="18" t="s">
        <v>88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31069.69</v>
      </c>
      <c r="N141" s="3">
        <v>31069.69</v>
      </c>
      <c r="O141" s="3">
        <v>0</v>
      </c>
      <c r="P141" s="3">
        <v>0</v>
      </c>
    </row>
    <row r="142" spans="1:16" x14ac:dyDescent="0.35">
      <c r="A142" s="17"/>
      <c r="B142" s="55"/>
      <c r="C142" s="18">
        <v>1</v>
      </c>
      <c r="D142" s="18" t="s">
        <v>174</v>
      </c>
      <c r="E142" s="3">
        <v>34000</v>
      </c>
      <c r="F142" s="3">
        <v>0</v>
      </c>
      <c r="G142" s="3">
        <v>0</v>
      </c>
      <c r="H142" s="3">
        <v>34000</v>
      </c>
      <c r="I142" s="3">
        <v>34000</v>
      </c>
      <c r="J142" s="3">
        <v>0</v>
      </c>
      <c r="K142" s="3">
        <v>0</v>
      </c>
      <c r="L142" s="3">
        <v>34000</v>
      </c>
      <c r="M142" s="3">
        <v>0</v>
      </c>
      <c r="N142" s="3">
        <v>34000</v>
      </c>
      <c r="O142" s="3">
        <v>0</v>
      </c>
      <c r="P142" s="3">
        <v>0</v>
      </c>
    </row>
    <row r="143" spans="1:16" ht="20" x14ac:dyDescent="0.35">
      <c r="A143" s="11" t="s">
        <v>175</v>
      </c>
      <c r="B143" s="54" t="s">
        <v>176</v>
      </c>
      <c r="C143" s="12"/>
      <c r="D143" s="12"/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</row>
    <row r="144" spans="1:16" ht="20" x14ac:dyDescent="0.35">
      <c r="A144" s="11" t="s">
        <v>177</v>
      </c>
      <c r="B144" s="54" t="s">
        <v>178</v>
      </c>
      <c r="C144" s="12"/>
      <c r="D144" s="12"/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</row>
    <row r="145" spans="1:16" x14ac:dyDescent="0.35">
      <c r="A145" s="11" t="s">
        <v>179</v>
      </c>
      <c r="B145" s="54" t="s">
        <v>180</v>
      </c>
      <c r="C145" s="12"/>
      <c r="D145" s="12"/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</row>
    <row r="146" spans="1:16" x14ac:dyDescent="0.35">
      <c r="A146" s="11" t="s">
        <v>181</v>
      </c>
      <c r="B146" s="54" t="s">
        <v>182</v>
      </c>
      <c r="C146" s="12"/>
      <c r="D146" s="12"/>
      <c r="E146" s="19">
        <f t="shared" ref="E146:P146" si="34">SUM(E147:E147)</f>
        <v>0</v>
      </c>
      <c r="F146" s="19">
        <f t="shared" si="34"/>
        <v>0</v>
      </c>
      <c r="G146" s="19">
        <f t="shared" si="34"/>
        <v>0</v>
      </c>
      <c r="H146" s="19">
        <f t="shared" si="34"/>
        <v>0</v>
      </c>
      <c r="I146" s="19">
        <f t="shared" si="34"/>
        <v>0</v>
      </c>
      <c r="J146" s="19">
        <f t="shared" si="34"/>
        <v>0</v>
      </c>
      <c r="K146" s="19">
        <f t="shared" si="34"/>
        <v>0</v>
      </c>
      <c r="L146" s="19">
        <f t="shared" si="34"/>
        <v>0</v>
      </c>
      <c r="M146" s="19">
        <f t="shared" si="34"/>
        <v>46668.85</v>
      </c>
      <c r="N146" s="19">
        <f t="shared" si="34"/>
        <v>46668.85</v>
      </c>
      <c r="O146" s="19">
        <f t="shared" si="34"/>
        <v>0</v>
      </c>
      <c r="P146" s="19">
        <f t="shared" si="34"/>
        <v>0</v>
      </c>
    </row>
    <row r="147" spans="1:16" x14ac:dyDescent="0.35">
      <c r="A147" s="17"/>
      <c r="B147" s="55"/>
      <c r="C147" s="18">
        <v>1</v>
      </c>
      <c r="D147" s="18" t="s">
        <v>88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46668.85</v>
      </c>
      <c r="N147" s="3">
        <v>46668.85</v>
      </c>
      <c r="O147" s="3">
        <v>0</v>
      </c>
      <c r="P147" s="3">
        <v>0</v>
      </c>
    </row>
    <row r="148" spans="1:16" ht="20" x14ac:dyDescent="0.35">
      <c r="A148" s="14" t="s">
        <v>183</v>
      </c>
      <c r="B148" s="56" t="s">
        <v>184</v>
      </c>
      <c r="C148" s="15"/>
      <c r="D148" s="15"/>
      <c r="E148" s="16">
        <f t="shared" ref="E148:P148" si="35">E149+E153+E154+E157+E158+E167+E168+E169+E190</f>
        <v>10128509</v>
      </c>
      <c r="F148" s="16">
        <f t="shared" si="35"/>
        <v>0</v>
      </c>
      <c r="G148" s="16">
        <f t="shared" si="35"/>
        <v>0</v>
      </c>
      <c r="H148" s="16">
        <f t="shared" si="35"/>
        <v>10128509</v>
      </c>
      <c r="I148" s="16">
        <f t="shared" si="35"/>
        <v>426671</v>
      </c>
      <c r="J148" s="16">
        <f t="shared" si="35"/>
        <v>0</v>
      </c>
      <c r="K148" s="16">
        <f t="shared" si="35"/>
        <v>0</v>
      </c>
      <c r="L148" s="16">
        <f t="shared" si="35"/>
        <v>426671</v>
      </c>
      <c r="M148" s="16">
        <f t="shared" si="35"/>
        <v>4072024.1100000003</v>
      </c>
      <c r="N148" s="16">
        <f t="shared" si="35"/>
        <v>4498695.1100000003</v>
      </c>
      <c r="O148" s="16">
        <f t="shared" si="35"/>
        <v>1800000</v>
      </c>
      <c r="P148" s="16">
        <f t="shared" si="35"/>
        <v>1800000</v>
      </c>
    </row>
    <row r="149" spans="1:16" ht="20" x14ac:dyDescent="0.35">
      <c r="A149" s="11" t="s">
        <v>185</v>
      </c>
      <c r="B149" s="54" t="s">
        <v>186</v>
      </c>
      <c r="C149" s="12"/>
      <c r="D149" s="12"/>
      <c r="E149" s="19">
        <f t="shared" ref="E149:P149" si="36">SUM(E150:E152)</f>
        <v>388471</v>
      </c>
      <c r="F149" s="19">
        <f t="shared" si="36"/>
        <v>0</v>
      </c>
      <c r="G149" s="19">
        <f t="shared" si="36"/>
        <v>0</v>
      </c>
      <c r="H149" s="19">
        <f t="shared" si="36"/>
        <v>388471</v>
      </c>
      <c r="I149" s="19">
        <f t="shared" si="36"/>
        <v>108471</v>
      </c>
      <c r="J149" s="19">
        <f t="shared" si="36"/>
        <v>0</v>
      </c>
      <c r="K149" s="19">
        <f t="shared" si="36"/>
        <v>0</v>
      </c>
      <c r="L149" s="19">
        <f t="shared" si="36"/>
        <v>108471</v>
      </c>
      <c r="M149" s="19">
        <f t="shared" si="36"/>
        <v>-87000</v>
      </c>
      <c r="N149" s="19">
        <f t="shared" si="36"/>
        <v>21471</v>
      </c>
      <c r="O149" s="19">
        <f t="shared" si="36"/>
        <v>0</v>
      </c>
      <c r="P149" s="19">
        <f t="shared" si="36"/>
        <v>0</v>
      </c>
    </row>
    <row r="150" spans="1:16" x14ac:dyDescent="0.35">
      <c r="A150" s="17"/>
      <c r="B150" s="55"/>
      <c r="C150" s="18">
        <v>1</v>
      </c>
      <c r="D150" s="18" t="s">
        <v>187</v>
      </c>
      <c r="E150" s="3">
        <v>180000</v>
      </c>
      <c r="F150" s="3">
        <v>0</v>
      </c>
      <c r="G150" s="3">
        <v>0</v>
      </c>
      <c r="H150" s="3">
        <v>180000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</row>
    <row r="151" spans="1:16" x14ac:dyDescent="0.35">
      <c r="A151" s="17"/>
      <c r="B151" s="55"/>
      <c r="C151" s="18">
        <v>1</v>
      </c>
      <c r="D151" s="18" t="s">
        <v>26</v>
      </c>
      <c r="E151" s="3">
        <v>200000</v>
      </c>
      <c r="F151" s="3">
        <v>0</v>
      </c>
      <c r="G151" s="3">
        <v>0</v>
      </c>
      <c r="H151" s="3">
        <v>200000</v>
      </c>
      <c r="I151" s="3">
        <v>100000</v>
      </c>
      <c r="J151" s="3">
        <v>0</v>
      </c>
      <c r="K151" s="3">
        <v>0</v>
      </c>
      <c r="L151" s="3">
        <v>100000</v>
      </c>
      <c r="M151" s="3">
        <v>-87000</v>
      </c>
      <c r="N151" s="3">
        <v>13000</v>
      </c>
      <c r="O151" s="3">
        <v>0</v>
      </c>
      <c r="P151" s="3">
        <v>0</v>
      </c>
    </row>
    <row r="152" spans="1:16" x14ac:dyDescent="0.35">
      <c r="A152" s="17"/>
      <c r="B152" s="55"/>
      <c r="C152" s="18">
        <v>1</v>
      </c>
      <c r="D152" s="18" t="s">
        <v>103</v>
      </c>
      <c r="E152" s="3">
        <v>8471</v>
      </c>
      <c r="F152" s="3">
        <v>0</v>
      </c>
      <c r="G152" s="3">
        <v>0</v>
      </c>
      <c r="H152" s="3">
        <v>8471</v>
      </c>
      <c r="I152" s="3">
        <v>8471</v>
      </c>
      <c r="J152" s="3">
        <v>0</v>
      </c>
      <c r="K152" s="3">
        <v>0</v>
      </c>
      <c r="L152" s="3">
        <v>8471</v>
      </c>
      <c r="M152" s="3">
        <v>0</v>
      </c>
      <c r="N152" s="3">
        <v>8471</v>
      </c>
      <c r="O152" s="3">
        <v>0</v>
      </c>
      <c r="P152" s="3">
        <v>0</v>
      </c>
    </row>
    <row r="153" spans="1:16" ht="20" x14ac:dyDescent="0.35">
      <c r="A153" s="11" t="s">
        <v>188</v>
      </c>
      <c r="B153" s="54" t="s">
        <v>189</v>
      </c>
      <c r="C153" s="12"/>
      <c r="D153" s="12"/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</row>
    <row r="154" spans="1:16" ht="20" x14ac:dyDescent="0.35">
      <c r="A154" s="11" t="s">
        <v>190</v>
      </c>
      <c r="B154" s="54" t="s">
        <v>191</v>
      </c>
      <c r="C154" s="12"/>
      <c r="D154" s="12"/>
      <c r="E154" s="19">
        <f t="shared" ref="E154:P154" si="37">SUM(E155:E156)</f>
        <v>12000</v>
      </c>
      <c r="F154" s="19">
        <f t="shared" si="37"/>
        <v>0</v>
      </c>
      <c r="G154" s="19">
        <f t="shared" si="37"/>
        <v>0</v>
      </c>
      <c r="H154" s="19">
        <f t="shared" si="37"/>
        <v>12000</v>
      </c>
      <c r="I154" s="19">
        <f t="shared" si="37"/>
        <v>12000</v>
      </c>
      <c r="J154" s="19">
        <f t="shared" si="37"/>
        <v>0</v>
      </c>
      <c r="K154" s="19">
        <f t="shared" si="37"/>
        <v>0</v>
      </c>
      <c r="L154" s="19">
        <f t="shared" si="37"/>
        <v>12000</v>
      </c>
      <c r="M154" s="19">
        <f t="shared" si="37"/>
        <v>7714.7</v>
      </c>
      <c r="N154" s="19">
        <f t="shared" si="37"/>
        <v>19714.7</v>
      </c>
      <c r="O154" s="19">
        <f t="shared" si="37"/>
        <v>0</v>
      </c>
      <c r="P154" s="19">
        <f t="shared" si="37"/>
        <v>0</v>
      </c>
    </row>
    <row r="155" spans="1:16" x14ac:dyDescent="0.35">
      <c r="A155" s="17"/>
      <c r="B155" s="55"/>
      <c r="C155" s="18">
        <v>1</v>
      </c>
      <c r="D155" s="18" t="s">
        <v>88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7714.7</v>
      </c>
      <c r="N155" s="3">
        <v>7714.7</v>
      </c>
      <c r="O155" s="3">
        <v>0</v>
      </c>
      <c r="P155" s="3">
        <v>0</v>
      </c>
    </row>
    <row r="156" spans="1:16" x14ac:dyDescent="0.35">
      <c r="A156" s="17"/>
      <c r="B156" s="55"/>
      <c r="C156" s="18">
        <v>1</v>
      </c>
      <c r="D156" s="18" t="s">
        <v>26</v>
      </c>
      <c r="E156" s="3">
        <v>12000</v>
      </c>
      <c r="F156" s="3">
        <v>0</v>
      </c>
      <c r="G156" s="3">
        <v>0</v>
      </c>
      <c r="H156" s="3">
        <v>12000</v>
      </c>
      <c r="I156" s="3">
        <v>12000</v>
      </c>
      <c r="J156" s="3">
        <v>0</v>
      </c>
      <c r="K156" s="3">
        <v>0</v>
      </c>
      <c r="L156" s="3">
        <v>12000</v>
      </c>
      <c r="M156" s="3">
        <v>0</v>
      </c>
      <c r="N156" s="3">
        <v>12000</v>
      </c>
      <c r="O156" s="3">
        <v>0</v>
      </c>
      <c r="P156" s="3">
        <v>0</v>
      </c>
    </row>
    <row r="157" spans="1:16" ht="20" x14ac:dyDescent="0.35">
      <c r="A157" s="11" t="s">
        <v>192</v>
      </c>
      <c r="B157" s="54" t="s">
        <v>193</v>
      </c>
      <c r="C157" s="12">
        <v>1</v>
      </c>
      <c r="D157" s="12" t="s">
        <v>26</v>
      </c>
      <c r="E157" s="13">
        <v>250000</v>
      </c>
      <c r="F157" s="13">
        <v>0</v>
      </c>
      <c r="G157" s="13">
        <v>0</v>
      </c>
      <c r="H157" s="13">
        <v>250000</v>
      </c>
      <c r="I157" s="13">
        <v>250000</v>
      </c>
      <c r="J157" s="13">
        <v>0</v>
      </c>
      <c r="K157" s="13">
        <v>0</v>
      </c>
      <c r="L157" s="13">
        <v>250000</v>
      </c>
      <c r="M157" s="13">
        <v>-206624</v>
      </c>
      <c r="N157" s="13">
        <v>43376</v>
      </c>
      <c r="O157" s="13">
        <v>0</v>
      </c>
      <c r="P157" s="13">
        <v>0</v>
      </c>
    </row>
    <row r="158" spans="1:16" x14ac:dyDescent="0.35">
      <c r="A158" s="11" t="s">
        <v>194</v>
      </c>
      <c r="B158" s="54" t="s">
        <v>195</v>
      </c>
      <c r="C158" s="12"/>
      <c r="D158" s="12"/>
      <c r="E158" s="19">
        <f t="shared" ref="E158:P158" si="38">E159+E162</f>
        <v>6402430</v>
      </c>
      <c r="F158" s="19">
        <f t="shared" si="38"/>
        <v>0</v>
      </c>
      <c r="G158" s="19">
        <f t="shared" si="38"/>
        <v>0</v>
      </c>
      <c r="H158" s="19">
        <f t="shared" si="38"/>
        <v>6402430</v>
      </c>
      <c r="I158" s="19">
        <f t="shared" si="38"/>
        <v>0</v>
      </c>
      <c r="J158" s="19">
        <f t="shared" si="38"/>
        <v>0</v>
      </c>
      <c r="K158" s="19">
        <f t="shared" si="38"/>
        <v>0</v>
      </c>
      <c r="L158" s="19">
        <f t="shared" si="38"/>
        <v>0</v>
      </c>
      <c r="M158" s="19">
        <f t="shared" si="38"/>
        <v>4372933.41</v>
      </c>
      <c r="N158" s="19">
        <f t="shared" si="38"/>
        <v>4372933.41</v>
      </c>
      <c r="O158" s="19">
        <f t="shared" si="38"/>
        <v>1800000</v>
      </c>
      <c r="P158" s="19">
        <f t="shared" si="38"/>
        <v>1800000</v>
      </c>
    </row>
    <row r="159" spans="1:16" x14ac:dyDescent="0.35">
      <c r="A159" s="11" t="s">
        <v>196</v>
      </c>
      <c r="B159" s="54" t="s">
        <v>197</v>
      </c>
      <c r="C159" s="12"/>
      <c r="D159" s="12"/>
      <c r="E159" s="19">
        <f t="shared" ref="E159:P159" si="39">SUM(E160:E161)</f>
        <v>4096484</v>
      </c>
      <c r="F159" s="19">
        <f t="shared" si="39"/>
        <v>0</v>
      </c>
      <c r="G159" s="19">
        <f t="shared" si="39"/>
        <v>0</v>
      </c>
      <c r="H159" s="19">
        <f t="shared" si="39"/>
        <v>4096484</v>
      </c>
      <c r="I159" s="19">
        <f t="shared" si="39"/>
        <v>0</v>
      </c>
      <c r="J159" s="19">
        <f t="shared" si="39"/>
        <v>0</v>
      </c>
      <c r="K159" s="19">
        <f t="shared" si="39"/>
        <v>0</v>
      </c>
      <c r="L159" s="19">
        <f t="shared" si="39"/>
        <v>0</v>
      </c>
      <c r="M159" s="19">
        <f t="shared" si="39"/>
        <v>2943481.17</v>
      </c>
      <c r="N159" s="19">
        <f t="shared" si="39"/>
        <v>2943481.17</v>
      </c>
      <c r="O159" s="19">
        <f t="shared" si="39"/>
        <v>0</v>
      </c>
      <c r="P159" s="19">
        <f t="shared" si="39"/>
        <v>0</v>
      </c>
    </row>
    <row r="160" spans="1:16" x14ac:dyDescent="0.35">
      <c r="A160" s="17"/>
      <c r="B160" s="55"/>
      <c r="C160" s="18">
        <v>1</v>
      </c>
      <c r="D160" s="18" t="s">
        <v>38</v>
      </c>
      <c r="E160" s="3">
        <v>4096484</v>
      </c>
      <c r="F160" s="3">
        <v>0</v>
      </c>
      <c r="G160" s="3">
        <v>0</v>
      </c>
      <c r="H160" s="3">
        <v>4096484</v>
      </c>
      <c r="I160" s="3">
        <v>0</v>
      </c>
      <c r="J160" s="3">
        <v>0</v>
      </c>
      <c r="K160" s="3">
        <v>0</v>
      </c>
      <c r="L160" s="3">
        <v>0</v>
      </c>
      <c r="M160" s="3">
        <v>2921170.17</v>
      </c>
      <c r="N160" s="3">
        <v>2921170.17</v>
      </c>
      <c r="O160" s="3">
        <v>0</v>
      </c>
      <c r="P160" s="3">
        <v>0</v>
      </c>
    </row>
    <row r="161" spans="1:16" x14ac:dyDescent="0.35">
      <c r="A161" s="17"/>
      <c r="B161" s="55"/>
      <c r="C161" s="18">
        <v>1</v>
      </c>
      <c r="D161" s="18" t="s">
        <v>26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22311</v>
      </c>
      <c r="N161" s="3">
        <v>22311</v>
      </c>
      <c r="O161" s="3">
        <v>0</v>
      </c>
      <c r="P161" s="3">
        <v>0</v>
      </c>
    </row>
    <row r="162" spans="1:16" x14ac:dyDescent="0.35">
      <c r="A162" s="11" t="s">
        <v>198</v>
      </c>
      <c r="B162" s="54" t="s">
        <v>199</v>
      </c>
      <c r="C162" s="12"/>
      <c r="D162" s="12"/>
      <c r="E162" s="19">
        <f t="shared" ref="E162:P162" si="40">SUM(E163:E166)</f>
        <v>2305946</v>
      </c>
      <c r="F162" s="19">
        <f t="shared" si="40"/>
        <v>0</v>
      </c>
      <c r="G162" s="19">
        <f t="shared" si="40"/>
        <v>0</v>
      </c>
      <c r="H162" s="19">
        <f t="shared" si="40"/>
        <v>2305946</v>
      </c>
      <c r="I162" s="19">
        <f t="shared" si="40"/>
        <v>0</v>
      </c>
      <c r="J162" s="19">
        <f t="shared" si="40"/>
        <v>0</v>
      </c>
      <c r="K162" s="19">
        <f t="shared" si="40"/>
        <v>0</v>
      </c>
      <c r="L162" s="19">
        <f t="shared" si="40"/>
        <v>0</v>
      </c>
      <c r="M162" s="19">
        <f t="shared" si="40"/>
        <v>1429452.24</v>
      </c>
      <c r="N162" s="19">
        <f t="shared" si="40"/>
        <v>1429452.24</v>
      </c>
      <c r="O162" s="19">
        <f t="shared" si="40"/>
        <v>1800000</v>
      </c>
      <c r="P162" s="19">
        <f t="shared" si="40"/>
        <v>1800000</v>
      </c>
    </row>
    <row r="163" spans="1:16" x14ac:dyDescent="0.35">
      <c r="A163" s="17"/>
      <c r="B163" s="55"/>
      <c r="C163" s="18">
        <v>1</v>
      </c>
      <c r="D163" s="18" t="s">
        <v>88</v>
      </c>
      <c r="E163" s="3">
        <v>1697093</v>
      </c>
      <c r="F163" s="3">
        <v>0</v>
      </c>
      <c r="G163" s="3">
        <v>0</v>
      </c>
      <c r="H163" s="3">
        <v>1697093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</row>
    <row r="164" spans="1:16" x14ac:dyDescent="0.35">
      <c r="A164" s="17"/>
      <c r="B164" s="55"/>
      <c r="C164" s="18">
        <v>1</v>
      </c>
      <c r="D164" s="18" t="s">
        <v>26</v>
      </c>
      <c r="E164" s="3">
        <v>74872</v>
      </c>
      <c r="F164" s="3">
        <v>0</v>
      </c>
      <c r="G164" s="3">
        <v>0</v>
      </c>
      <c r="H164" s="3">
        <v>74872</v>
      </c>
      <c r="I164" s="3">
        <v>0</v>
      </c>
      <c r="J164" s="3">
        <v>0</v>
      </c>
      <c r="K164" s="3">
        <v>0</v>
      </c>
      <c r="L164" s="3">
        <v>0</v>
      </c>
      <c r="M164" s="3">
        <v>4977</v>
      </c>
      <c r="N164" s="3">
        <v>4977</v>
      </c>
      <c r="O164" s="3">
        <v>0</v>
      </c>
      <c r="P164" s="3">
        <v>0</v>
      </c>
    </row>
    <row r="165" spans="1:16" x14ac:dyDescent="0.35">
      <c r="A165" s="17"/>
      <c r="B165" s="55"/>
      <c r="C165" s="18">
        <v>1</v>
      </c>
      <c r="D165" s="18" t="s">
        <v>200</v>
      </c>
      <c r="E165" s="3">
        <v>74872</v>
      </c>
      <c r="F165" s="3">
        <v>0</v>
      </c>
      <c r="G165" s="3">
        <v>0</v>
      </c>
      <c r="H165" s="3">
        <v>74872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</row>
    <row r="166" spans="1:16" x14ac:dyDescent="0.35">
      <c r="A166" s="17"/>
      <c r="B166" s="55"/>
      <c r="C166" s="18">
        <v>1</v>
      </c>
      <c r="D166" s="18" t="s">
        <v>38</v>
      </c>
      <c r="E166" s="3">
        <v>459109</v>
      </c>
      <c r="F166" s="3">
        <v>0</v>
      </c>
      <c r="G166" s="3">
        <v>0</v>
      </c>
      <c r="H166" s="3">
        <v>459109</v>
      </c>
      <c r="I166" s="3">
        <v>0</v>
      </c>
      <c r="J166" s="3">
        <v>0</v>
      </c>
      <c r="K166" s="3">
        <v>0</v>
      </c>
      <c r="L166" s="3">
        <v>0</v>
      </c>
      <c r="M166" s="3">
        <v>1424475.24</v>
      </c>
      <c r="N166" s="3">
        <v>1424475.24</v>
      </c>
      <c r="O166" s="3">
        <v>1800000</v>
      </c>
      <c r="P166" s="3">
        <v>1800000</v>
      </c>
    </row>
    <row r="167" spans="1:16" x14ac:dyDescent="0.35">
      <c r="A167" s="11" t="s">
        <v>201</v>
      </c>
      <c r="B167" s="54" t="s">
        <v>202</v>
      </c>
      <c r="C167" s="12"/>
      <c r="D167" s="12"/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</row>
    <row r="168" spans="1:16" x14ac:dyDescent="0.35">
      <c r="A168" s="11" t="s">
        <v>203</v>
      </c>
      <c r="B168" s="54" t="s">
        <v>204</v>
      </c>
      <c r="C168" s="12"/>
      <c r="D168" s="12"/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</row>
    <row r="169" spans="1:16" ht="30" x14ac:dyDescent="0.35">
      <c r="A169" s="11" t="s">
        <v>205</v>
      </c>
      <c r="B169" s="54" t="s">
        <v>206</v>
      </c>
      <c r="C169" s="12"/>
      <c r="D169" s="12"/>
      <c r="E169" s="19">
        <f t="shared" ref="E169:P169" si="41">E170+E173+E176+E180+E183+E184+E187</f>
        <v>1816200</v>
      </c>
      <c r="F169" s="19">
        <f t="shared" si="41"/>
        <v>0</v>
      </c>
      <c r="G169" s="19">
        <f t="shared" si="41"/>
        <v>0</v>
      </c>
      <c r="H169" s="19">
        <f t="shared" si="41"/>
        <v>1816200</v>
      </c>
      <c r="I169" s="19">
        <f t="shared" si="41"/>
        <v>56200</v>
      </c>
      <c r="J169" s="19">
        <f t="shared" si="41"/>
        <v>0</v>
      </c>
      <c r="K169" s="19">
        <f t="shared" si="41"/>
        <v>0</v>
      </c>
      <c r="L169" s="19">
        <f t="shared" si="41"/>
        <v>56200</v>
      </c>
      <c r="M169" s="19">
        <f t="shared" si="41"/>
        <v>-15000</v>
      </c>
      <c r="N169" s="19">
        <f t="shared" si="41"/>
        <v>41200</v>
      </c>
      <c r="O169" s="19">
        <f t="shared" si="41"/>
        <v>0</v>
      </c>
      <c r="P169" s="19">
        <f t="shared" si="41"/>
        <v>0</v>
      </c>
    </row>
    <row r="170" spans="1:16" x14ac:dyDescent="0.35">
      <c r="A170" s="11" t="s">
        <v>207</v>
      </c>
      <c r="B170" s="54" t="s">
        <v>208</v>
      </c>
      <c r="C170" s="12"/>
      <c r="D170" s="12"/>
      <c r="E170" s="19">
        <f t="shared" ref="E170:P170" si="42">SUM(E171:E172)</f>
        <v>116200</v>
      </c>
      <c r="F170" s="19">
        <f t="shared" si="42"/>
        <v>0</v>
      </c>
      <c r="G170" s="19">
        <f t="shared" si="42"/>
        <v>0</v>
      </c>
      <c r="H170" s="19">
        <f t="shared" si="42"/>
        <v>116200</v>
      </c>
      <c r="I170" s="19">
        <f t="shared" si="42"/>
        <v>56200</v>
      </c>
      <c r="J170" s="19">
        <f t="shared" si="42"/>
        <v>0</v>
      </c>
      <c r="K170" s="19">
        <f t="shared" si="42"/>
        <v>0</v>
      </c>
      <c r="L170" s="19">
        <f t="shared" si="42"/>
        <v>56200</v>
      </c>
      <c r="M170" s="19">
        <f t="shared" si="42"/>
        <v>-50000</v>
      </c>
      <c r="N170" s="19">
        <f t="shared" si="42"/>
        <v>6200</v>
      </c>
      <c r="O170" s="19">
        <f t="shared" si="42"/>
        <v>0</v>
      </c>
      <c r="P170" s="19">
        <f t="shared" si="42"/>
        <v>0</v>
      </c>
    </row>
    <row r="171" spans="1:16" x14ac:dyDescent="0.35">
      <c r="A171" s="17"/>
      <c r="B171" s="55"/>
      <c r="C171" s="18">
        <v>1</v>
      </c>
      <c r="D171" s="18" t="s">
        <v>88</v>
      </c>
      <c r="E171" s="3">
        <v>60000</v>
      </c>
      <c r="F171" s="3">
        <v>0</v>
      </c>
      <c r="G171" s="3">
        <v>0</v>
      </c>
      <c r="H171" s="3">
        <v>60000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</row>
    <row r="172" spans="1:16" x14ac:dyDescent="0.35">
      <c r="A172" s="17"/>
      <c r="B172" s="55"/>
      <c r="C172" s="18">
        <v>1</v>
      </c>
      <c r="D172" s="18" t="s">
        <v>26</v>
      </c>
      <c r="E172" s="3">
        <v>56200</v>
      </c>
      <c r="F172" s="3">
        <v>0</v>
      </c>
      <c r="G172" s="3">
        <v>0</v>
      </c>
      <c r="H172" s="3">
        <v>56200</v>
      </c>
      <c r="I172" s="3">
        <v>56200</v>
      </c>
      <c r="J172" s="3">
        <v>0</v>
      </c>
      <c r="K172" s="3">
        <v>0</v>
      </c>
      <c r="L172" s="3">
        <v>56200</v>
      </c>
      <c r="M172" s="3">
        <v>-50000</v>
      </c>
      <c r="N172" s="3">
        <v>6200</v>
      </c>
      <c r="O172" s="3">
        <v>0</v>
      </c>
      <c r="P172" s="3">
        <v>0</v>
      </c>
    </row>
    <row r="173" spans="1:16" x14ac:dyDescent="0.35">
      <c r="A173" s="11" t="s">
        <v>209</v>
      </c>
      <c r="B173" s="54" t="s">
        <v>210</v>
      </c>
      <c r="C173" s="12"/>
      <c r="D173" s="12"/>
      <c r="E173" s="19">
        <f t="shared" ref="E173:P173" si="43">SUM(E174:E175)</f>
        <v>1520000</v>
      </c>
      <c r="F173" s="19">
        <f t="shared" si="43"/>
        <v>0</v>
      </c>
      <c r="G173" s="19">
        <f t="shared" si="43"/>
        <v>0</v>
      </c>
      <c r="H173" s="19">
        <f t="shared" si="43"/>
        <v>1520000</v>
      </c>
      <c r="I173" s="19">
        <f t="shared" si="43"/>
        <v>0</v>
      </c>
      <c r="J173" s="19">
        <f t="shared" si="43"/>
        <v>0</v>
      </c>
      <c r="K173" s="19">
        <f t="shared" si="43"/>
        <v>0</v>
      </c>
      <c r="L173" s="19">
        <f t="shared" si="43"/>
        <v>0</v>
      </c>
      <c r="M173" s="19">
        <f t="shared" si="43"/>
        <v>0</v>
      </c>
      <c r="N173" s="19">
        <f t="shared" si="43"/>
        <v>0</v>
      </c>
      <c r="O173" s="19">
        <f t="shared" si="43"/>
        <v>0</v>
      </c>
      <c r="P173" s="19">
        <f t="shared" si="43"/>
        <v>0</v>
      </c>
    </row>
    <row r="174" spans="1:16" x14ac:dyDescent="0.35">
      <c r="A174" s="17"/>
      <c r="B174" s="55"/>
      <c r="C174" s="18">
        <v>1</v>
      </c>
      <c r="D174" s="18" t="s">
        <v>88</v>
      </c>
      <c r="E174" s="3">
        <v>1500000</v>
      </c>
      <c r="F174" s="3">
        <v>0</v>
      </c>
      <c r="G174" s="3">
        <v>0</v>
      </c>
      <c r="H174" s="3">
        <v>1500000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</row>
    <row r="175" spans="1:16" x14ac:dyDescent="0.35">
      <c r="A175" s="17"/>
      <c r="B175" s="55"/>
      <c r="C175" s="18">
        <v>1</v>
      </c>
      <c r="D175" s="18" t="s">
        <v>26</v>
      </c>
      <c r="E175" s="3">
        <v>20000</v>
      </c>
      <c r="F175" s="3">
        <v>0</v>
      </c>
      <c r="G175" s="3">
        <v>0</v>
      </c>
      <c r="H175" s="3">
        <v>20000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</row>
    <row r="176" spans="1:16" x14ac:dyDescent="0.35">
      <c r="A176" s="11" t="s">
        <v>211</v>
      </c>
      <c r="B176" s="54" t="s">
        <v>212</v>
      </c>
      <c r="C176" s="12"/>
      <c r="D176" s="12"/>
      <c r="E176" s="19">
        <f t="shared" ref="E176:P176" si="44">SUM(E177:E179)</f>
        <v>50000</v>
      </c>
      <c r="F176" s="19">
        <f t="shared" si="44"/>
        <v>0</v>
      </c>
      <c r="G176" s="19">
        <f t="shared" si="44"/>
        <v>0</v>
      </c>
      <c r="H176" s="19">
        <f t="shared" si="44"/>
        <v>50000</v>
      </c>
      <c r="I176" s="19">
        <f t="shared" si="44"/>
        <v>0</v>
      </c>
      <c r="J176" s="19">
        <f t="shared" si="44"/>
        <v>0</v>
      </c>
      <c r="K176" s="19">
        <f t="shared" si="44"/>
        <v>0</v>
      </c>
      <c r="L176" s="19">
        <f t="shared" si="44"/>
        <v>0</v>
      </c>
      <c r="M176" s="19">
        <f t="shared" si="44"/>
        <v>0</v>
      </c>
      <c r="N176" s="19">
        <f t="shared" si="44"/>
        <v>0</v>
      </c>
      <c r="O176" s="19">
        <f t="shared" si="44"/>
        <v>0</v>
      </c>
      <c r="P176" s="19">
        <f t="shared" si="44"/>
        <v>0</v>
      </c>
    </row>
    <row r="177" spans="1:16" x14ac:dyDescent="0.35">
      <c r="A177" s="17"/>
      <c r="B177" s="55"/>
      <c r="C177" s="18">
        <v>1</v>
      </c>
      <c r="D177" s="18" t="s">
        <v>88</v>
      </c>
      <c r="E177" s="3">
        <v>20000</v>
      </c>
      <c r="F177" s="3">
        <v>0</v>
      </c>
      <c r="G177" s="3">
        <v>0</v>
      </c>
      <c r="H177" s="3">
        <v>20000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</row>
    <row r="178" spans="1:16" x14ac:dyDescent="0.35">
      <c r="A178" s="17"/>
      <c r="B178" s="55"/>
      <c r="C178" s="18">
        <v>1</v>
      </c>
      <c r="D178" s="18" t="s">
        <v>26</v>
      </c>
      <c r="E178" s="3">
        <v>10000</v>
      </c>
      <c r="F178" s="3">
        <v>0</v>
      </c>
      <c r="G178" s="3">
        <v>0</v>
      </c>
      <c r="H178" s="3">
        <v>10000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</row>
    <row r="179" spans="1:16" x14ac:dyDescent="0.35">
      <c r="A179" s="17"/>
      <c r="B179" s="55"/>
      <c r="C179" s="18">
        <v>1</v>
      </c>
      <c r="D179" s="18" t="s">
        <v>38</v>
      </c>
      <c r="E179" s="3">
        <v>20000</v>
      </c>
      <c r="F179" s="3">
        <v>0</v>
      </c>
      <c r="G179" s="3">
        <v>0</v>
      </c>
      <c r="H179" s="3">
        <v>20000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</row>
    <row r="180" spans="1:16" x14ac:dyDescent="0.35">
      <c r="A180" s="11" t="s">
        <v>213</v>
      </c>
      <c r="B180" s="54" t="s">
        <v>214</v>
      </c>
      <c r="C180" s="12"/>
      <c r="D180" s="12"/>
      <c r="E180" s="19">
        <f t="shared" ref="E180:P180" si="45">SUM(E181:E182)</f>
        <v>30000</v>
      </c>
      <c r="F180" s="19">
        <f t="shared" si="45"/>
        <v>0</v>
      </c>
      <c r="G180" s="19">
        <f t="shared" si="45"/>
        <v>0</v>
      </c>
      <c r="H180" s="19">
        <f t="shared" si="45"/>
        <v>30000</v>
      </c>
      <c r="I180" s="19">
        <f t="shared" si="45"/>
        <v>0</v>
      </c>
      <c r="J180" s="19">
        <f t="shared" si="45"/>
        <v>0</v>
      </c>
      <c r="K180" s="19">
        <f t="shared" si="45"/>
        <v>0</v>
      </c>
      <c r="L180" s="19">
        <f t="shared" si="45"/>
        <v>0</v>
      </c>
      <c r="M180" s="19">
        <f t="shared" si="45"/>
        <v>0</v>
      </c>
      <c r="N180" s="19">
        <f t="shared" si="45"/>
        <v>0</v>
      </c>
      <c r="O180" s="19">
        <f t="shared" si="45"/>
        <v>0</v>
      </c>
      <c r="P180" s="19">
        <f t="shared" si="45"/>
        <v>0</v>
      </c>
    </row>
    <row r="181" spans="1:16" x14ac:dyDescent="0.35">
      <c r="A181" s="17"/>
      <c r="B181" s="55"/>
      <c r="C181" s="18">
        <v>1</v>
      </c>
      <c r="D181" s="18" t="s">
        <v>88</v>
      </c>
      <c r="E181" s="3">
        <v>20000</v>
      </c>
      <c r="F181" s="3">
        <v>0</v>
      </c>
      <c r="G181" s="3">
        <v>0</v>
      </c>
      <c r="H181" s="3">
        <v>20000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</row>
    <row r="182" spans="1:16" x14ac:dyDescent="0.35">
      <c r="A182" s="17"/>
      <c r="B182" s="55"/>
      <c r="C182" s="18">
        <v>1</v>
      </c>
      <c r="D182" s="18" t="s">
        <v>26</v>
      </c>
      <c r="E182" s="3">
        <v>10000</v>
      </c>
      <c r="F182" s="3">
        <v>0</v>
      </c>
      <c r="G182" s="3">
        <v>0</v>
      </c>
      <c r="H182" s="3">
        <v>10000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</row>
    <row r="183" spans="1:16" x14ac:dyDescent="0.35">
      <c r="A183" s="11" t="s">
        <v>215</v>
      </c>
      <c r="B183" s="54" t="s">
        <v>216</v>
      </c>
      <c r="C183" s="12"/>
      <c r="D183" s="12"/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</row>
    <row r="184" spans="1:16" x14ac:dyDescent="0.35">
      <c r="A184" s="11" t="s">
        <v>217</v>
      </c>
      <c r="B184" s="54" t="s">
        <v>218</v>
      </c>
      <c r="C184" s="12"/>
      <c r="D184" s="12"/>
      <c r="E184" s="19">
        <f t="shared" ref="E184:P184" si="46">SUM(E185:E186)</f>
        <v>100000</v>
      </c>
      <c r="F184" s="19">
        <f t="shared" si="46"/>
        <v>0</v>
      </c>
      <c r="G184" s="19">
        <f t="shared" si="46"/>
        <v>0</v>
      </c>
      <c r="H184" s="19">
        <f t="shared" si="46"/>
        <v>100000</v>
      </c>
      <c r="I184" s="19">
        <f t="shared" si="46"/>
        <v>0</v>
      </c>
      <c r="J184" s="19">
        <f t="shared" si="46"/>
        <v>0</v>
      </c>
      <c r="K184" s="19">
        <f t="shared" si="46"/>
        <v>0</v>
      </c>
      <c r="L184" s="19">
        <f t="shared" si="46"/>
        <v>0</v>
      </c>
      <c r="M184" s="19">
        <f t="shared" si="46"/>
        <v>0</v>
      </c>
      <c r="N184" s="19">
        <f t="shared" si="46"/>
        <v>0</v>
      </c>
      <c r="O184" s="19">
        <f t="shared" si="46"/>
        <v>0</v>
      </c>
      <c r="P184" s="19">
        <f t="shared" si="46"/>
        <v>0</v>
      </c>
    </row>
    <row r="185" spans="1:16" x14ac:dyDescent="0.35">
      <c r="A185" s="17"/>
      <c r="B185" s="55"/>
      <c r="C185" s="18">
        <v>1</v>
      </c>
      <c r="D185" s="18" t="s">
        <v>88</v>
      </c>
      <c r="E185" s="3">
        <v>70000</v>
      </c>
      <c r="F185" s="3">
        <v>0</v>
      </c>
      <c r="G185" s="3">
        <v>0</v>
      </c>
      <c r="H185" s="3">
        <v>70000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</row>
    <row r="186" spans="1:16" x14ac:dyDescent="0.35">
      <c r="A186" s="17"/>
      <c r="B186" s="55"/>
      <c r="C186" s="18">
        <v>1</v>
      </c>
      <c r="D186" s="18" t="s">
        <v>26</v>
      </c>
      <c r="E186" s="3">
        <v>30000</v>
      </c>
      <c r="F186" s="3">
        <v>0</v>
      </c>
      <c r="G186" s="3">
        <v>0</v>
      </c>
      <c r="H186" s="3">
        <v>30000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</row>
    <row r="187" spans="1:16" x14ac:dyDescent="0.35">
      <c r="A187" s="11" t="s">
        <v>219</v>
      </c>
      <c r="B187" s="54" t="s">
        <v>220</v>
      </c>
      <c r="C187" s="12"/>
      <c r="D187" s="12"/>
      <c r="E187" s="19">
        <f t="shared" ref="E187:P187" si="47">SUM(E188:E189)</f>
        <v>0</v>
      </c>
      <c r="F187" s="19">
        <f t="shared" si="47"/>
        <v>0</v>
      </c>
      <c r="G187" s="19">
        <f t="shared" si="47"/>
        <v>0</v>
      </c>
      <c r="H187" s="19">
        <f t="shared" si="47"/>
        <v>0</v>
      </c>
      <c r="I187" s="19">
        <f t="shared" si="47"/>
        <v>0</v>
      </c>
      <c r="J187" s="19">
        <f t="shared" si="47"/>
        <v>0</v>
      </c>
      <c r="K187" s="19">
        <f t="shared" si="47"/>
        <v>0</v>
      </c>
      <c r="L187" s="19">
        <f t="shared" si="47"/>
        <v>0</v>
      </c>
      <c r="M187" s="19">
        <f t="shared" si="47"/>
        <v>35000</v>
      </c>
      <c r="N187" s="19">
        <f t="shared" si="47"/>
        <v>35000</v>
      </c>
      <c r="O187" s="19">
        <f t="shared" si="47"/>
        <v>0</v>
      </c>
      <c r="P187" s="19">
        <f t="shared" si="47"/>
        <v>0</v>
      </c>
    </row>
    <row r="188" spans="1:16" x14ac:dyDescent="0.35">
      <c r="A188" s="17"/>
      <c r="B188" s="55"/>
      <c r="C188" s="18">
        <v>1</v>
      </c>
      <c r="D188" s="18" t="s">
        <v>26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10000</v>
      </c>
      <c r="N188" s="3">
        <v>10000</v>
      </c>
      <c r="O188" s="3">
        <v>0</v>
      </c>
      <c r="P188" s="3">
        <v>0</v>
      </c>
    </row>
    <row r="189" spans="1:16" x14ac:dyDescent="0.35">
      <c r="A189" s="17"/>
      <c r="B189" s="55"/>
      <c r="C189" s="18">
        <v>1</v>
      </c>
      <c r="D189" s="18" t="s">
        <v>39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25000</v>
      </c>
      <c r="N189" s="3">
        <v>25000</v>
      </c>
      <c r="O189" s="3">
        <v>0</v>
      </c>
      <c r="P189" s="3">
        <v>0</v>
      </c>
    </row>
    <row r="190" spans="1:16" ht="20" x14ac:dyDescent="0.35">
      <c r="A190" s="11" t="s">
        <v>221</v>
      </c>
      <c r="B190" s="54" t="s">
        <v>222</v>
      </c>
      <c r="C190" s="12"/>
      <c r="D190" s="12"/>
      <c r="E190" s="19">
        <f t="shared" ref="E190:P190" si="48">SUM(E191:E192)</f>
        <v>1259408</v>
      </c>
      <c r="F190" s="19">
        <f t="shared" si="48"/>
        <v>0</v>
      </c>
      <c r="G190" s="19">
        <f t="shared" si="48"/>
        <v>0</v>
      </c>
      <c r="H190" s="19">
        <f t="shared" si="48"/>
        <v>1259408</v>
      </c>
      <c r="I190" s="19">
        <f t="shared" si="48"/>
        <v>0</v>
      </c>
      <c r="J190" s="19">
        <f t="shared" si="48"/>
        <v>0</v>
      </c>
      <c r="K190" s="19">
        <f t="shared" si="48"/>
        <v>0</v>
      </c>
      <c r="L190" s="19">
        <f t="shared" si="48"/>
        <v>0</v>
      </c>
      <c r="M190" s="19">
        <f t="shared" si="48"/>
        <v>0</v>
      </c>
      <c r="N190" s="19">
        <f t="shared" si="48"/>
        <v>0</v>
      </c>
      <c r="O190" s="19">
        <f t="shared" si="48"/>
        <v>0</v>
      </c>
      <c r="P190" s="19">
        <f t="shared" si="48"/>
        <v>0</v>
      </c>
    </row>
    <row r="191" spans="1:16" x14ac:dyDescent="0.35">
      <c r="A191" s="17"/>
      <c r="B191" s="55"/>
      <c r="C191" s="18">
        <v>1</v>
      </c>
      <c r="D191" s="18" t="s">
        <v>88</v>
      </c>
      <c r="E191" s="3">
        <v>629704</v>
      </c>
      <c r="F191" s="3">
        <v>0</v>
      </c>
      <c r="G191" s="3">
        <v>0</v>
      </c>
      <c r="H191" s="3">
        <v>629704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</row>
    <row r="192" spans="1:16" x14ac:dyDescent="0.35">
      <c r="A192" s="17"/>
      <c r="B192" s="55"/>
      <c r="C192" s="18">
        <v>1</v>
      </c>
      <c r="D192" s="18" t="s">
        <v>26</v>
      </c>
      <c r="E192" s="3">
        <v>629704</v>
      </c>
      <c r="F192" s="3">
        <v>0</v>
      </c>
      <c r="G192" s="3">
        <v>0</v>
      </c>
      <c r="H192" s="3">
        <v>629704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</row>
    <row r="193" spans="1:16" ht="20" x14ac:dyDescent="0.35">
      <c r="A193" s="11" t="s">
        <v>223</v>
      </c>
      <c r="B193" s="54" t="s">
        <v>224</v>
      </c>
      <c r="C193" s="12"/>
      <c r="D193" s="12"/>
      <c r="E193" s="19">
        <f t="shared" ref="E193:P193" si="49">SUM(E194:E194)</f>
        <v>1118978.8799999999</v>
      </c>
      <c r="F193" s="19">
        <f t="shared" si="49"/>
        <v>640174.54999999993</v>
      </c>
      <c r="G193" s="19">
        <f t="shared" si="49"/>
        <v>51266.759999999995</v>
      </c>
      <c r="H193" s="19">
        <f t="shared" si="49"/>
        <v>478804.33</v>
      </c>
      <c r="I193" s="19">
        <f t="shared" si="49"/>
        <v>1084416</v>
      </c>
      <c r="J193" s="19">
        <f t="shared" si="49"/>
        <v>475611.67</v>
      </c>
      <c r="K193" s="19">
        <f t="shared" si="49"/>
        <v>51260.24</v>
      </c>
      <c r="L193" s="19">
        <f t="shared" si="49"/>
        <v>608804.32999999996</v>
      </c>
      <c r="M193" s="19">
        <f t="shared" si="49"/>
        <v>-107891.18</v>
      </c>
      <c r="N193" s="19">
        <f t="shared" si="49"/>
        <v>976524.82</v>
      </c>
      <c r="O193" s="19">
        <f t="shared" si="49"/>
        <v>3027.33</v>
      </c>
      <c r="P193" s="19">
        <f t="shared" si="49"/>
        <v>3027.33</v>
      </c>
    </row>
    <row r="194" spans="1:16" ht="20" x14ac:dyDescent="0.35">
      <c r="A194" s="11" t="s">
        <v>225</v>
      </c>
      <c r="B194" s="54" t="s">
        <v>226</v>
      </c>
      <c r="C194" s="12"/>
      <c r="D194" s="12"/>
      <c r="E194" s="19">
        <f t="shared" ref="E194:P194" si="50">E195+E196+E249</f>
        <v>1118978.8799999999</v>
      </c>
      <c r="F194" s="19">
        <f t="shared" si="50"/>
        <v>640174.54999999993</v>
      </c>
      <c r="G194" s="19">
        <f t="shared" si="50"/>
        <v>51266.759999999995</v>
      </c>
      <c r="H194" s="19">
        <f t="shared" si="50"/>
        <v>478804.33</v>
      </c>
      <c r="I194" s="19">
        <f t="shared" si="50"/>
        <v>1084416</v>
      </c>
      <c r="J194" s="19">
        <f t="shared" si="50"/>
        <v>475611.67</v>
      </c>
      <c r="K194" s="19">
        <f t="shared" si="50"/>
        <v>51260.24</v>
      </c>
      <c r="L194" s="19">
        <f t="shared" si="50"/>
        <v>608804.32999999996</v>
      </c>
      <c r="M194" s="19">
        <f t="shared" si="50"/>
        <v>-107891.18</v>
      </c>
      <c r="N194" s="19">
        <f t="shared" si="50"/>
        <v>976524.82</v>
      </c>
      <c r="O194" s="19">
        <f t="shared" si="50"/>
        <v>3027.33</v>
      </c>
      <c r="P194" s="19">
        <f t="shared" si="50"/>
        <v>3027.33</v>
      </c>
    </row>
    <row r="195" spans="1:16" x14ac:dyDescent="0.35">
      <c r="A195" s="17"/>
      <c r="B195" s="55"/>
      <c r="C195" s="18"/>
      <c r="D195" s="18"/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</row>
    <row r="196" spans="1:16" ht="20" x14ac:dyDescent="0.35">
      <c r="A196" s="14" t="s">
        <v>227</v>
      </c>
      <c r="B196" s="56" t="s">
        <v>228</v>
      </c>
      <c r="C196" s="15"/>
      <c r="D196" s="15"/>
      <c r="E196" s="16">
        <f t="shared" ref="E196:P196" si="51">E197+E201+E207+E214+E215+E219+E223+E224+E228+E229+E230+E231+E235+E236+E239+E242+E243+E247+E248</f>
        <v>1118978.8799999999</v>
      </c>
      <c r="F196" s="16">
        <f t="shared" si="51"/>
        <v>640174.54999999993</v>
      </c>
      <c r="G196" s="16">
        <f t="shared" si="51"/>
        <v>51266.759999999995</v>
      </c>
      <c r="H196" s="16">
        <f t="shared" si="51"/>
        <v>478804.33</v>
      </c>
      <c r="I196" s="16">
        <f t="shared" si="51"/>
        <v>1084416</v>
      </c>
      <c r="J196" s="16">
        <f t="shared" si="51"/>
        <v>475611.67</v>
      </c>
      <c r="K196" s="16">
        <f t="shared" si="51"/>
        <v>51260.24</v>
      </c>
      <c r="L196" s="16">
        <f t="shared" si="51"/>
        <v>608804.32999999996</v>
      </c>
      <c r="M196" s="16">
        <f t="shared" si="51"/>
        <v>-107891.18</v>
      </c>
      <c r="N196" s="16">
        <f t="shared" si="51"/>
        <v>976524.82</v>
      </c>
      <c r="O196" s="16">
        <f t="shared" si="51"/>
        <v>3027.33</v>
      </c>
      <c r="P196" s="16">
        <f t="shared" si="51"/>
        <v>3027.33</v>
      </c>
    </row>
    <row r="197" spans="1:16" ht="20" x14ac:dyDescent="0.35">
      <c r="A197" s="11" t="s">
        <v>229</v>
      </c>
      <c r="B197" s="54" t="s">
        <v>230</v>
      </c>
      <c r="C197" s="12"/>
      <c r="D197" s="12"/>
      <c r="E197" s="19">
        <f t="shared" ref="E197:P197" si="52">SUM(E198:E200)</f>
        <v>98600</v>
      </c>
      <c r="F197" s="19">
        <f t="shared" si="52"/>
        <v>0</v>
      </c>
      <c r="G197" s="19">
        <f t="shared" si="52"/>
        <v>0</v>
      </c>
      <c r="H197" s="19">
        <f t="shared" si="52"/>
        <v>98600</v>
      </c>
      <c r="I197" s="19">
        <f t="shared" si="52"/>
        <v>98600</v>
      </c>
      <c r="J197" s="19">
        <f t="shared" si="52"/>
        <v>0</v>
      </c>
      <c r="K197" s="19">
        <f t="shared" si="52"/>
        <v>0</v>
      </c>
      <c r="L197" s="19">
        <f t="shared" si="52"/>
        <v>98600</v>
      </c>
      <c r="M197" s="19">
        <f t="shared" si="52"/>
        <v>14516.56</v>
      </c>
      <c r="N197" s="19">
        <f t="shared" si="52"/>
        <v>113116.56</v>
      </c>
      <c r="O197" s="19">
        <f t="shared" si="52"/>
        <v>0</v>
      </c>
      <c r="P197" s="19">
        <f t="shared" si="52"/>
        <v>0</v>
      </c>
    </row>
    <row r="198" spans="1:16" x14ac:dyDescent="0.35">
      <c r="A198" s="17"/>
      <c r="B198" s="55"/>
      <c r="C198" s="18">
        <v>1</v>
      </c>
      <c r="D198" s="18" t="s">
        <v>88</v>
      </c>
      <c r="E198" s="3">
        <v>21200</v>
      </c>
      <c r="F198" s="3">
        <v>0</v>
      </c>
      <c r="G198" s="3">
        <v>0</v>
      </c>
      <c r="H198" s="3">
        <v>21200</v>
      </c>
      <c r="I198" s="3">
        <v>21200</v>
      </c>
      <c r="J198" s="3">
        <v>0</v>
      </c>
      <c r="K198" s="3">
        <v>0</v>
      </c>
      <c r="L198" s="3">
        <v>21200</v>
      </c>
      <c r="M198" s="3">
        <v>0</v>
      </c>
      <c r="N198" s="3">
        <v>21200</v>
      </c>
      <c r="O198" s="3">
        <v>0</v>
      </c>
      <c r="P198" s="3">
        <v>0</v>
      </c>
    </row>
    <row r="199" spans="1:16" x14ac:dyDescent="0.35">
      <c r="A199" s="17"/>
      <c r="B199" s="55"/>
      <c r="C199" s="18">
        <v>1</v>
      </c>
      <c r="D199" s="18" t="s">
        <v>26</v>
      </c>
      <c r="E199" s="3">
        <v>77400</v>
      </c>
      <c r="F199" s="3">
        <v>0</v>
      </c>
      <c r="G199" s="3">
        <v>0</v>
      </c>
      <c r="H199" s="3">
        <v>77400</v>
      </c>
      <c r="I199" s="3">
        <v>77400</v>
      </c>
      <c r="J199" s="3">
        <v>0</v>
      </c>
      <c r="K199" s="3">
        <v>0</v>
      </c>
      <c r="L199" s="3">
        <v>77400</v>
      </c>
      <c r="M199" s="3">
        <v>0</v>
      </c>
      <c r="N199" s="3">
        <v>77400</v>
      </c>
      <c r="O199" s="3">
        <v>0</v>
      </c>
      <c r="P199" s="3">
        <v>0</v>
      </c>
    </row>
    <row r="200" spans="1:16" x14ac:dyDescent="0.35">
      <c r="A200" s="17"/>
      <c r="B200" s="55"/>
      <c r="C200" s="18">
        <v>1</v>
      </c>
      <c r="D200" s="18" t="s">
        <v>131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14516.56</v>
      </c>
      <c r="N200" s="3">
        <v>14516.56</v>
      </c>
      <c r="O200" s="3">
        <v>0</v>
      </c>
      <c r="P200" s="3">
        <v>0</v>
      </c>
    </row>
    <row r="201" spans="1:16" ht="20" x14ac:dyDescent="0.35">
      <c r="A201" s="11" t="s">
        <v>231</v>
      </c>
      <c r="B201" s="54" t="s">
        <v>232</v>
      </c>
      <c r="C201" s="12"/>
      <c r="D201" s="12"/>
      <c r="E201" s="19">
        <f t="shared" ref="E201:P201" si="53">SUM(E202:E206)</f>
        <v>96573</v>
      </c>
      <c r="F201" s="19">
        <f t="shared" si="53"/>
        <v>0</v>
      </c>
      <c r="G201" s="19">
        <f t="shared" si="53"/>
        <v>0</v>
      </c>
      <c r="H201" s="19">
        <f t="shared" si="53"/>
        <v>96573</v>
      </c>
      <c r="I201" s="19">
        <f t="shared" si="53"/>
        <v>96573</v>
      </c>
      <c r="J201" s="19">
        <f t="shared" si="53"/>
        <v>0</v>
      </c>
      <c r="K201" s="19">
        <f t="shared" si="53"/>
        <v>0</v>
      </c>
      <c r="L201" s="19">
        <f t="shared" si="53"/>
        <v>96573</v>
      </c>
      <c r="M201" s="19">
        <f t="shared" si="53"/>
        <v>55071.59</v>
      </c>
      <c r="N201" s="19">
        <f t="shared" si="53"/>
        <v>151644.59</v>
      </c>
      <c r="O201" s="19">
        <f t="shared" si="53"/>
        <v>0</v>
      </c>
      <c r="P201" s="19">
        <f t="shared" si="53"/>
        <v>0</v>
      </c>
    </row>
    <row r="202" spans="1:16" x14ac:dyDescent="0.35">
      <c r="A202" s="17"/>
      <c r="B202" s="55"/>
      <c r="C202" s="18">
        <v>1</v>
      </c>
      <c r="D202" s="18" t="s">
        <v>38</v>
      </c>
      <c r="E202" s="3">
        <v>5110</v>
      </c>
      <c r="F202" s="3">
        <v>0</v>
      </c>
      <c r="G202" s="3">
        <v>0</v>
      </c>
      <c r="H202" s="3">
        <v>5110</v>
      </c>
      <c r="I202" s="3">
        <v>5110</v>
      </c>
      <c r="J202" s="3">
        <v>0</v>
      </c>
      <c r="K202" s="3">
        <v>0</v>
      </c>
      <c r="L202" s="3">
        <v>5110</v>
      </c>
      <c r="M202" s="3">
        <v>0</v>
      </c>
      <c r="N202" s="3">
        <v>5110</v>
      </c>
      <c r="O202" s="3">
        <v>0</v>
      </c>
      <c r="P202" s="3">
        <v>0</v>
      </c>
    </row>
    <row r="203" spans="1:16" x14ac:dyDescent="0.35">
      <c r="A203" s="17"/>
      <c r="B203" s="55"/>
      <c r="C203" s="18">
        <v>1</v>
      </c>
      <c r="D203" s="18" t="s">
        <v>88</v>
      </c>
      <c r="E203" s="3">
        <v>58000</v>
      </c>
      <c r="F203" s="3">
        <v>0</v>
      </c>
      <c r="G203" s="3">
        <v>0</v>
      </c>
      <c r="H203" s="3">
        <v>58000</v>
      </c>
      <c r="I203" s="3">
        <v>58000</v>
      </c>
      <c r="J203" s="3">
        <v>0</v>
      </c>
      <c r="K203" s="3">
        <v>0</v>
      </c>
      <c r="L203" s="3">
        <v>58000</v>
      </c>
      <c r="M203" s="3">
        <v>0</v>
      </c>
      <c r="N203" s="3">
        <v>58000</v>
      </c>
      <c r="O203" s="3">
        <v>0</v>
      </c>
      <c r="P203" s="3">
        <v>0</v>
      </c>
    </row>
    <row r="204" spans="1:16" x14ac:dyDescent="0.35">
      <c r="A204" s="17"/>
      <c r="B204" s="55"/>
      <c r="C204" s="18">
        <v>1</v>
      </c>
      <c r="D204" s="18" t="s">
        <v>26</v>
      </c>
      <c r="E204" s="3">
        <v>33463</v>
      </c>
      <c r="F204" s="3">
        <v>0</v>
      </c>
      <c r="G204" s="3">
        <v>0</v>
      </c>
      <c r="H204" s="3">
        <v>33463</v>
      </c>
      <c r="I204" s="3">
        <v>33463</v>
      </c>
      <c r="J204" s="3">
        <v>0</v>
      </c>
      <c r="K204" s="3">
        <v>0</v>
      </c>
      <c r="L204" s="3">
        <v>33463</v>
      </c>
      <c r="M204" s="3">
        <v>1700</v>
      </c>
      <c r="N204" s="3">
        <v>35163</v>
      </c>
      <c r="O204" s="3">
        <v>0</v>
      </c>
      <c r="P204" s="3">
        <v>0</v>
      </c>
    </row>
    <row r="205" spans="1:16" x14ac:dyDescent="0.35">
      <c r="A205" s="17"/>
      <c r="B205" s="55"/>
      <c r="C205" s="18">
        <v>1</v>
      </c>
      <c r="D205" s="18" t="s">
        <v>104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4327.42</v>
      </c>
      <c r="N205" s="3">
        <v>4327.42</v>
      </c>
      <c r="O205" s="3">
        <v>0</v>
      </c>
      <c r="P205" s="3">
        <v>0</v>
      </c>
    </row>
    <row r="206" spans="1:16" x14ac:dyDescent="0.35">
      <c r="A206" s="17"/>
      <c r="B206" s="55"/>
      <c r="C206" s="18">
        <v>1</v>
      </c>
      <c r="D206" s="18" t="s">
        <v>131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49044.17</v>
      </c>
      <c r="N206" s="3">
        <v>49044.17</v>
      </c>
      <c r="O206" s="3">
        <v>0</v>
      </c>
      <c r="P206" s="3">
        <v>0</v>
      </c>
    </row>
    <row r="207" spans="1:16" x14ac:dyDescent="0.35">
      <c r="A207" s="11" t="s">
        <v>233</v>
      </c>
      <c r="B207" s="54" t="s">
        <v>234</v>
      </c>
      <c r="C207" s="12"/>
      <c r="D207" s="12"/>
      <c r="E207" s="19">
        <f t="shared" ref="E207:P207" si="54">SUM(E208:E213)</f>
        <v>180866</v>
      </c>
      <c r="F207" s="19">
        <f t="shared" si="54"/>
        <v>0</v>
      </c>
      <c r="G207" s="19">
        <f t="shared" si="54"/>
        <v>0</v>
      </c>
      <c r="H207" s="19">
        <f t="shared" si="54"/>
        <v>180866</v>
      </c>
      <c r="I207" s="19">
        <f t="shared" si="54"/>
        <v>180866</v>
      </c>
      <c r="J207" s="19">
        <f t="shared" si="54"/>
        <v>0</v>
      </c>
      <c r="K207" s="19">
        <f t="shared" si="54"/>
        <v>0</v>
      </c>
      <c r="L207" s="19">
        <f t="shared" si="54"/>
        <v>180866</v>
      </c>
      <c r="M207" s="19">
        <f t="shared" si="54"/>
        <v>47019.650000000009</v>
      </c>
      <c r="N207" s="19">
        <f t="shared" si="54"/>
        <v>227885.65</v>
      </c>
      <c r="O207" s="19">
        <f t="shared" si="54"/>
        <v>0</v>
      </c>
      <c r="P207" s="19">
        <f t="shared" si="54"/>
        <v>0</v>
      </c>
    </row>
    <row r="208" spans="1:16" x14ac:dyDescent="0.35">
      <c r="A208" s="17"/>
      <c r="B208" s="55"/>
      <c r="C208" s="18">
        <v>1</v>
      </c>
      <c r="D208" s="18" t="s">
        <v>38</v>
      </c>
      <c r="E208" s="3">
        <v>6970</v>
      </c>
      <c r="F208" s="3">
        <v>0</v>
      </c>
      <c r="G208" s="3">
        <v>0</v>
      </c>
      <c r="H208" s="3">
        <v>6970</v>
      </c>
      <c r="I208" s="3">
        <v>6970</v>
      </c>
      <c r="J208" s="3">
        <v>0</v>
      </c>
      <c r="K208" s="3">
        <v>0</v>
      </c>
      <c r="L208" s="3">
        <v>6970</v>
      </c>
      <c r="M208" s="3">
        <v>-4872.13</v>
      </c>
      <c r="N208" s="3">
        <v>2097.87</v>
      </c>
      <c r="O208" s="3">
        <v>0</v>
      </c>
      <c r="P208" s="3">
        <v>0</v>
      </c>
    </row>
    <row r="209" spans="1:16" x14ac:dyDescent="0.35">
      <c r="A209" s="17"/>
      <c r="B209" s="55"/>
      <c r="C209" s="18">
        <v>1</v>
      </c>
      <c r="D209" s="18" t="s">
        <v>88</v>
      </c>
      <c r="E209" s="3">
        <v>78920</v>
      </c>
      <c r="F209" s="3">
        <v>0</v>
      </c>
      <c r="G209" s="3">
        <v>0</v>
      </c>
      <c r="H209" s="3">
        <v>78920</v>
      </c>
      <c r="I209" s="3">
        <v>78920</v>
      </c>
      <c r="J209" s="3">
        <v>0</v>
      </c>
      <c r="K209" s="3">
        <v>0</v>
      </c>
      <c r="L209" s="3">
        <v>78920</v>
      </c>
      <c r="M209" s="3">
        <v>-37372.53</v>
      </c>
      <c r="N209" s="3">
        <v>41547.47</v>
      </c>
      <c r="O209" s="3">
        <v>0</v>
      </c>
      <c r="P209" s="3">
        <v>0</v>
      </c>
    </row>
    <row r="210" spans="1:16" x14ac:dyDescent="0.35">
      <c r="A210" s="17"/>
      <c r="B210" s="55"/>
      <c r="C210" s="18">
        <v>1</v>
      </c>
      <c r="D210" s="18" t="s">
        <v>26</v>
      </c>
      <c r="E210" s="3">
        <v>90320</v>
      </c>
      <c r="F210" s="3">
        <v>0</v>
      </c>
      <c r="G210" s="3">
        <v>0</v>
      </c>
      <c r="H210" s="3">
        <v>90320</v>
      </c>
      <c r="I210" s="3">
        <v>90320</v>
      </c>
      <c r="J210" s="3">
        <v>0</v>
      </c>
      <c r="K210" s="3">
        <v>0</v>
      </c>
      <c r="L210" s="3">
        <v>90320</v>
      </c>
      <c r="M210" s="3">
        <v>31079</v>
      </c>
      <c r="N210" s="3">
        <v>121399</v>
      </c>
      <c r="O210" s="3">
        <v>0</v>
      </c>
      <c r="P210" s="3">
        <v>0</v>
      </c>
    </row>
    <row r="211" spans="1:16" x14ac:dyDescent="0.35">
      <c r="A211" s="17"/>
      <c r="B211" s="55"/>
      <c r="C211" s="18">
        <v>1</v>
      </c>
      <c r="D211" s="18" t="s">
        <v>103</v>
      </c>
      <c r="E211" s="3">
        <v>4656</v>
      </c>
      <c r="F211" s="3">
        <v>0</v>
      </c>
      <c r="G211" s="3">
        <v>0</v>
      </c>
      <c r="H211" s="3">
        <v>4656</v>
      </c>
      <c r="I211" s="3">
        <v>4656</v>
      </c>
      <c r="J211" s="3">
        <v>0</v>
      </c>
      <c r="K211" s="3">
        <v>0</v>
      </c>
      <c r="L211" s="3">
        <v>4656</v>
      </c>
      <c r="M211" s="3">
        <v>655.84</v>
      </c>
      <c r="N211" s="3">
        <v>5311.84</v>
      </c>
      <c r="O211" s="3">
        <v>0</v>
      </c>
      <c r="P211" s="3">
        <v>0</v>
      </c>
    </row>
    <row r="212" spans="1:16" x14ac:dyDescent="0.35">
      <c r="A212" s="17"/>
      <c r="B212" s="55"/>
      <c r="C212" s="18">
        <v>1</v>
      </c>
      <c r="D212" s="18" t="s">
        <v>104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3987.25</v>
      </c>
      <c r="N212" s="3">
        <v>3987.25</v>
      </c>
      <c r="O212" s="3">
        <v>0</v>
      </c>
      <c r="P212" s="3">
        <v>0</v>
      </c>
    </row>
    <row r="213" spans="1:16" x14ac:dyDescent="0.35">
      <c r="A213" s="17"/>
      <c r="B213" s="55"/>
      <c r="C213" s="18">
        <v>1</v>
      </c>
      <c r="D213" s="18" t="s">
        <v>131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53542.22</v>
      </c>
      <c r="N213" s="3">
        <v>53542.22</v>
      </c>
      <c r="O213" s="3">
        <v>0</v>
      </c>
      <c r="P213" s="3">
        <v>0</v>
      </c>
    </row>
    <row r="214" spans="1:16" ht="20" x14ac:dyDescent="0.35">
      <c r="A214" s="11" t="s">
        <v>235</v>
      </c>
      <c r="B214" s="54" t="s">
        <v>236</v>
      </c>
      <c r="C214" s="12"/>
      <c r="D214" s="12"/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</row>
    <row r="215" spans="1:16" ht="20" x14ac:dyDescent="0.35">
      <c r="A215" s="11" t="s">
        <v>237</v>
      </c>
      <c r="B215" s="54" t="s">
        <v>238</v>
      </c>
      <c r="C215" s="12"/>
      <c r="D215" s="12"/>
      <c r="E215" s="19">
        <f t="shared" ref="E215:P215" si="55">SUM(E216:E218)</f>
        <v>2336.67</v>
      </c>
      <c r="F215" s="19">
        <f t="shared" si="55"/>
        <v>2336.67</v>
      </c>
      <c r="G215" s="19">
        <f t="shared" si="55"/>
        <v>0</v>
      </c>
      <c r="H215" s="19">
        <f t="shared" si="55"/>
        <v>0</v>
      </c>
      <c r="I215" s="19">
        <f t="shared" si="55"/>
        <v>18778.800000000003</v>
      </c>
      <c r="J215" s="19">
        <f t="shared" si="55"/>
        <v>18778.800000000003</v>
      </c>
      <c r="K215" s="19">
        <f t="shared" si="55"/>
        <v>0</v>
      </c>
      <c r="L215" s="19">
        <f t="shared" si="55"/>
        <v>0</v>
      </c>
      <c r="M215" s="19">
        <f t="shared" si="55"/>
        <v>4003.8799999999997</v>
      </c>
      <c r="N215" s="19">
        <f t="shared" si="55"/>
        <v>22782.68</v>
      </c>
      <c r="O215" s="19">
        <f t="shared" si="55"/>
        <v>2827.33</v>
      </c>
      <c r="P215" s="19">
        <f t="shared" si="55"/>
        <v>2827.33</v>
      </c>
    </row>
    <row r="216" spans="1:16" x14ac:dyDescent="0.35">
      <c r="A216" s="17"/>
      <c r="B216" s="55"/>
      <c r="C216" s="18">
        <v>16</v>
      </c>
      <c r="D216" s="18" t="s">
        <v>88</v>
      </c>
      <c r="E216" s="3">
        <v>1986.17</v>
      </c>
      <c r="F216" s="3">
        <v>1986.17</v>
      </c>
      <c r="G216" s="3">
        <v>0</v>
      </c>
      <c r="H216" s="3">
        <v>0</v>
      </c>
      <c r="I216" s="3">
        <v>15962</v>
      </c>
      <c r="J216" s="3">
        <v>15962</v>
      </c>
      <c r="K216" s="3">
        <v>0</v>
      </c>
      <c r="L216" s="3">
        <v>0</v>
      </c>
      <c r="M216" s="3">
        <v>3908.66</v>
      </c>
      <c r="N216" s="3">
        <v>19870.66</v>
      </c>
      <c r="O216" s="3">
        <v>2403.25</v>
      </c>
      <c r="P216" s="3">
        <v>2403.25</v>
      </c>
    </row>
    <row r="217" spans="1:16" x14ac:dyDescent="0.35">
      <c r="A217" s="17"/>
      <c r="B217" s="55"/>
      <c r="C217" s="18">
        <v>16</v>
      </c>
      <c r="D217" s="18" t="s">
        <v>26</v>
      </c>
      <c r="E217" s="3">
        <v>175.25</v>
      </c>
      <c r="F217" s="3">
        <v>175.25</v>
      </c>
      <c r="G217" s="3">
        <v>0</v>
      </c>
      <c r="H217" s="3">
        <v>0</v>
      </c>
      <c r="I217" s="3">
        <v>1408.4</v>
      </c>
      <c r="J217" s="3">
        <v>1408.4</v>
      </c>
      <c r="K217" s="3">
        <v>0</v>
      </c>
      <c r="L217" s="3">
        <v>0</v>
      </c>
      <c r="M217" s="3">
        <v>0</v>
      </c>
      <c r="N217" s="3">
        <v>1408.4</v>
      </c>
      <c r="O217" s="3">
        <v>212.04</v>
      </c>
      <c r="P217" s="3">
        <v>212.04</v>
      </c>
    </row>
    <row r="218" spans="1:16" x14ac:dyDescent="0.35">
      <c r="A218" s="17"/>
      <c r="B218" s="55"/>
      <c r="C218" s="18">
        <v>16</v>
      </c>
      <c r="D218" s="18" t="s">
        <v>38</v>
      </c>
      <c r="E218" s="3">
        <v>175.25</v>
      </c>
      <c r="F218" s="3">
        <v>175.25</v>
      </c>
      <c r="G218" s="3">
        <v>0</v>
      </c>
      <c r="H218" s="3">
        <v>0</v>
      </c>
      <c r="I218" s="3">
        <v>1408.4</v>
      </c>
      <c r="J218" s="3">
        <v>1408.4</v>
      </c>
      <c r="K218" s="3">
        <v>0</v>
      </c>
      <c r="L218" s="3">
        <v>0</v>
      </c>
      <c r="M218" s="3">
        <v>95.22</v>
      </c>
      <c r="N218" s="3">
        <v>1503.62</v>
      </c>
      <c r="O218" s="3">
        <v>212.04</v>
      </c>
      <c r="P218" s="3">
        <v>212.04</v>
      </c>
    </row>
    <row r="219" spans="1:16" ht="20" x14ac:dyDescent="0.35">
      <c r="A219" s="11" t="s">
        <v>239</v>
      </c>
      <c r="B219" s="54" t="s">
        <v>240</v>
      </c>
      <c r="C219" s="12"/>
      <c r="D219" s="12"/>
      <c r="E219" s="19">
        <f t="shared" ref="E219:P219" si="56">SUM(E220:E222)</f>
        <v>103130</v>
      </c>
      <c r="F219" s="19">
        <f t="shared" si="56"/>
        <v>103130</v>
      </c>
      <c r="G219" s="19">
        <f t="shared" si="56"/>
        <v>0</v>
      </c>
      <c r="H219" s="19">
        <f t="shared" si="56"/>
        <v>0</v>
      </c>
      <c r="I219" s="19">
        <f t="shared" si="56"/>
        <v>103130</v>
      </c>
      <c r="J219" s="19">
        <f t="shared" si="56"/>
        <v>103130</v>
      </c>
      <c r="K219" s="19">
        <f t="shared" si="56"/>
        <v>0</v>
      </c>
      <c r="L219" s="19">
        <f t="shared" si="56"/>
        <v>0</v>
      </c>
      <c r="M219" s="19">
        <f t="shared" si="56"/>
        <v>-1011.98</v>
      </c>
      <c r="N219" s="19">
        <f t="shared" si="56"/>
        <v>102118.02</v>
      </c>
      <c r="O219" s="19">
        <f t="shared" si="56"/>
        <v>0</v>
      </c>
      <c r="P219" s="19">
        <f t="shared" si="56"/>
        <v>0</v>
      </c>
    </row>
    <row r="220" spans="1:16" x14ac:dyDescent="0.35">
      <c r="A220" s="17"/>
      <c r="B220" s="55"/>
      <c r="C220" s="18">
        <v>1</v>
      </c>
      <c r="D220" s="18" t="s">
        <v>38</v>
      </c>
      <c r="E220" s="3">
        <v>7735</v>
      </c>
      <c r="F220" s="3">
        <v>7735</v>
      </c>
      <c r="G220" s="3">
        <v>0</v>
      </c>
      <c r="H220" s="3">
        <v>0</v>
      </c>
      <c r="I220" s="3">
        <v>7735</v>
      </c>
      <c r="J220" s="3">
        <v>7735</v>
      </c>
      <c r="K220" s="3">
        <v>0</v>
      </c>
      <c r="L220" s="3">
        <v>0</v>
      </c>
      <c r="M220" s="3">
        <v>-374.5</v>
      </c>
      <c r="N220" s="3">
        <v>7360.5</v>
      </c>
      <c r="O220" s="3">
        <v>0</v>
      </c>
      <c r="P220" s="3">
        <v>0</v>
      </c>
    </row>
    <row r="221" spans="1:16" x14ac:dyDescent="0.35">
      <c r="A221" s="17"/>
      <c r="B221" s="55"/>
      <c r="C221" s="18">
        <v>1</v>
      </c>
      <c r="D221" s="18" t="s">
        <v>88</v>
      </c>
      <c r="E221" s="3">
        <v>87660</v>
      </c>
      <c r="F221" s="3">
        <v>87660</v>
      </c>
      <c r="G221" s="3">
        <v>0</v>
      </c>
      <c r="H221" s="3">
        <v>0</v>
      </c>
      <c r="I221" s="3">
        <v>87660</v>
      </c>
      <c r="J221" s="3">
        <v>87660</v>
      </c>
      <c r="K221" s="3">
        <v>0</v>
      </c>
      <c r="L221" s="3">
        <v>0</v>
      </c>
      <c r="M221" s="3">
        <v>-637.48</v>
      </c>
      <c r="N221" s="3">
        <v>87022.52</v>
      </c>
      <c r="O221" s="3">
        <v>0</v>
      </c>
      <c r="P221" s="3">
        <v>0</v>
      </c>
    </row>
    <row r="222" spans="1:16" x14ac:dyDescent="0.35">
      <c r="A222" s="17"/>
      <c r="B222" s="55"/>
      <c r="C222" s="18">
        <v>1</v>
      </c>
      <c r="D222" s="18" t="s">
        <v>26</v>
      </c>
      <c r="E222" s="3">
        <v>7735</v>
      </c>
      <c r="F222" s="3">
        <v>7735</v>
      </c>
      <c r="G222" s="3">
        <v>0</v>
      </c>
      <c r="H222" s="3">
        <v>0</v>
      </c>
      <c r="I222" s="3">
        <v>7735</v>
      </c>
      <c r="J222" s="3">
        <v>7735</v>
      </c>
      <c r="K222" s="3">
        <v>0</v>
      </c>
      <c r="L222" s="3">
        <v>0</v>
      </c>
      <c r="M222" s="3">
        <v>0</v>
      </c>
      <c r="N222" s="3">
        <v>7735</v>
      </c>
      <c r="O222" s="3">
        <v>0</v>
      </c>
      <c r="P222" s="3">
        <v>0</v>
      </c>
    </row>
    <row r="223" spans="1:16" ht="20" x14ac:dyDescent="0.35">
      <c r="A223" s="11" t="s">
        <v>241</v>
      </c>
      <c r="B223" s="54" t="s">
        <v>242</v>
      </c>
      <c r="C223" s="12"/>
      <c r="D223" s="12"/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</row>
    <row r="224" spans="1:16" ht="20" x14ac:dyDescent="0.35">
      <c r="A224" s="11" t="s">
        <v>243</v>
      </c>
      <c r="B224" s="54" t="s">
        <v>244</v>
      </c>
      <c r="C224" s="12"/>
      <c r="D224" s="12"/>
      <c r="E224" s="19">
        <f t="shared" ref="E224:P224" si="57">SUM(E225:E227)</f>
        <v>209471</v>
      </c>
      <c r="F224" s="19">
        <f t="shared" si="57"/>
        <v>209471</v>
      </c>
      <c r="G224" s="19">
        <f t="shared" si="57"/>
        <v>16879.919999999998</v>
      </c>
      <c r="H224" s="19">
        <f t="shared" si="57"/>
        <v>0</v>
      </c>
      <c r="I224" s="19">
        <f t="shared" si="57"/>
        <v>209471</v>
      </c>
      <c r="J224" s="19">
        <f t="shared" si="57"/>
        <v>209471</v>
      </c>
      <c r="K224" s="19">
        <f t="shared" si="57"/>
        <v>16879.919999999998</v>
      </c>
      <c r="L224" s="19">
        <f t="shared" si="57"/>
        <v>0</v>
      </c>
      <c r="M224" s="19">
        <f t="shared" si="57"/>
        <v>-71581.48</v>
      </c>
      <c r="N224" s="19">
        <f t="shared" si="57"/>
        <v>137889.52000000002</v>
      </c>
      <c r="O224" s="19">
        <f t="shared" si="57"/>
        <v>0</v>
      </c>
      <c r="P224" s="19">
        <f t="shared" si="57"/>
        <v>0</v>
      </c>
    </row>
    <row r="225" spans="1:16" x14ac:dyDescent="0.35">
      <c r="A225" s="17"/>
      <c r="B225" s="55"/>
      <c r="C225" s="18">
        <v>1</v>
      </c>
      <c r="D225" s="18" t="s">
        <v>26</v>
      </c>
      <c r="E225" s="3">
        <v>16407</v>
      </c>
      <c r="F225" s="3">
        <v>16407</v>
      </c>
      <c r="G225" s="3">
        <v>0</v>
      </c>
      <c r="H225" s="3">
        <v>0</v>
      </c>
      <c r="I225" s="3">
        <v>16407</v>
      </c>
      <c r="J225" s="3">
        <v>16407</v>
      </c>
      <c r="K225" s="3">
        <v>0</v>
      </c>
      <c r="L225" s="3">
        <v>0</v>
      </c>
      <c r="M225" s="3">
        <v>10527</v>
      </c>
      <c r="N225" s="3">
        <v>26934</v>
      </c>
      <c r="O225" s="3">
        <v>0</v>
      </c>
      <c r="P225" s="3">
        <v>0</v>
      </c>
    </row>
    <row r="226" spans="1:16" x14ac:dyDescent="0.35">
      <c r="A226" s="17"/>
      <c r="B226" s="55"/>
      <c r="C226" s="18">
        <v>1</v>
      </c>
      <c r="D226" s="18" t="s">
        <v>103</v>
      </c>
      <c r="E226" s="3">
        <v>7314</v>
      </c>
      <c r="F226" s="3">
        <v>7314</v>
      </c>
      <c r="G226" s="3">
        <v>3707.04</v>
      </c>
      <c r="H226" s="3">
        <v>0</v>
      </c>
      <c r="I226" s="3">
        <v>7314</v>
      </c>
      <c r="J226" s="3">
        <v>7314</v>
      </c>
      <c r="K226" s="3">
        <v>3707</v>
      </c>
      <c r="L226" s="3">
        <v>0</v>
      </c>
      <c r="M226" s="3">
        <v>0</v>
      </c>
      <c r="N226" s="3">
        <v>7314</v>
      </c>
      <c r="O226" s="3">
        <v>0</v>
      </c>
      <c r="P226" s="3">
        <v>0</v>
      </c>
    </row>
    <row r="227" spans="1:16" x14ac:dyDescent="0.35">
      <c r="A227" s="17"/>
      <c r="B227" s="55"/>
      <c r="C227" s="18">
        <v>1</v>
      </c>
      <c r="D227" s="18" t="s">
        <v>88</v>
      </c>
      <c r="E227" s="3">
        <v>185750</v>
      </c>
      <c r="F227" s="3">
        <v>185750</v>
      </c>
      <c r="G227" s="3">
        <v>13172.88</v>
      </c>
      <c r="H227" s="3">
        <v>0</v>
      </c>
      <c r="I227" s="3">
        <v>185750</v>
      </c>
      <c r="J227" s="3">
        <v>185750</v>
      </c>
      <c r="K227" s="3">
        <v>13172.92</v>
      </c>
      <c r="L227" s="3">
        <v>0</v>
      </c>
      <c r="M227" s="3">
        <v>-82108.479999999996</v>
      </c>
      <c r="N227" s="3">
        <v>103641.52</v>
      </c>
      <c r="O227" s="3">
        <v>0</v>
      </c>
      <c r="P227" s="3">
        <v>0</v>
      </c>
    </row>
    <row r="228" spans="1:16" ht="20" x14ac:dyDescent="0.35">
      <c r="A228" s="11" t="s">
        <v>245</v>
      </c>
      <c r="B228" s="54" t="s">
        <v>246</v>
      </c>
      <c r="C228" s="12"/>
      <c r="D228" s="12"/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</row>
    <row r="229" spans="1:16" x14ac:dyDescent="0.35">
      <c r="A229" s="11" t="s">
        <v>247</v>
      </c>
      <c r="B229" s="54" t="s">
        <v>248</v>
      </c>
      <c r="C229" s="12">
        <v>10</v>
      </c>
      <c r="D229" s="12" t="s">
        <v>39</v>
      </c>
      <c r="E229" s="13">
        <v>5280</v>
      </c>
      <c r="F229" s="13">
        <v>0</v>
      </c>
      <c r="G229" s="13">
        <v>0</v>
      </c>
      <c r="H229" s="13">
        <v>5280</v>
      </c>
      <c r="I229" s="13">
        <v>5280</v>
      </c>
      <c r="J229" s="13">
        <v>0</v>
      </c>
      <c r="K229" s="13">
        <v>0</v>
      </c>
      <c r="L229" s="13">
        <v>5280</v>
      </c>
      <c r="M229" s="13">
        <v>0</v>
      </c>
      <c r="N229" s="13">
        <v>5280</v>
      </c>
      <c r="O229" s="13">
        <v>200</v>
      </c>
      <c r="P229" s="13">
        <v>200</v>
      </c>
    </row>
    <row r="230" spans="1:16" ht="20" x14ac:dyDescent="0.35">
      <c r="A230" s="11" t="s">
        <v>249</v>
      </c>
      <c r="B230" s="54" t="s">
        <v>250</v>
      </c>
      <c r="C230" s="12">
        <v>1</v>
      </c>
      <c r="D230" s="12" t="s">
        <v>26</v>
      </c>
      <c r="E230" s="13">
        <v>80000</v>
      </c>
      <c r="F230" s="13">
        <v>80000</v>
      </c>
      <c r="G230" s="13">
        <v>0</v>
      </c>
      <c r="H230" s="13">
        <v>0</v>
      </c>
      <c r="I230" s="13">
        <v>80000</v>
      </c>
      <c r="J230" s="13">
        <v>0</v>
      </c>
      <c r="K230" s="13">
        <v>0</v>
      </c>
      <c r="L230" s="13">
        <v>80000</v>
      </c>
      <c r="M230" s="13">
        <v>-56005</v>
      </c>
      <c r="N230" s="13">
        <v>23995</v>
      </c>
      <c r="O230" s="13">
        <v>0</v>
      </c>
      <c r="P230" s="13">
        <v>0</v>
      </c>
    </row>
    <row r="231" spans="1:16" ht="20" x14ac:dyDescent="0.35">
      <c r="A231" s="11" t="s">
        <v>251</v>
      </c>
      <c r="B231" s="54" t="s">
        <v>252</v>
      </c>
      <c r="C231" s="12"/>
      <c r="D231" s="12"/>
      <c r="E231" s="19">
        <f t="shared" ref="E231:P231" si="58">SUM(E232:E234)</f>
        <v>467.04</v>
      </c>
      <c r="F231" s="19">
        <f t="shared" si="58"/>
        <v>467.04</v>
      </c>
      <c r="G231" s="19">
        <f t="shared" si="58"/>
        <v>467.04</v>
      </c>
      <c r="H231" s="19">
        <f t="shared" si="58"/>
        <v>0</v>
      </c>
      <c r="I231" s="19">
        <f t="shared" si="58"/>
        <v>467</v>
      </c>
      <c r="J231" s="19">
        <f t="shared" si="58"/>
        <v>467</v>
      </c>
      <c r="K231" s="19">
        <f t="shared" si="58"/>
        <v>460.32</v>
      </c>
      <c r="L231" s="19">
        <f t="shared" si="58"/>
        <v>0</v>
      </c>
      <c r="M231" s="19">
        <f t="shared" si="58"/>
        <v>17944.64</v>
      </c>
      <c r="N231" s="19">
        <f t="shared" si="58"/>
        <v>18411.64</v>
      </c>
      <c r="O231" s="19">
        <f t="shared" si="58"/>
        <v>0</v>
      </c>
      <c r="P231" s="19">
        <f t="shared" si="58"/>
        <v>0</v>
      </c>
    </row>
    <row r="232" spans="1:16" x14ac:dyDescent="0.35">
      <c r="A232" s="17"/>
      <c r="B232" s="55"/>
      <c r="C232" s="18">
        <v>1</v>
      </c>
      <c r="D232" s="18" t="s">
        <v>26</v>
      </c>
      <c r="E232" s="3">
        <v>467.04</v>
      </c>
      <c r="F232" s="3">
        <v>467.04</v>
      </c>
      <c r="G232" s="3">
        <v>467.04</v>
      </c>
      <c r="H232" s="3">
        <v>0</v>
      </c>
      <c r="I232" s="3">
        <v>467</v>
      </c>
      <c r="J232" s="3">
        <v>467</v>
      </c>
      <c r="K232" s="3">
        <v>460.32</v>
      </c>
      <c r="L232" s="3">
        <v>0</v>
      </c>
      <c r="M232" s="3">
        <v>467</v>
      </c>
      <c r="N232" s="3">
        <v>934</v>
      </c>
      <c r="O232" s="3">
        <v>0</v>
      </c>
      <c r="P232" s="3">
        <v>0</v>
      </c>
    </row>
    <row r="233" spans="1:16" x14ac:dyDescent="0.35">
      <c r="A233" s="17"/>
      <c r="B233" s="55"/>
      <c r="C233" s="18">
        <v>1</v>
      </c>
      <c r="D233" s="18" t="s">
        <v>131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8258.19</v>
      </c>
      <c r="N233" s="3">
        <v>8258.19</v>
      </c>
      <c r="O233" s="3">
        <v>0</v>
      </c>
      <c r="P233" s="3">
        <v>0</v>
      </c>
    </row>
    <row r="234" spans="1:16" x14ac:dyDescent="0.35">
      <c r="A234" s="17"/>
      <c r="B234" s="55"/>
      <c r="C234" s="18">
        <v>1</v>
      </c>
      <c r="D234" s="18" t="s">
        <v>88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9219.4500000000007</v>
      </c>
      <c r="N234" s="3">
        <v>9219.4500000000007</v>
      </c>
      <c r="O234" s="3">
        <v>0</v>
      </c>
      <c r="P234" s="3">
        <v>0</v>
      </c>
    </row>
    <row r="235" spans="1:16" x14ac:dyDescent="0.35">
      <c r="A235" s="11" t="s">
        <v>253</v>
      </c>
      <c r="B235" s="54" t="s">
        <v>254</v>
      </c>
      <c r="C235" s="12">
        <v>1</v>
      </c>
      <c r="D235" s="12" t="s">
        <v>26</v>
      </c>
      <c r="E235" s="13">
        <v>13000</v>
      </c>
      <c r="F235" s="13">
        <v>3000</v>
      </c>
      <c r="G235" s="13">
        <v>0</v>
      </c>
      <c r="H235" s="13">
        <v>10000</v>
      </c>
      <c r="I235" s="13">
        <v>13000</v>
      </c>
      <c r="J235" s="13">
        <v>3000</v>
      </c>
      <c r="K235" s="13">
        <v>0</v>
      </c>
      <c r="L235" s="13">
        <v>10000</v>
      </c>
      <c r="M235" s="13">
        <v>-13000</v>
      </c>
      <c r="N235" s="13">
        <v>0</v>
      </c>
      <c r="O235" s="13">
        <v>0</v>
      </c>
      <c r="P235" s="13">
        <v>0</v>
      </c>
    </row>
    <row r="236" spans="1:16" ht="20" x14ac:dyDescent="0.35">
      <c r="A236" s="11" t="s">
        <v>255</v>
      </c>
      <c r="B236" s="54" t="s">
        <v>256</v>
      </c>
      <c r="C236" s="12"/>
      <c r="D236" s="12"/>
      <c r="E236" s="19">
        <f t="shared" ref="E236:P236" si="59">SUM(E237:E238)</f>
        <v>79152</v>
      </c>
      <c r="F236" s="19">
        <f t="shared" si="59"/>
        <v>1000</v>
      </c>
      <c r="G236" s="19">
        <f t="shared" si="59"/>
        <v>0</v>
      </c>
      <c r="H236" s="19">
        <f t="shared" si="59"/>
        <v>78152</v>
      </c>
      <c r="I236" s="19">
        <f t="shared" si="59"/>
        <v>78152</v>
      </c>
      <c r="J236" s="19">
        <f t="shared" si="59"/>
        <v>0</v>
      </c>
      <c r="K236" s="19">
        <f t="shared" si="59"/>
        <v>0</v>
      </c>
      <c r="L236" s="19">
        <f t="shared" si="59"/>
        <v>78152</v>
      </c>
      <c r="M236" s="19">
        <f t="shared" si="59"/>
        <v>-54849.04</v>
      </c>
      <c r="N236" s="19">
        <f t="shared" si="59"/>
        <v>23302.959999999999</v>
      </c>
      <c r="O236" s="19">
        <f t="shared" si="59"/>
        <v>0</v>
      </c>
      <c r="P236" s="19">
        <f t="shared" si="59"/>
        <v>0</v>
      </c>
    </row>
    <row r="237" spans="1:16" x14ac:dyDescent="0.35">
      <c r="A237" s="17"/>
      <c r="B237" s="55"/>
      <c r="C237" s="18">
        <v>1</v>
      </c>
      <c r="D237" s="18" t="s">
        <v>88</v>
      </c>
      <c r="E237" s="3">
        <v>78152</v>
      </c>
      <c r="F237" s="3">
        <v>0</v>
      </c>
      <c r="G237" s="3">
        <v>0</v>
      </c>
      <c r="H237" s="3">
        <v>78152</v>
      </c>
      <c r="I237" s="3">
        <v>78152</v>
      </c>
      <c r="J237" s="3">
        <v>0</v>
      </c>
      <c r="K237" s="3">
        <v>0</v>
      </c>
      <c r="L237" s="3">
        <v>78152</v>
      </c>
      <c r="M237" s="3">
        <v>-56115.040000000001</v>
      </c>
      <c r="N237" s="3">
        <v>22036.959999999999</v>
      </c>
      <c r="O237" s="3">
        <v>0</v>
      </c>
      <c r="P237" s="3">
        <v>0</v>
      </c>
    </row>
    <row r="238" spans="1:16" x14ac:dyDescent="0.35">
      <c r="A238" s="17"/>
      <c r="B238" s="55"/>
      <c r="C238" s="18">
        <v>1</v>
      </c>
      <c r="D238" s="18" t="s">
        <v>26</v>
      </c>
      <c r="E238" s="3">
        <v>1000</v>
      </c>
      <c r="F238" s="3">
        <v>1000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1266</v>
      </c>
      <c r="N238" s="3">
        <v>1266</v>
      </c>
      <c r="O238" s="3">
        <v>0</v>
      </c>
      <c r="P238" s="3">
        <v>0</v>
      </c>
    </row>
    <row r="239" spans="1:16" ht="20" x14ac:dyDescent="0.35">
      <c r="A239" s="11" t="s">
        <v>257</v>
      </c>
      <c r="B239" s="54" t="s">
        <v>258</v>
      </c>
      <c r="C239" s="12"/>
      <c r="D239" s="12"/>
      <c r="E239" s="19">
        <f t="shared" ref="E239:P239" si="60">SUM(E240:E241)</f>
        <v>27945.690000000002</v>
      </c>
      <c r="F239" s="19">
        <f t="shared" si="60"/>
        <v>27945.690000000002</v>
      </c>
      <c r="G239" s="19">
        <f t="shared" si="60"/>
        <v>8977.44</v>
      </c>
      <c r="H239" s="19">
        <f t="shared" si="60"/>
        <v>0</v>
      </c>
      <c r="I239" s="19">
        <f t="shared" si="60"/>
        <v>27945</v>
      </c>
      <c r="J239" s="19">
        <f t="shared" si="60"/>
        <v>27945</v>
      </c>
      <c r="K239" s="19">
        <f t="shared" si="60"/>
        <v>8977</v>
      </c>
      <c r="L239" s="19">
        <f t="shared" si="60"/>
        <v>0</v>
      </c>
      <c r="M239" s="19">
        <f t="shared" si="60"/>
        <v>0</v>
      </c>
      <c r="N239" s="19">
        <f t="shared" si="60"/>
        <v>27945</v>
      </c>
      <c r="O239" s="19">
        <f t="shared" si="60"/>
        <v>0</v>
      </c>
      <c r="P239" s="19">
        <f t="shared" si="60"/>
        <v>0</v>
      </c>
    </row>
    <row r="240" spans="1:16" x14ac:dyDescent="0.35">
      <c r="A240" s="17"/>
      <c r="B240" s="55"/>
      <c r="C240" s="18">
        <v>16</v>
      </c>
      <c r="D240" s="18" t="s">
        <v>38</v>
      </c>
      <c r="E240" s="3">
        <v>25865.97</v>
      </c>
      <c r="F240" s="3">
        <v>25865.97</v>
      </c>
      <c r="G240" s="3">
        <v>8005.2</v>
      </c>
      <c r="H240" s="3">
        <v>0</v>
      </c>
      <c r="I240" s="3">
        <v>25866</v>
      </c>
      <c r="J240" s="3">
        <v>25866</v>
      </c>
      <c r="K240" s="3">
        <v>8005</v>
      </c>
      <c r="L240" s="3">
        <v>0</v>
      </c>
      <c r="M240" s="3">
        <v>0</v>
      </c>
      <c r="N240" s="3">
        <v>25866</v>
      </c>
      <c r="O240" s="3">
        <v>0</v>
      </c>
      <c r="P240" s="3">
        <v>0</v>
      </c>
    </row>
    <row r="241" spans="1:16" x14ac:dyDescent="0.35">
      <c r="A241" s="17"/>
      <c r="B241" s="55"/>
      <c r="C241" s="18">
        <v>16</v>
      </c>
      <c r="D241" s="18" t="s">
        <v>26</v>
      </c>
      <c r="E241" s="3">
        <v>2079.7199999999998</v>
      </c>
      <c r="F241" s="3">
        <v>2079.7199999999998</v>
      </c>
      <c r="G241" s="3">
        <v>972.24</v>
      </c>
      <c r="H241" s="3">
        <v>0</v>
      </c>
      <c r="I241" s="3">
        <v>2079</v>
      </c>
      <c r="J241" s="3">
        <v>2079</v>
      </c>
      <c r="K241" s="3">
        <v>972</v>
      </c>
      <c r="L241" s="3">
        <v>0</v>
      </c>
      <c r="M241" s="3">
        <v>0</v>
      </c>
      <c r="N241" s="3">
        <v>2079</v>
      </c>
      <c r="O241" s="3">
        <v>0</v>
      </c>
      <c r="P241" s="3">
        <v>0</v>
      </c>
    </row>
    <row r="242" spans="1:16" x14ac:dyDescent="0.35">
      <c r="A242" s="11" t="s">
        <v>259</v>
      </c>
      <c r="B242" s="54" t="s">
        <v>260</v>
      </c>
      <c r="C242" s="12">
        <v>1</v>
      </c>
      <c r="D242" s="12" t="s">
        <v>26</v>
      </c>
      <c r="E242" s="13">
        <v>100000</v>
      </c>
      <c r="F242" s="13">
        <v>100000</v>
      </c>
      <c r="G242" s="13">
        <v>0</v>
      </c>
      <c r="H242" s="13">
        <v>0</v>
      </c>
      <c r="I242" s="13">
        <v>50000</v>
      </c>
      <c r="J242" s="13">
        <v>0</v>
      </c>
      <c r="K242" s="13">
        <v>0</v>
      </c>
      <c r="L242" s="13">
        <v>50000</v>
      </c>
      <c r="M242" s="13">
        <v>-50000</v>
      </c>
      <c r="N242" s="13">
        <v>0</v>
      </c>
      <c r="O242" s="13">
        <v>0</v>
      </c>
      <c r="P242" s="13">
        <v>0</v>
      </c>
    </row>
    <row r="243" spans="1:16" ht="20" x14ac:dyDescent="0.35">
      <c r="A243" s="11" t="s">
        <v>261</v>
      </c>
      <c r="B243" s="54" t="s">
        <v>262</v>
      </c>
      <c r="C243" s="12"/>
      <c r="D243" s="12"/>
      <c r="E243" s="19">
        <f t="shared" ref="E243:P243" si="61">SUM(E244:E246)</f>
        <v>74494.709999999992</v>
      </c>
      <c r="F243" s="19">
        <f t="shared" si="61"/>
        <v>68661.38</v>
      </c>
      <c r="G243" s="19">
        <f t="shared" si="61"/>
        <v>800.76</v>
      </c>
      <c r="H243" s="19">
        <f t="shared" si="61"/>
        <v>5833.33</v>
      </c>
      <c r="I243" s="19">
        <f t="shared" si="61"/>
        <v>74490.2</v>
      </c>
      <c r="J243" s="19">
        <f t="shared" si="61"/>
        <v>68656.87</v>
      </c>
      <c r="K243" s="19">
        <f t="shared" si="61"/>
        <v>801</v>
      </c>
      <c r="L243" s="19">
        <f t="shared" si="61"/>
        <v>5833.33</v>
      </c>
      <c r="M243" s="19">
        <f t="shared" si="61"/>
        <v>0</v>
      </c>
      <c r="N243" s="19">
        <f t="shared" si="61"/>
        <v>74490.2</v>
      </c>
      <c r="O243" s="19">
        <f t="shared" si="61"/>
        <v>0</v>
      </c>
      <c r="P243" s="19">
        <f t="shared" si="61"/>
        <v>0</v>
      </c>
    </row>
    <row r="244" spans="1:16" x14ac:dyDescent="0.35">
      <c r="A244" s="17"/>
      <c r="B244" s="55"/>
      <c r="C244" s="18">
        <v>16</v>
      </c>
      <c r="D244" s="18" t="s">
        <v>38</v>
      </c>
      <c r="E244" s="3">
        <v>8268.98</v>
      </c>
      <c r="F244" s="3">
        <v>7621.48</v>
      </c>
      <c r="G244" s="3">
        <v>88.92</v>
      </c>
      <c r="H244" s="3">
        <v>647.5</v>
      </c>
      <c r="I244" s="3">
        <v>8267.61</v>
      </c>
      <c r="J244" s="3">
        <v>7620.11</v>
      </c>
      <c r="K244" s="3">
        <v>89</v>
      </c>
      <c r="L244" s="3">
        <v>647.5</v>
      </c>
      <c r="M244" s="3">
        <v>0</v>
      </c>
      <c r="N244" s="3">
        <v>8267.61</v>
      </c>
      <c r="O244" s="3">
        <v>0</v>
      </c>
      <c r="P244" s="3">
        <v>0</v>
      </c>
    </row>
    <row r="245" spans="1:16" x14ac:dyDescent="0.35">
      <c r="A245" s="17"/>
      <c r="B245" s="55"/>
      <c r="C245" s="18">
        <v>16</v>
      </c>
      <c r="D245" s="18" t="s">
        <v>88</v>
      </c>
      <c r="E245" s="3">
        <v>46857.14</v>
      </c>
      <c r="F245" s="3">
        <v>43187.98</v>
      </c>
      <c r="G245" s="3">
        <v>503.64</v>
      </c>
      <c r="H245" s="3">
        <v>3669.16</v>
      </c>
      <c r="I245" s="3">
        <v>46857</v>
      </c>
      <c r="J245" s="3">
        <v>43187.839999999997</v>
      </c>
      <c r="K245" s="3">
        <v>504</v>
      </c>
      <c r="L245" s="3">
        <v>3669.16</v>
      </c>
      <c r="M245" s="3">
        <v>0</v>
      </c>
      <c r="N245" s="3">
        <v>46857</v>
      </c>
      <c r="O245" s="3">
        <v>0</v>
      </c>
      <c r="P245" s="3">
        <v>0</v>
      </c>
    </row>
    <row r="246" spans="1:16" x14ac:dyDescent="0.35">
      <c r="A246" s="17"/>
      <c r="B246" s="55"/>
      <c r="C246" s="18">
        <v>16</v>
      </c>
      <c r="D246" s="18" t="s">
        <v>26</v>
      </c>
      <c r="E246" s="3">
        <v>19368.59</v>
      </c>
      <c r="F246" s="3">
        <v>17851.919999999998</v>
      </c>
      <c r="G246" s="3">
        <v>208.2</v>
      </c>
      <c r="H246" s="3">
        <v>1516.67</v>
      </c>
      <c r="I246" s="3">
        <v>19365.59</v>
      </c>
      <c r="J246" s="3">
        <v>17848.919999999998</v>
      </c>
      <c r="K246" s="3">
        <v>208</v>
      </c>
      <c r="L246" s="3">
        <v>1516.67</v>
      </c>
      <c r="M246" s="3">
        <v>0</v>
      </c>
      <c r="N246" s="3">
        <v>19365.59</v>
      </c>
      <c r="O246" s="3">
        <v>0</v>
      </c>
      <c r="P246" s="3">
        <v>0</v>
      </c>
    </row>
    <row r="247" spans="1:16" ht="30" x14ac:dyDescent="0.35">
      <c r="A247" s="11" t="s">
        <v>263</v>
      </c>
      <c r="B247" s="54" t="s">
        <v>264</v>
      </c>
      <c r="C247" s="12">
        <v>16</v>
      </c>
      <c r="D247" s="12" t="s">
        <v>88</v>
      </c>
      <c r="E247" s="13">
        <v>44662.77</v>
      </c>
      <c r="F247" s="13">
        <v>41162.769999999997</v>
      </c>
      <c r="G247" s="13">
        <v>24141.599999999999</v>
      </c>
      <c r="H247" s="13">
        <v>3500</v>
      </c>
      <c r="I247" s="13">
        <v>44663</v>
      </c>
      <c r="J247" s="13">
        <v>41163</v>
      </c>
      <c r="K247" s="13">
        <v>24142</v>
      </c>
      <c r="L247" s="13">
        <v>3500</v>
      </c>
      <c r="M247" s="13">
        <v>0</v>
      </c>
      <c r="N247" s="13">
        <v>44663</v>
      </c>
      <c r="O247" s="13">
        <v>0</v>
      </c>
      <c r="P247" s="13">
        <v>0</v>
      </c>
    </row>
    <row r="248" spans="1:16" ht="20" x14ac:dyDescent="0.35">
      <c r="A248" s="11" t="s">
        <v>265</v>
      </c>
      <c r="B248" s="54" t="s">
        <v>266</v>
      </c>
      <c r="C248" s="12">
        <v>16</v>
      </c>
      <c r="D248" s="12" t="s">
        <v>26</v>
      </c>
      <c r="E248" s="13">
        <v>3000</v>
      </c>
      <c r="F248" s="13">
        <v>3000</v>
      </c>
      <c r="G248" s="13">
        <v>0</v>
      </c>
      <c r="H248" s="13">
        <v>0</v>
      </c>
      <c r="I248" s="13">
        <v>3000</v>
      </c>
      <c r="J248" s="13">
        <v>3000</v>
      </c>
      <c r="K248" s="13">
        <v>0</v>
      </c>
      <c r="L248" s="13">
        <v>0</v>
      </c>
      <c r="M248" s="13">
        <v>0</v>
      </c>
      <c r="N248" s="13">
        <v>3000</v>
      </c>
      <c r="O248" s="13">
        <v>0</v>
      </c>
      <c r="P248" s="13">
        <v>0</v>
      </c>
    </row>
    <row r="249" spans="1:16" x14ac:dyDescent="0.35">
      <c r="A249" s="14" t="s">
        <v>267</v>
      </c>
      <c r="B249" s="56" t="s">
        <v>268</v>
      </c>
      <c r="C249" s="15"/>
      <c r="D249" s="15"/>
      <c r="E249" s="16">
        <f t="shared" ref="E249:P249" si="62">SUM(E250:E281)</f>
        <v>0</v>
      </c>
      <c r="F249" s="16">
        <f t="shared" si="62"/>
        <v>0</v>
      </c>
      <c r="G249" s="16">
        <f t="shared" si="62"/>
        <v>0</v>
      </c>
      <c r="H249" s="16">
        <f t="shared" si="62"/>
        <v>0</v>
      </c>
      <c r="I249" s="16">
        <f t="shared" si="62"/>
        <v>0</v>
      </c>
      <c r="J249" s="16">
        <f t="shared" si="62"/>
        <v>0</v>
      </c>
      <c r="K249" s="16">
        <f t="shared" si="62"/>
        <v>0</v>
      </c>
      <c r="L249" s="16">
        <f t="shared" si="62"/>
        <v>0</v>
      </c>
      <c r="M249" s="16">
        <f t="shared" si="62"/>
        <v>0</v>
      </c>
      <c r="N249" s="16">
        <f t="shared" si="62"/>
        <v>0</v>
      </c>
      <c r="O249" s="16">
        <f t="shared" si="62"/>
        <v>0</v>
      </c>
      <c r="P249" s="16">
        <f t="shared" si="62"/>
        <v>0</v>
      </c>
    </row>
    <row r="250" spans="1:16" ht="20" hidden="1" x14ac:dyDescent="0.35">
      <c r="A250" s="11" t="s">
        <v>269</v>
      </c>
      <c r="B250" s="54" t="s">
        <v>270</v>
      </c>
      <c r="C250" s="12"/>
      <c r="D250" s="12"/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</row>
    <row r="251" spans="1:16" hidden="1" x14ac:dyDescent="0.35">
      <c r="A251" s="11" t="s">
        <v>271</v>
      </c>
      <c r="B251" s="54" t="s">
        <v>272</v>
      </c>
      <c r="C251" s="12"/>
      <c r="D251" s="12"/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</row>
    <row r="252" spans="1:16" ht="20" hidden="1" x14ac:dyDescent="0.35">
      <c r="A252" s="11" t="s">
        <v>273</v>
      </c>
      <c r="B252" s="54" t="s">
        <v>274</v>
      </c>
      <c r="C252" s="12"/>
      <c r="D252" s="12"/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</row>
    <row r="253" spans="1:16" ht="20" hidden="1" x14ac:dyDescent="0.35">
      <c r="A253" s="11" t="s">
        <v>275</v>
      </c>
      <c r="B253" s="54" t="s">
        <v>276</v>
      </c>
      <c r="C253" s="12"/>
      <c r="D253" s="12"/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</row>
    <row r="254" spans="1:16" hidden="1" x14ac:dyDescent="0.35">
      <c r="A254" s="11" t="s">
        <v>277</v>
      </c>
      <c r="B254" s="54" t="s">
        <v>278</v>
      </c>
      <c r="C254" s="12"/>
      <c r="D254" s="12"/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</row>
    <row r="255" spans="1:16" hidden="1" x14ac:dyDescent="0.35">
      <c r="A255" s="11" t="s">
        <v>279</v>
      </c>
      <c r="B255" s="54" t="s">
        <v>280</v>
      </c>
      <c r="C255" s="12"/>
      <c r="D255" s="12"/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</row>
    <row r="256" spans="1:16" ht="20" hidden="1" x14ac:dyDescent="0.35">
      <c r="A256" s="11" t="s">
        <v>281</v>
      </c>
      <c r="B256" s="54" t="s">
        <v>282</v>
      </c>
      <c r="C256" s="12"/>
      <c r="D256" s="12"/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</row>
    <row r="257" spans="1:16" ht="20" hidden="1" x14ac:dyDescent="0.35">
      <c r="A257" s="11" t="s">
        <v>283</v>
      </c>
      <c r="B257" s="54" t="s">
        <v>284</v>
      </c>
      <c r="C257" s="12"/>
      <c r="D257" s="12"/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</row>
    <row r="258" spans="1:16" ht="20" hidden="1" x14ac:dyDescent="0.35">
      <c r="A258" s="11" t="s">
        <v>285</v>
      </c>
      <c r="B258" s="54" t="s">
        <v>286</v>
      </c>
      <c r="C258" s="12"/>
      <c r="D258" s="12"/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</row>
    <row r="259" spans="1:16" ht="20" hidden="1" x14ac:dyDescent="0.35">
      <c r="A259" s="11" t="s">
        <v>287</v>
      </c>
      <c r="B259" s="54" t="s">
        <v>288</v>
      </c>
      <c r="C259" s="12"/>
      <c r="D259" s="12"/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</row>
    <row r="260" spans="1:16" ht="20" hidden="1" x14ac:dyDescent="0.35">
      <c r="A260" s="11" t="s">
        <v>289</v>
      </c>
      <c r="B260" s="54" t="s">
        <v>290</v>
      </c>
      <c r="C260" s="12"/>
      <c r="D260" s="12"/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</row>
    <row r="261" spans="1:16" ht="20" hidden="1" x14ac:dyDescent="0.35">
      <c r="A261" s="11" t="s">
        <v>291</v>
      </c>
      <c r="B261" s="54" t="s">
        <v>292</v>
      </c>
      <c r="C261" s="12"/>
      <c r="D261" s="12"/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</row>
    <row r="262" spans="1:16" hidden="1" x14ac:dyDescent="0.35">
      <c r="A262" s="11" t="s">
        <v>293</v>
      </c>
      <c r="B262" s="54" t="s">
        <v>294</v>
      </c>
      <c r="C262" s="12"/>
      <c r="D262" s="12"/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</row>
    <row r="263" spans="1:16" hidden="1" x14ac:dyDescent="0.35">
      <c r="A263" s="11" t="s">
        <v>295</v>
      </c>
      <c r="B263" s="54" t="s">
        <v>296</v>
      </c>
      <c r="C263" s="12"/>
      <c r="D263" s="12"/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</row>
    <row r="264" spans="1:16" ht="20" hidden="1" x14ac:dyDescent="0.35">
      <c r="A264" s="11" t="s">
        <v>297</v>
      </c>
      <c r="B264" s="54" t="s">
        <v>298</v>
      </c>
      <c r="C264" s="12"/>
      <c r="D264" s="12"/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</row>
    <row r="265" spans="1:16" hidden="1" x14ac:dyDescent="0.35">
      <c r="A265" s="11" t="s">
        <v>299</v>
      </c>
      <c r="B265" s="54" t="s">
        <v>300</v>
      </c>
      <c r="C265" s="12"/>
      <c r="D265" s="12"/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</row>
    <row r="266" spans="1:16" hidden="1" x14ac:dyDescent="0.35">
      <c r="A266" s="11" t="s">
        <v>301</v>
      </c>
      <c r="B266" s="54" t="s">
        <v>302</v>
      </c>
      <c r="C266" s="12"/>
      <c r="D266" s="12"/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</row>
    <row r="267" spans="1:16" hidden="1" x14ac:dyDescent="0.35">
      <c r="A267" s="11" t="s">
        <v>303</v>
      </c>
      <c r="B267" s="54" t="s">
        <v>304</v>
      </c>
      <c r="C267" s="12"/>
      <c r="D267" s="12"/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</row>
    <row r="268" spans="1:16" ht="20" hidden="1" x14ac:dyDescent="0.35">
      <c r="A268" s="11" t="s">
        <v>305</v>
      </c>
      <c r="B268" s="54" t="s">
        <v>306</v>
      </c>
      <c r="C268" s="12"/>
      <c r="D268" s="12"/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</row>
    <row r="269" spans="1:16" hidden="1" x14ac:dyDescent="0.35">
      <c r="A269" s="11" t="s">
        <v>307</v>
      </c>
      <c r="B269" s="54" t="s">
        <v>308</v>
      </c>
      <c r="C269" s="12"/>
      <c r="D269" s="12"/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</row>
    <row r="270" spans="1:16" hidden="1" x14ac:dyDescent="0.35">
      <c r="A270" s="11" t="s">
        <v>309</v>
      </c>
      <c r="B270" s="54" t="s">
        <v>310</v>
      </c>
      <c r="C270" s="12"/>
      <c r="D270" s="12"/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</row>
    <row r="271" spans="1:16" ht="20" hidden="1" x14ac:dyDescent="0.35">
      <c r="A271" s="11" t="s">
        <v>311</v>
      </c>
      <c r="B271" s="54" t="s">
        <v>312</v>
      </c>
      <c r="C271" s="12"/>
      <c r="D271" s="12"/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</row>
    <row r="272" spans="1:16" ht="20" hidden="1" x14ac:dyDescent="0.35">
      <c r="A272" s="11" t="s">
        <v>313</v>
      </c>
      <c r="B272" s="54" t="s">
        <v>314</v>
      </c>
      <c r="C272" s="12"/>
      <c r="D272" s="12"/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</row>
    <row r="273" spans="1:16" ht="30" hidden="1" x14ac:dyDescent="0.35">
      <c r="A273" s="11" t="s">
        <v>315</v>
      </c>
      <c r="B273" s="54" t="s">
        <v>316</v>
      </c>
      <c r="C273" s="12"/>
      <c r="D273" s="12"/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</row>
    <row r="274" spans="1:16" ht="20" hidden="1" x14ac:dyDescent="0.35">
      <c r="A274" s="11" t="s">
        <v>317</v>
      </c>
      <c r="B274" s="54" t="s">
        <v>318</v>
      </c>
      <c r="C274" s="12"/>
      <c r="D274" s="12"/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</row>
    <row r="275" spans="1:16" hidden="1" x14ac:dyDescent="0.35">
      <c r="A275" s="11" t="s">
        <v>319</v>
      </c>
      <c r="B275" s="54" t="s">
        <v>320</v>
      </c>
      <c r="C275" s="12"/>
      <c r="D275" s="12"/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</row>
    <row r="276" spans="1:16" ht="20" hidden="1" x14ac:dyDescent="0.35">
      <c r="A276" s="11" t="s">
        <v>321</v>
      </c>
      <c r="B276" s="54" t="s">
        <v>322</v>
      </c>
      <c r="C276" s="12"/>
      <c r="D276" s="12"/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13">
        <v>0</v>
      </c>
    </row>
    <row r="277" spans="1:16" hidden="1" x14ac:dyDescent="0.35">
      <c r="A277" s="11" t="s">
        <v>323</v>
      </c>
      <c r="B277" s="54" t="s">
        <v>324</v>
      </c>
      <c r="C277" s="12"/>
      <c r="D277" s="12"/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13">
        <v>0</v>
      </c>
    </row>
    <row r="278" spans="1:16" hidden="1" x14ac:dyDescent="0.35">
      <c r="A278" s="11" t="s">
        <v>325</v>
      </c>
      <c r="B278" s="54" t="s">
        <v>326</v>
      </c>
      <c r="C278" s="12"/>
      <c r="D278" s="12"/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</row>
    <row r="279" spans="1:16" ht="20" hidden="1" x14ac:dyDescent="0.35">
      <c r="A279" s="11" t="s">
        <v>327</v>
      </c>
      <c r="B279" s="54" t="s">
        <v>328</v>
      </c>
      <c r="C279" s="12"/>
      <c r="D279" s="12"/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3">
        <v>0</v>
      </c>
      <c r="P279" s="13">
        <v>0</v>
      </c>
    </row>
    <row r="280" spans="1:16" ht="20" hidden="1" x14ac:dyDescent="0.35">
      <c r="A280" s="11" t="s">
        <v>329</v>
      </c>
      <c r="B280" s="54" t="s">
        <v>330</v>
      </c>
      <c r="C280" s="12"/>
      <c r="D280" s="12"/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0</v>
      </c>
      <c r="P280" s="13">
        <v>0</v>
      </c>
    </row>
    <row r="281" spans="1:16" hidden="1" x14ac:dyDescent="0.35">
      <c r="A281" s="8" t="s">
        <v>331</v>
      </c>
      <c r="B281" s="57" t="s">
        <v>332</v>
      </c>
      <c r="C281" s="9"/>
      <c r="D281" s="9"/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</row>
    <row r="282" spans="1:16" s="26" customFormat="1" x14ac:dyDescent="0.35">
      <c r="A282" s="5"/>
      <c r="B282" s="58"/>
      <c r="C282" s="6"/>
      <c r="D282" s="6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1:16" s="26" customFormat="1" x14ac:dyDescent="0.35">
      <c r="A283" s="5"/>
      <c r="B283" s="58"/>
      <c r="C283" s="6"/>
      <c r="D283" s="6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1:16" s="26" customFormat="1" x14ac:dyDescent="0.35">
      <c r="A284" s="5"/>
      <c r="B284" s="58"/>
      <c r="C284" s="6"/>
      <c r="D284" s="6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1:16" s="26" customFormat="1" x14ac:dyDescent="0.35">
      <c r="A285" s="5"/>
      <c r="B285" s="58"/>
      <c r="C285" s="6"/>
      <c r="D285" s="6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1:16" s="26" customFormat="1" x14ac:dyDescent="0.35">
      <c r="A286" s="5"/>
      <c r="B286" s="58"/>
      <c r="C286" s="6"/>
      <c r="D286" s="6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1:16" s="27" customFormat="1" x14ac:dyDescent="0.35">
      <c r="A287" s="62" t="s">
        <v>0</v>
      </c>
      <c r="B287" s="62" t="s">
        <v>1</v>
      </c>
      <c r="C287" s="62" t="s">
        <v>4</v>
      </c>
      <c r="D287" s="68"/>
      <c r="E287" s="68"/>
      <c r="F287" s="68"/>
      <c r="G287" s="62" t="s">
        <v>5</v>
      </c>
      <c r="H287" s="68"/>
      <c r="I287" s="68"/>
      <c r="J287" s="68"/>
      <c r="K287" s="62" t="s">
        <v>6</v>
      </c>
      <c r="L287" s="68"/>
      <c r="M287" s="62" t="s">
        <v>7</v>
      </c>
      <c r="N287" s="62" t="s">
        <v>8</v>
      </c>
    </row>
    <row r="288" spans="1:16" s="27" customFormat="1" x14ac:dyDescent="0.35">
      <c r="A288" s="62"/>
      <c r="B288" s="62"/>
      <c r="C288" s="62" t="s">
        <v>9</v>
      </c>
      <c r="D288" s="62" t="s">
        <v>10</v>
      </c>
      <c r="E288" s="68"/>
      <c r="F288" s="62" t="s">
        <v>11</v>
      </c>
      <c r="G288" s="62" t="s">
        <v>9</v>
      </c>
      <c r="H288" s="62" t="s">
        <v>10</v>
      </c>
      <c r="I288" s="68"/>
      <c r="J288" s="62" t="s">
        <v>11</v>
      </c>
      <c r="K288" s="62" t="s">
        <v>12</v>
      </c>
      <c r="L288" s="62" t="s">
        <v>13</v>
      </c>
      <c r="M288" s="62"/>
      <c r="N288" s="62"/>
    </row>
    <row r="289" spans="1:14" s="27" customFormat="1" x14ac:dyDescent="0.35">
      <c r="A289" s="62"/>
      <c r="B289" s="62"/>
      <c r="C289" s="62"/>
      <c r="D289" s="29" t="s">
        <v>9</v>
      </c>
      <c r="E289" s="29" t="s">
        <v>14</v>
      </c>
      <c r="F289" s="62"/>
      <c r="G289" s="62"/>
      <c r="H289" s="29" t="s">
        <v>9</v>
      </c>
      <c r="I289" s="29" t="s">
        <v>14</v>
      </c>
      <c r="J289" s="62"/>
      <c r="K289" s="62"/>
      <c r="L289" s="62"/>
      <c r="M289" s="62"/>
      <c r="N289" s="62"/>
    </row>
    <row r="290" spans="1:14" x14ac:dyDescent="0.35">
      <c r="A290" s="2" t="s">
        <v>333</v>
      </c>
      <c r="B290" s="55" t="s">
        <v>334</v>
      </c>
      <c r="C290" s="4">
        <f t="shared" ref="C290:N290" si="63">C291+C294+C297+C298+C299+C300+C301+C302</f>
        <v>20458551.91</v>
      </c>
      <c r="D290" s="4">
        <f t="shared" si="63"/>
        <v>692943.55</v>
      </c>
      <c r="E290" s="4">
        <f t="shared" si="63"/>
        <v>51266.76</v>
      </c>
      <c r="F290" s="4">
        <f t="shared" si="63"/>
        <v>19765608.359999999</v>
      </c>
      <c r="G290" s="4">
        <f t="shared" si="63"/>
        <v>4977336.03</v>
      </c>
      <c r="H290" s="4">
        <f t="shared" si="63"/>
        <v>479565.67</v>
      </c>
      <c r="I290" s="4">
        <f t="shared" si="63"/>
        <v>51260.24</v>
      </c>
      <c r="J290" s="4">
        <f t="shared" si="63"/>
        <v>4497770.3600000003</v>
      </c>
      <c r="K290" s="4">
        <f t="shared" si="63"/>
        <v>6608594.79</v>
      </c>
      <c r="L290" s="4">
        <f t="shared" si="63"/>
        <v>11585930.819999998</v>
      </c>
      <c r="M290" s="4">
        <f t="shared" si="63"/>
        <v>5505027.3300000001</v>
      </c>
      <c r="N290" s="4">
        <f t="shared" si="63"/>
        <v>5505027.3300000001</v>
      </c>
    </row>
    <row r="291" spans="1:14" x14ac:dyDescent="0.35">
      <c r="A291" s="2" t="s">
        <v>335</v>
      </c>
      <c r="B291" s="55" t="s">
        <v>336</v>
      </c>
      <c r="C291" s="4">
        <f t="shared" ref="C291:N291" si="64">SUM(C292:C293)</f>
        <v>10005223.949999999</v>
      </c>
      <c r="D291" s="4">
        <f t="shared" si="64"/>
        <v>41436.85</v>
      </c>
      <c r="E291" s="4">
        <f t="shared" si="64"/>
        <v>8094.12</v>
      </c>
      <c r="F291" s="4">
        <f t="shared" si="64"/>
        <v>9963787.0999999996</v>
      </c>
      <c r="G291" s="4">
        <f t="shared" si="64"/>
        <v>75862.759999999995</v>
      </c>
      <c r="H291" s="4">
        <f t="shared" si="64"/>
        <v>42668.66</v>
      </c>
      <c r="I291" s="4">
        <f t="shared" si="64"/>
        <v>8094</v>
      </c>
      <c r="J291" s="4">
        <f t="shared" si="64"/>
        <v>33194.1</v>
      </c>
      <c r="K291" s="4">
        <f t="shared" si="64"/>
        <v>5636816.9299999997</v>
      </c>
      <c r="L291" s="4">
        <f t="shared" si="64"/>
        <v>5712679.6900000004</v>
      </c>
      <c r="M291" s="4">
        <f t="shared" si="64"/>
        <v>5252212.04</v>
      </c>
      <c r="N291" s="4">
        <f t="shared" si="64"/>
        <v>5252212.04</v>
      </c>
    </row>
    <row r="292" spans="1:14" x14ac:dyDescent="0.35">
      <c r="A292" s="2" t="s">
        <v>38</v>
      </c>
      <c r="B292" s="55" t="s">
        <v>337</v>
      </c>
      <c r="C292" s="3">
        <v>9250223.9499999993</v>
      </c>
      <c r="D292" s="3">
        <v>41436.85</v>
      </c>
      <c r="E292" s="3">
        <v>8094.12</v>
      </c>
      <c r="F292" s="3">
        <v>9208787.0999999996</v>
      </c>
      <c r="G292" s="3">
        <v>75862.759999999995</v>
      </c>
      <c r="H292" s="3">
        <v>42668.66</v>
      </c>
      <c r="I292" s="3">
        <v>8094</v>
      </c>
      <c r="J292" s="3">
        <v>33194.1</v>
      </c>
      <c r="K292" s="3">
        <v>5064816.93</v>
      </c>
      <c r="L292" s="3">
        <v>5140679.6900000004</v>
      </c>
      <c r="M292" s="3">
        <v>2234212.04</v>
      </c>
      <c r="N292" s="3">
        <v>2234212.04</v>
      </c>
    </row>
    <row r="293" spans="1:14" x14ac:dyDescent="0.35">
      <c r="A293" s="2" t="s">
        <v>25</v>
      </c>
      <c r="B293" s="55" t="s">
        <v>338</v>
      </c>
      <c r="C293" s="3">
        <v>755000</v>
      </c>
      <c r="D293" s="3">
        <v>0</v>
      </c>
      <c r="E293" s="3">
        <v>0</v>
      </c>
      <c r="F293" s="3">
        <v>755000</v>
      </c>
      <c r="G293" s="3">
        <v>0</v>
      </c>
      <c r="H293" s="3">
        <v>0</v>
      </c>
      <c r="I293" s="3">
        <v>0</v>
      </c>
      <c r="J293" s="3">
        <v>0</v>
      </c>
      <c r="K293" s="3">
        <v>572000</v>
      </c>
      <c r="L293" s="3">
        <v>572000</v>
      </c>
      <c r="M293" s="3">
        <v>3018000</v>
      </c>
      <c r="N293" s="3">
        <v>3018000</v>
      </c>
    </row>
    <row r="294" spans="1:14" x14ac:dyDescent="0.35">
      <c r="A294" s="2" t="s">
        <v>339</v>
      </c>
      <c r="B294" s="55" t="s">
        <v>340</v>
      </c>
      <c r="C294" s="4">
        <f t="shared" ref="C294:N294" si="65">SUM(C295:C296)</f>
        <v>4701685.5999999996</v>
      </c>
      <c r="D294" s="4">
        <f t="shared" si="65"/>
        <v>270187.08</v>
      </c>
      <c r="E294" s="4">
        <f t="shared" si="65"/>
        <v>1647.48</v>
      </c>
      <c r="F294" s="4">
        <f t="shared" si="65"/>
        <v>4431498.5199999996</v>
      </c>
      <c r="G294" s="4">
        <f t="shared" si="65"/>
        <v>3326556.99</v>
      </c>
      <c r="H294" s="4">
        <f t="shared" si="65"/>
        <v>55416.47</v>
      </c>
      <c r="I294" s="4">
        <f t="shared" si="65"/>
        <v>1640.32</v>
      </c>
      <c r="J294" s="4">
        <f t="shared" si="65"/>
        <v>3271140.52</v>
      </c>
      <c r="K294" s="4">
        <f t="shared" si="65"/>
        <v>0</v>
      </c>
      <c r="L294" s="4">
        <f t="shared" si="65"/>
        <v>3326556.99</v>
      </c>
      <c r="M294" s="4">
        <f t="shared" si="65"/>
        <v>250212.04</v>
      </c>
      <c r="N294" s="4">
        <f t="shared" si="65"/>
        <v>250212.04</v>
      </c>
    </row>
    <row r="295" spans="1:14" x14ac:dyDescent="0.35">
      <c r="A295" s="2" t="s">
        <v>174</v>
      </c>
      <c r="B295" s="55" t="s">
        <v>341</v>
      </c>
      <c r="C295" s="3">
        <v>34000</v>
      </c>
      <c r="D295" s="3">
        <v>0</v>
      </c>
      <c r="E295" s="3">
        <v>0</v>
      </c>
      <c r="F295" s="3">
        <v>34000</v>
      </c>
      <c r="G295" s="3">
        <v>34000</v>
      </c>
      <c r="H295" s="3">
        <v>0</v>
      </c>
      <c r="I295" s="3">
        <v>0</v>
      </c>
      <c r="J295" s="3">
        <v>34000</v>
      </c>
      <c r="K295" s="3">
        <v>0</v>
      </c>
      <c r="L295" s="3">
        <v>34000</v>
      </c>
      <c r="M295" s="3">
        <v>0</v>
      </c>
      <c r="N295" s="3">
        <v>0</v>
      </c>
    </row>
    <row r="296" spans="1:14" x14ac:dyDescent="0.35">
      <c r="A296" s="2" t="s">
        <v>26</v>
      </c>
      <c r="B296" s="55" t="s">
        <v>342</v>
      </c>
      <c r="C296" s="3">
        <v>4667685.5999999996</v>
      </c>
      <c r="D296" s="3">
        <v>270187.08</v>
      </c>
      <c r="E296" s="3">
        <v>1647.48</v>
      </c>
      <c r="F296" s="3">
        <v>4397498.5199999996</v>
      </c>
      <c r="G296" s="3">
        <v>3292556.99</v>
      </c>
      <c r="H296" s="3">
        <v>55416.47</v>
      </c>
      <c r="I296" s="3">
        <v>1640.32</v>
      </c>
      <c r="J296" s="3">
        <v>3237140.52</v>
      </c>
      <c r="K296" s="3">
        <v>0</v>
      </c>
      <c r="L296" s="3">
        <v>3292556.99</v>
      </c>
      <c r="M296" s="3">
        <v>250212.04</v>
      </c>
      <c r="N296" s="3">
        <v>250212.04</v>
      </c>
    </row>
    <row r="297" spans="1:14" x14ac:dyDescent="0.35">
      <c r="A297" s="2" t="s">
        <v>187</v>
      </c>
      <c r="B297" s="55" t="s">
        <v>343</v>
      </c>
      <c r="C297" s="3">
        <v>180000</v>
      </c>
      <c r="D297" s="3">
        <v>0</v>
      </c>
      <c r="E297" s="3">
        <v>0</v>
      </c>
      <c r="F297" s="3">
        <v>180000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</row>
    <row r="298" spans="1:14" ht="25" x14ac:dyDescent="0.35">
      <c r="A298" s="2" t="s">
        <v>140</v>
      </c>
      <c r="B298" s="55" t="s">
        <v>344</v>
      </c>
      <c r="C298" s="3">
        <v>12000</v>
      </c>
      <c r="D298" s="3">
        <v>0</v>
      </c>
      <c r="E298" s="3">
        <v>0</v>
      </c>
      <c r="F298" s="3">
        <v>12000</v>
      </c>
      <c r="G298" s="3">
        <v>12000</v>
      </c>
      <c r="H298" s="3">
        <v>0</v>
      </c>
      <c r="I298" s="3">
        <v>0</v>
      </c>
      <c r="J298" s="3">
        <v>12000</v>
      </c>
      <c r="K298" s="3">
        <v>0</v>
      </c>
      <c r="L298" s="3">
        <v>12000</v>
      </c>
      <c r="M298" s="3">
        <v>0</v>
      </c>
      <c r="N298" s="3">
        <v>0</v>
      </c>
    </row>
    <row r="299" spans="1:14" x14ac:dyDescent="0.35">
      <c r="A299" s="2" t="s">
        <v>88</v>
      </c>
      <c r="B299" s="55" t="s">
        <v>345</v>
      </c>
      <c r="C299" s="3">
        <v>4783373.08</v>
      </c>
      <c r="D299" s="3">
        <v>374005.62</v>
      </c>
      <c r="E299" s="3">
        <v>37818.120000000003</v>
      </c>
      <c r="F299" s="3">
        <v>4409367.46</v>
      </c>
      <c r="G299" s="3">
        <v>786647</v>
      </c>
      <c r="H299" s="3">
        <v>374166.54</v>
      </c>
      <c r="I299" s="3">
        <v>37818.92</v>
      </c>
      <c r="J299" s="3">
        <v>412480.46</v>
      </c>
      <c r="K299" s="3">
        <v>11699.79</v>
      </c>
      <c r="L299" s="3">
        <v>798346.79</v>
      </c>
      <c r="M299" s="3">
        <v>2403.25</v>
      </c>
      <c r="N299" s="3">
        <v>2403.25</v>
      </c>
    </row>
    <row r="300" spans="1:14" x14ac:dyDescent="0.35">
      <c r="A300" s="2" t="s">
        <v>39</v>
      </c>
      <c r="B300" s="55" t="s">
        <v>346</v>
      </c>
      <c r="C300" s="3">
        <v>5280</v>
      </c>
      <c r="D300" s="3">
        <v>0</v>
      </c>
      <c r="E300" s="3">
        <v>0</v>
      </c>
      <c r="F300" s="3">
        <v>5280</v>
      </c>
      <c r="G300" s="3">
        <v>5280</v>
      </c>
      <c r="H300" s="3">
        <v>0</v>
      </c>
      <c r="I300" s="3">
        <v>0</v>
      </c>
      <c r="J300" s="3">
        <v>5280</v>
      </c>
      <c r="K300" s="3">
        <v>960078.07</v>
      </c>
      <c r="L300" s="3">
        <v>965358.07</v>
      </c>
      <c r="M300" s="3">
        <v>200</v>
      </c>
      <c r="N300" s="3">
        <v>200</v>
      </c>
    </row>
    <row r="301" spans="1:14" x14ac:dyDescent="0.35">
      <c r="A301" s="2" t="s">
        <v>37</v>
      </c>
      <c r="B301" s="55" t="s">
        <v>347</v>
      </c>
      <c r="C301" s="3">
        <v>715000</v>
      </c>
      <c r="D301" s="3">
        <v>0</v>
      </c>
      <c r="E301" s="3">
        <v>0</v>
      </c>
      <c r="F301" s="3">
        <v>715000</v>
      </c>
      <c r="G301" s="3">
        <v>715000</v>
      </c>
      <c r="H301" s="3">
        <v>0</v>
      </c>
      <c r="I301" s="3">
        <v>0</v>
      </c>
      <c r="J301" s="3">
        <v>715000</v>
      </c>
      <c r="K301" s="3">
        <v>0</v>
      </c>
      <c r="L301" s="3">
        <v>715000</v>
      </c>
      <c r="M301" s="3">
        <v>0</v>
      </c>
      <c r="N301" s="3">
        <v>0</v>
      </c>
    </row>
    <row r="302" spans="1:14" x14ac:dyDescent="0.35">
      <c r="A302" s="2" t="s">
        <v>103</v>
      </c>
      <c r="B302" s="55" t="s">
        <v>348</v>
      </c>
      <c r="C302" s="3">
        <v>55989.279999999999</v>
      </c>
      <c r="D302" s="3">
        <v>7314</v>
      </c>
      <c r="E302" s="3">
        <v>3707.04</v>
      </c>
      <c r="F302" s="3">
        <v>48675.28</v>
      </c>
      <c r="G302" s="3">
        <v>55989.279999999999</v>
      </c>
      <c r="H302" s="3">
        <v>7314</v>
      </c>
      <c r="I302" s="3">
        <v>3707</v>
      </c>
      <c r="J302" s="3">
        <v>48675.28</v>
      </c>
      <c r="K302" s="3">
        <v>0</v>
      </c>
      <c r="L302" s="3">
        <v>55989.279999999999</v>
      </c>
      <c r="M302" s="3">
        <v>0</v>
      </c>
      <c r="N302" s="3">
        <v>0</v>
      </c>
    </row>
    <row r="303" spans="1:14" x14ac:dyDescent="0.35">
      <c r="A303" s="2" t="s">
        <v>349</v>
      </c>
      <c r="B303" s="55" t="s">
        <v>350</v>
      </c>
      <c r="C303" s="4">
        <f t="shared" ref="C303:N303" si="66">SUM(C304:C306)</f>
        <v>74872</v>
      </c>
      <c r="D303" s="4">
        <f t="shared" si="66"/>
        <v>0</v>
      </c>
      <c r="E303" s="4">
        <f t="shared" si="66"/>
        <v>0</v>
      </c>
      <c r="F303" s="4">
        <f t="shared" si="66"/>
        <v>74872</v>
      </c>
      <c r="G303" s="4">
        <f t="shared" si="66"/>
        <v>0</v>
      </c>
      <c r="H303" s="4">
        <f t="shared" si="66"/>
        <v>0</v>
      </c>
      <c r="I303" s="4">
        <f t="shared" si="66"/>
        <v>0</v>
      </c>
      <c r="J303" s="4">
        <f t="shared" si="66"/>
        <v>0</v>
      </c>
      <c r="K303" s="4">
        <f t="shared" si="66"/>
        <v>158577.34999999998</v>
      </c>
      <c r="L303" s="4">
        <f t="shared" si="66"/>
        <v>158577.34999999998</v>
      </c>
      <c r="M303" s="4">
        <f t="shared" si="66"/>
        <v>0</v>
      </c>
      <c r="N303" s="4">
        <f t="shared" si="66"/>
        <v>0</v>
      </c>
    </row>
    <row r="304" spans="1:14" x14ac:dyDescent="0.35">
      <c r="A304" s="2" t="s">
        <v>131</v>
      </c>
      <c r="B304" s="55" t="s">
        <v>351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145016.04999999999</v>
      </c>
      <c r="L304" s="3">
        <v>145016.04999999999</v>
      </c>
      <c r="M304" s="3">
        <v>0</v>
      </c>
      <c r="N304" s="3">
        <v>0</v>
      </c>
    </row>
    <row r="305" spans="1:14" x14ac:dyDescent="0.35">
      <c r="A305" s="2" t="s">
        <v>200</v>
      </c>
      <c r="B305" s="55" t="s">
        <v>352</v>
      </c>
      <c r="C305" s="3">
        <v>74872</v>
      </c>
      <c r="D305" s="3">
        <v>0</v>
      </c>
      <c r="E305" s="3">
        <v>0</v>
      </c>
      <c r="F305" s="3">
        <v>74872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</row>
    <row r="306" spans="1:14" x14ac:dyDescent="0.35">
      <c r="A306" s="2" t="s">
        <v>104</v>
      </c>
      <c r="B306" s="55" t="s">
        <v>337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13561.3</v>
      </c>
      <c r="L306" s="3">
        <v>13561.3</v>
      </c>
      <c r="M306" s="3">
        <v>0</v>
      </c>
      <c r="N306" s="3">
        <v>0</v>
      </c>
    </row>
    <row r="307" spans="1:14" x14ac:dyDescent="0.35">
      <c r="A307" s="20"/>
      <c r="B307" s="59" t="s">
        <v>353</v>
      </c>
      <c r="C307" s="21">
        <f t="shared" ref="C307:N307" si="67">C290+C303</f>
        <v>20533423.91</v>
      </c>
      <c r="D307" s="21">
        <f t="shared" si="67"/>
        <v>692943.55</v>
      </c>
      <c r="E307" s="21">
        <f t="shared" si="67"/>
        <v>51266.76</v>
      </c>
      <c r="F307" s="21">
        <f t="shared" si="67"/>
        <v>19840480.359999999</v>
      </c>
      <c r="G307" s="21">
        <f t="shared" si="67"/>
        <v>4977336.03</v>
      </c>
      <c r="H307" s="21">
        <f t="shared" si="67"/>
        <v>479565.67</v>
      </c>
      <c r="I307" s="21">
        <f t="shared" si="67"/>
        <v>51260.24</v>
      </c>
      <c r="J307" s="21">
        <f t="shared" si="67"/>
        <v>4497770.3600000003</v>
      </c>
      <c r="K307" s="21">
        <f t="shared" si="67"/>
        <v>6767172.1399999997</v>
      </c>
      <c r="L307" s="21">
        <f t="shared" si="67"/>
        <v>11744508.169999998</v>
      </c>
      <c r="M307" s="21">
        <f t="shared" si="67"/>
        <v>5505027.3300000001</v>
      </c>
      <c r="N307" s="21">
        <f t="shared" si="67"/>
        <v>5505027.3300000001</v>
      </c>
    </row>
  </sheetData>
  <mergeCells count="36">
    <mergeCell ref="M1:P5"/>
    <mergeCell ref="G2:I2"/>
    <mergeCell ref="D3:L3"/>
    <mergeCell ref="F4:J4"/>
    <mergeCell ref="J288:J289"/>
    <mergeCell ref="K288:K289"/>
    <mergeCell ref="L288:L289"/>
    <mergeCell ref="M287:M289"/>
    <mergeCell ref="N287:N289"/>
    <mergeCell ref="G287:J287"/>
    <mergeCell ref="K287:L287"/>
    <mergeCell ref="H288:I288"/>
    <mergeCell ref="I7:L7"/>
    <mergeCell ref="M7:N7"/>
    <mergeCell ref="F8:G8"/>
    <mergeCell ref="J8:K8"/>
    <mergeCell ref="A287:A289"/>
    <mergeCell ref="B287:B289"/>
    <mergeCell ref="C288:C289"/>
    <mergeCell ref="F288:F289"/>
    <mergeCell ref="G288:G289"/>
    <mergeCell ref="C287:F287"/>
    <mergeCell ref="D288:E288"/>
    <mergeCell ref="A7:A9"/>
    <mergeCell ref="B7:B9"/>
    <mergeCell ref="C7:C9"/>
    <mergeCell ref="D7:D9"/>
    <mergeCell ref="E8:E9"/>
    <mergeCell ref="O7:O9"/>
    <mergeCell ref="P7:P9"/>
    <mergeCell ref="E7:H7"/>
    <mergeCell ref="H8:H9"/>
    <mergeCell ref="I8:I9"/>
    <mergeCell ref="L8:L9"/>
    <mergeCell ref="M8:M9"/>
    <mergeCell ref="N8:N9"/>
  </mergeCells>
  <pageMargins left="0.4" right="0.4" top="0.4" bottom="0.4" header="0.4" footer="0.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39"/>
  <sheetViews>
    <sheetView tabSelected="1" workbookViewId="0">
      <selection activeCell="A5" sqref="A5:J5"/>
    </sheetView>
  </sheetViews>
  <sheetFormatPr defaultColWidth="9.1796875" defaultRowHeight="14.5" x14ac:dyDescent="0.35"/>
  <cols>
    <col min="1" max="1" width="40.7265625" style="33" customWidth="1"/>
    <col min="2" max="6" width="16" style="33" customWidth="1"/>
    <col min="7" max="8" width="15.453125" style="33" customWidth="1"/>
    <col min="9" max="10" width="16" style="33" customWidth="1"/>
    <col min="11" max="16384" width="9.1796875" style="33"/>
  </cols>
  <sheetData>
    <row r="1" spans="1:10" x14ac:dyDescent="0.35">
      <c r="D1" s="71" t="s">
        <v>397</v>
      </c>
      <c r="E1" s="71"/>
      <c r="F1" s="71"/>
      <c r="G1" s="71"/>
      <c r="H1" s="71"/>
    </row>
    <row r="2" spans="1:10" x14ac:dyDescent="0.35">
      <c r="D2" s="71"/>
      <c r="E2" s="71"/>
      <c r="F2" s="71"/>
      <c r="G2" s="71"/>
      <c r="H2" s="71"/>
    </row>
    <row r="3" spans="1:10" x14ac:dyDescent="0.35">
      <c r="A3" s="51"/>
      <c r="B3" s="51"/>
      <c r="C3" s="51"/>
      <c r="D3" s="71"/>
      <c r="E3" s="71"/>
      <c r="F3" s="71"/>
      <c r="G3" s="71"/>
      <c r="H3" s="71"/>
      <c r="I3" s="51"/>
      <c r="J3" s="51"/>
    </row>
    <row r="4" spans="1:10" x14ac:dyDescent="0.35">
      <c r="A4" s="34"/>
      <c r="B4" s="34"/>
      <c r="C4" s="34"/>
      <c r="D4" s="71"/>
      <c r="E4" s="71"/>
      <c r="F4" s="71"/>
      <c r="G4" s="71"/>
      <c r="H4" s="71"/>
      <c r="I4" s="34"/>
      <c r="J4" s="34"/>
    </row>
    <row r="5" spans="1:10" x14ac:dyDescent="0.35">
      <c r="A5" s="73"/>
      <c r="B5" s="74"/>
      <c r="C5" s="74"/>
      <c r="D5" s="74"/>
      <c r="E5" s="74"/>
      <c r="F5" s="74"/>
      <c r="G5" s="74"/>
      <c r="H5" s="74"/>
      <c r="I5" s="74"/>
      <c r="J5" s="74"/>
    </row>
    <row r="6" spans="1:10" ht="16.5" customHeight="1" x14ac:dyDescent="0.35">
      <c r="A6" s="75" t="s">
        <v>357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16.5" customHeight="1" x14ac:dyDescent="0.35">
      <c r="A7" s="75" t="s">
        <v>358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x14ac:dyDescent="0.35">
      <c r="A8" s="35"/>
      <c r="B8" s="35"/>
      <c r="C8" s="35"/>
      <c r="D8" s="35"/>
      <c r="E8" s="35"/>
      <c r="F8" s="35"/>
      <c r="G8" s="35"/>
      <c r="H8" s="35" t="s">
        <v>359</v>
      </c>
      <c r="I8" s="35"/>
      <c r="J8" s="36"/>
    </row>
    <row r="9" spans="1:10" ht="42" customHeight="1" x14ac:dyDescent="0.35">
      <c r="A9" s="72" t="s">
        <v>360</v>
      </c>
      <c r="B9" s="72" t="s">
        <v>361</v>
      </c>
      <c r="C9" s="72" t="s">
        <v>362</v>
      </c>
      <c r="D9" s="72" t="s">
        <v>363</v>
      </c>
      <c r="E9" s="76" t="s">
        <v>364</v>
      </c>
      <c r="F9" s="77"/>
      <c r="G9" s="72" t="s">
        <v>365</v>
      </c>
      <c r="H9" s="72" t="s">
        <v>366</v>
      </c>
      <c r="I9" s="35"/>
      <c r="J9" s="36"/>
    </row>
    <row r="10" spans="1:10" ht="45" x14ac:dyDescent="0.35">
      <c r="A10" s="72"/>
      <c r="B10" s="72"/>
      <c r="C10" s="72"/>
      <c r="D10" s="72"/>
      <c r="E10" s="37" t="s">
        <v>12</v>
      </c>
      <c r="F10" s="37" t="s">
        <v>13</v>
      </c>
      <c r="G10" s="72"/>
      <c r="H10" s="72"/>
    </row>
    <row r="11" spans="1:10" ht="15.5" x14ac:dyDescent="0.35">
      <c r="A11" s="38" t="s">
        <v>367</v>
      </c>
      <c r="B11" s="39">
        <f>SUM(B14+B12)</f>
        <v>5478412.0499999998</v>
      </c>
      <c r="C11" s="39">
        <f>D11-B11</f>
        <v>-501076.01999999955</v>
      </c>
      <c r="D11" s="39">
        <f>SUM(D14+D12)</f>
        <v>4977336.03</v>
      </c>
      <c r="E11" s="39">
        <f>F11-D11</f>
        <v>6767172.1399999978</v>
      </c>
      <c r="F11" s="39">
        <f>F15</f>
        <v>11744508.169999998</v>
      </c>
      <c r="G11" s="39">
        <f>G15</f>
        <v>12780998.459999999</v>
      </c>
      <c r="H11" s="39">
        <f>H15</f>
        <v>5504827.3300000001</v>
      </c>
    </row>
    <row r="12" spans="1:10" ht="15.5" x14ac:dyDescent="0.35">
      <c r="A12" s="40" t="s">
        <v>368</v>
      </c>
      <c r="B12" s="41">
        <v>426033.05</v>
      </c>
      <c r="C12" s="42">
        <f>D12-B12</f>
        <v>53532.619999999995</v>
      </c>
      <c r="D12" s="43">
        <v>479565.67</v>
      </c>
      <c r="E12" s="44"/>
      <c r="F12" s="44"/>
      <c r="G12" s="43"/>
      <c r="H12" s="43"/>
    </row>
    <row r="13" spans="1:10" ht="15.5" x14ac:dyDescent="0.35">
      <c r="A13" s="45" t="s">
        <v>369</v>
      </c>
      <c r="B13" s="41">
        <v>20044.919999999998</v>
      </c>
      <c r="C13" s="42">
        <f>D13-B13</f>
        <v>31215.32</v>
      </c>
      <c r="D13" s="43">
        <v>51260.24</v>
      </c>
      <c r="E13" s="44"/>
      <c r="F13" s="44"/>
      <c r="G13" s="43"/>
      <c r="H13" s="43"/>
    </row>
    <row r="14" spans="1:10" ht="15.5" x14ac:dyDescent="0.35">
      <c r="A14" s="40" t="s">
        <v>370</v>
      </c>
      <c r="B14" s="41">
        <v>5052379</v>
      </c>
      <c r="C14" s="42">
        <f>D14-B14</f>
        <v>-554608.63999999966</v>
      </c>
      <c r="D14" s="43">
        <v>4497770.3600000003</v>
      </c>
      <c r="E14" s="43"/>
      <c r="F14" s="43"/>
      <c r="G14" s="43"/>
      <c r="H14" s="43"/>
    </row>
    <row r="15" spans="1:10" ht="15.5" x14ac:dyDescent="0.35">
      <c r="A15" s="38" t="s">
        <v>371</v>
      </c>
      <c r="B15" s="39">
        <f>SUM(B16+B36)</f>
        <v>5478412.0500000007</v>
      </c>
      <c r="C15" s="39">
        <f>SUM(C16+C36)</f>
        <v>-501076.01999999979</v>
      </c>
      <c r="D15" s="39">
        <f>SUM(D16+D36)</f>
        <v>4977336.03</v>
      </c>
      <c r="E15" s="39">
        <f>F15-D15</f>
        <v>6767172.1399999978</v>
      </c>
      <c r="F15" s="39">
        <f>F16+F36</f>
        <v>11744508.169999998</v>
      </c>
      <c r="G15" s="39">
        <f t="shared" ref="G15:H15" si="0">SUM(G16+G36)</f>
        <v>12780998.459999999</v>
      </c>
      <c r="H15" s="39">
        <f t="shared" si="0"/>
        <v>5504827.3300000001</v>
      </c>
    </row>
    <row r="16" spans="1:10" ht="15.5" x14ac:dyDescent="0.35">
      <c r="A16" s="38" t="s">
        <v>372</v>
      </c>
      <c r="B16" s="39">
        <f>SUM(B17+B24+B29+B30+B31+B32+B33+B34+B35)</f>
        <v>5478412.0500000007</v>
      </c>
      <c r="C16" s="39">
        <f>SUM(C17+C24+C29+C30+C31+C32+C33+C34+C35)</f>
        <v>-501076.01999999979</v>
      </c>
      <c r="D16" s="39">
        <f>SUM(D17+D24+D29+D30+D31+D32+D33+D34+D35)</f>
        <v>4977336.03</v>
      </c>
      <c r="E16" s="39">
        <f>F16-D16</f>
        <v>6608594.7899999982</v>
      </c>
      <c r="F16" s="39">
        <f>F19+F20+F21+F22+F23+F24+F29+F30+F31+F32+F33+F34+F35</f>
        <v>11585930.819999998</v>
      </c>
      <c r="G16" s="39">
        <f t="shared" ref="G16:H16" si="1">SUM(G17+G24+G29+G30+G31+G32+G33+G34+G35)</f>
        <v>12780998.459999999</v>
      </c>
      <c r="H16" s="39">
        <f t="shared" si="1"/>
        <v>5504827.3300000001</v>
      </c>
    </row>
    <row r="17" spans="1:8" ht="31" x14ac:dyDescent="0.35">
      <c r="A17" s="46" t="s">
        <v>373</v>
      </c>
      <c r="B17" s="43">
        <f>SUM(B19+B20+B21+B23+B22)</f>
        <v>372652.72</v>
      </c>
      <c r="C17" s="43">
        <f>SUM(C19+C20+C21+C22+C23)</f>
        <v>-296789.96000000002</v>
      </c>
      <c r="D17" s="43">
        <f>SUM(D19+D20+D21+D22+D23)</f>
        <v>75862.759999999995</v>
      </c>
      <c r="E17" s="42">
        <f>F17-D17</f>
        <v>5636816.9300000006</v>
      </c>
      <c r="F17" s="43">
        <f>F19+F20+F21+F22+F23</f>
        <v>5712679.6900000004</v>
      </c>
      <c r="G17" s="43">
        <f t="shared" ref="G17:H17" si="2">SUM(G19+G20+G21+G22+G23)</f>
        <v>6923873.4299999997</v>
      </c>
      <c r="H17" s="43">
        <f t="shared" si="2"/>
        <v>5252212.04</v>
      </c>
    </row>
    <row r="18" spans="1:8" ht="15.5" x14ac:dyDescent="0.35">
      <c r="A18" s="46" t="s">
        <v>374</v>
      </c>
      <c r="B18" s="43"/>
      <c r="C18" s="43"/>
      <c r="D18" s="43"/>
      <c r="E18" s="43"/>
      <c r="F18" s="43"/>
      <c r="G18" s="43"/>
      <c r="H18" s="43"/>
    </row>
    <row r="19" spans="1:8" ht="15.5" x14ac:dyDescent="0.35">
      <c r="A19" s="46" t="s">
        <v>375</v>
      </c>
      <c r="B19" s="43"/>
      <c r="C19" s="43">
        <f>D19-B19</f>
        <v>0</v>
      </c>
      <c r="D19" s="43"/>
      <c r="E19" s="47"/>
      <c r="F19" s="47"/>
      <c r="G19" s="43"/>
      <c r="H19" s="43"/>
    </row>
    <row r="20" spans="1:8" ht="31" x14ac:dyDescent="0.35">
      <c r="A20" s="46" t="s">
        <v>376</v>
      </c>
      <c r="B20" s="43"/>
      <c r="C20" s="43">
        <f>D20-B20</f>
        <v>0</v>
      </c>
      <c r="D20" s="43"/>
      <c r="E20" s="42">
        <f>F20-D20</f>
        <v>0</v>
      </c>
      <c r="F20" s="43"/>
      <c r="G20" s="43"/>
      <c r="H20" s="43"/>
    </row>
    <row r="21" spans="1:8" ht="46.5" x14ac:dyDescent="0.35">
      <c r="A21" s="46" t="s">
        <v>377</v>
      </c>
      <c r="B21" s="43"/>
      <c r="C21" s="43">
        <f t="shared" ref="C21:C35" si="3">D21-B21</f>
        <v>0</v>
      </c>
      <c r="D21" s="43"/>
      <c r="E21" s="42"/>
      <c r="F21" s="47"/>
      <c r="G21" s="43"/>
      <c r="H21" s="43"/>
    </row>
    <row r="22" spans="1:8" ht="15.5" x14ac:dyDescent="0.35">
      <c r="A22" s="46" t="s">
        <v>378</v>
      </c>
      <c r="B22" s="41">
        <v>140652.72</v>
      </c>
      <c r="C22" s="43">
        <f t="shared" si="3"/>
        <v>-64789.960000000006</v>
      </c>
      <c r="D22" s="47">
        <v>75862.759999999995</v>
      </c>
      <c r="E22" s="42">
        <f>F22-D22</f>
        <v>5064816.9300000006</v>
      </c>
      <c r="F22" s="47">
        <v>5140679.6900000004</v>
      </c>
      <c r="G22" s="47">
        <v>5464373.4299999997</v>
      </c>
      <c r="H22" s="47">
        <v>2234212.04</v>
      </c>
    </row>
    <row r="23" spans="1:8" ht="30.5" x14ac:dyDescent="0.35">
      <c r="A23" s="46" t="s">
        <v>379</v>
      </c>
      <c r="B23" s="41">
        <v>232000</v>
      </c>
      <c r="C23" s="43">
        <f t="shared" si="3"/>
        <v>-232000</v>
      </c>
      <c r="D23" s="43"/>
      <c r="E23" s="48">
        <f>F23-D23</f>
        <v>572000</v>
      </c>
      <c r="F23" s="43">
        <v>572000</v>
      </c>
      <c r="G23" s="47">
        <v>1459500</v>
      </c>
      <c r="H23" s="47">
        <v>3018000</v>
      </c>
    </row>
    <row r="24" spans="1:8" ht="15.5" x14ac:dyDescent="0.35">
      <c r="A24" s="46" t="s">
        <v>380</v>
      </c>
      <c r="B24" s="43">
        <f>B26+B27+B28</f>
        <v>3073332.85</v>
      </c>
      <c r="C24" s="43">
        <f>C26+C27+C28</f>
        <v>253224.14000000013</v>
      </c>
      <c r="D24" s="43">
        <f>D26+D27+D28</f>
        <v>3326556.99</v>
      </c>
      <c r="E24" s="42"/>
      <c r="F24" s="43">
        <f>F25+F26+F27+F28</f>
        <v>3326556.99</v>
      </c>
      <c r="G24" s="43">
        <f t="shared" ref="G24:H24" si="4">G26+G27+G28</f>
        <v>2513817.69</v>
      </c>
      <c r="H24" s="43">
        <f t="shared" si="4"/>
        <v>250212.04</v>
      </c>
    </row>
    <row r="25" spans="1:8" ht="15.5" x14ac:dyDescent="0.35">
      <c r="A25" s="46" t="s">
        <v>381</v>
      </c>
      <c r="B25" s="43"/>
      <c r="C25" s="43"/>
      <c r="D25" s="43"/>
      <c r="E25" s="48"/>
      <c r="F25" s="43"/>
      <c r="G25" s="43"/>
      <c r="H25" s="43"/>
    </row>
    <row r="26" spans="1:8" ht="31" x14ac:dyDescent="0.35">
      <c r="A26" s="46" t="s">
        <v>382</v>
      </c>
      <c r="B26" s="43">
        <v>225000</v>
      </c>
      <c r="C26" s="43">
        <f>D26-B26</f>
        <v>-191000</v>
      </c>
      <c r="D26" s="47">
        <v>34000</v>
      </c>
      <c r="E26" s="48"/>
      <c r="F26" s="43">
        <v>34000</v>
      </c>
      <c r="G26" s="43"/>
      <c r="H26" s="43"/>
    </row>
    <row r="27" spans="1:8" ht="30.5" x14ac:dyDescent="0.35">
      <c r="A27" s="46" t="s">
        <v>383</v>
      </c>
      <c r="B27" s="43"/>
      <c r="C27" s="43">
        <f>D27-B27</f>
        <v>0</v>
      </c>
      <c r="D27" s="43"/>
      <c r="E27" s="42"/>
      <c r="F27" s="47"/>
      <c r="G27" s="43"/>
      <c r="H27" s="43"/>
    </row>
    <row r="28" spans="1:8" ht="30.5" x14ac:dyDescent="0.35">
      <c r="A28" s="46" t="s">
        <v>384</v>
      </c>
      <c r="B28" s="43">
        <v>2848332.85</v>
      </c>
      <c r="C28" s="43">
        <f>D28-B28</f>
        <v>444224.14000000013</v>
      </c>
      <c r="D28" s="49">
        <v>3292556.99</v>
      </c>
      <c r="E28" s="42"/>
      <c r="F28" s="47">
        <v>3292556.99</v>
      </c>
      <c r="G28" s="49">
        <v>2513817.69</v>
      </c>
      <c r="H28" s="47">
        <v>250212.04</v>
      </c>
    </row>
    <row r="29" spans="1:8" ht="31" x14ac:dyDescent="0.35">
      <c r="A29" s="46" t="s">
        <v>385</v>
      </c>
      <c r="B29" s="43"/>
      <c r="C29" s="43">
        <f>D29-B29</f>
        <v>5280</v>
      </c>
      <c r="D29" s="43">
        <v>5280</v>
      </c>
      <c r="E29" s="42">
        <f>F29-D29</f>
        <v>960078.07</v>
      </c>
      <c r="F29" s="47">
        <v>965358.07</v>
      </c>
      <c r="G29" s="43"/>
      <c r="H29" s="50"/>
    </row>
    <row r="30" spans="1:8" ht="15.5" x14ac:dyDescent="0.35">
      <c r="A30" s="45" t="s">
        <v>386</v>
      </c>
      <c r="B30" s="41">
        <v>100000</v>
      </c>
      <c r="C30" s="43">
        <f t="shared" si="3"/>
        <v>615000</v>
      </c>
      <c r="D30" s="49">
        <v>715000</v>
      </c>
      <c r="E30" s="48"/>
      <c r="F30" s="43">
        <v>715000</v>
      </c>
      <c r="G30" s="49">
        <v>158341</v>
      </c>
      <c r="H30" s="43"/>
    </row>
    <row r="31" spans="1:8" ht="15.5" x14ac:dyDescent="0.35">
      <c r="A31" s="45" t="s">
        <v>387</v>
      </c>
      <c r="B31" s="43"/>
      <c r="C31" s="43">
        <f t="shared" si="3"/>
        <v>0</v>
      </c>
      <c r="D31" s="43"/>
      <c r="E31" s="42">
        <f>F31-D31</f>
        <v>0</v>
      </c>
      <c r="F31" s="47"/>
      <c r="G31" s="43"/>
      <c r="H31" s="43"/>
    </row>
    <row r="32" spans="1:8" ht="31" x14ac:dyDescent="0.35">
      <c r="A32" s="45" t="s">
        <v>388</v>
      </c>
      <c r="B32" s="43"/>
      <c r="C32" s="43">
        <f t="shared" si="3"/>
        <v>12000</v>
      </c>
      <c r="D32" s="47">
        <v>12000</v>
      </c>
      <c r="E32" s="48"/>
      <c r="F32" s="43">
        <v>12000</v>
      </c>
      <c r="G32" s="43"/>
      <c r="H32" s="43"/>
    </row>
    <row r="33" spans="1:8" ht="15.5" x14ac:dyDescent="0.35">
      <c r="A33" s="45" t="s">
        <v>389</v>
      </c>
      <c r="B33" s="41">
        <v>1252353.48</v>
      </c>
      <c r="C33" s="43">
        <f t="shared" si="3"/>
        <v>-465706.48</v>
      </c>
      <c r="D33" s="47">
        <v>786647</v>
      </c>
      <c r="E33" s="42">
        <f>F33-D33</f>
        <v>11699.790000000037</v>
      </c>
      <c r="F33" s="47">
        <v>798346.79</v>
      </c>
      <c r="G33" s="47">
        <v>3184966.34</v>
      </c>
      <c r="H33" s="47">
        <v>2403.25</v>
      </c>
    </row>
    <row r="34" spans="1:8" ht="15.5" x14ac:dyDescent="0.35">
      <c r="A34" s="45" t="s">
        <v>390</v>
      </c>
      <c r="B34" s="41">
        <v>23893</v>
      </c>
      <c r="C34" s="43">
        <f t="shared" si="3"/>
        <v>-23893</v>
      </c>
      <c r="D34" s="43"/>
      <c r="E34" s="43"/>
      <c r="F34" s="43"/>
      <c r="G34" s="43"/>
      <c r="H34" s="43"/>
    </row>
    <row r="35" spans="1:8" ht="15.5" x14ac:dyDescent="0.35">
      <c r="A35" s="45" t="s">
        <v>391</v>
      </c>
      <c r="B35" s="43">
        <v>656180</v>
      </c>
      <c r="C35" s="43">
        <f t="shared" si="3"/>
        <v>-600190.71999999997</v>
      </c>
      <c r="D35" s="47">
        <v>55989.279999999999</v>
      </c>
      <c r="E35" s="43"/>
      <c r="F35" s="43">
        <v>55989.279999999999</v>
      </c>
      <c r="G35" s="43"/>
      <c r="H35" s="43"/>
    </row>
    <row r="36" spans="1:8" ht="15.5" x14ac:dyDescent="0.35">
      <c r="A36" s="38" t="s">
        <v>392</v>
      </c>
      <c r="B36" s="39">
        <f>SUM(B37:B39)</f>
        <v>0</v>
      </c>
      <c r="C36" s="39">
        <f>D36-B36</f>
        <v>0</v>
      </c>
      <c r="D36" s="39">
        <f>SUM(D37:D39)</f>
        <v>0</v>
      </c>
      <c r="E36" s="39">
        <f>F36-D36</f>
        <v>158577.34999999998</v>
      </c>
      <c r="F36" s="39">
        <f>F37+F38+F39</f>
        <v>158577.34999999998</v>
      </c>
      <c r="G36" s="39">
        <f>SUM(G37:G39)</f>
        <v>0</v>
      </c>
      <c r="H36" s="39">
        <f>SUM(H37:H39)</f>
        <v>0</v>
      </c>
    </row>
    <row r="37" spans="1:8" ht="15.5" x14ac:dyDescent="0.35">
      <c r="A37" s="45" t="s">
        <v>393</v>
      </c>
      <c r="B37" s="43"/>
      <c r="C37" s="42">
        <f t="shared" ref="C37:C39" si="5">D37-B37</f>
        <v>0</v>
      </c>
      <c r="D37" s="43"/>
      <c r="E37" s="42">
        <f t="shared" ref="E37:E39" si="6">F37-D37</f>
        <v>145016.04999999999</v>
      </c>
      <c r="F37" s="43">
        <v>145016.04999999999</v>
      </c>
      <c r="G37" s="43"/>
      <c r="H37" s="43"/>
    </row>
    <row r="38" spans="1:8" ht="15.5" x14ac:dyDescent="0.35">
      <c r="A38" s="45" t="s">
        <v>394</v>
      </c>
      <c r="B38" s="43"/>
      <c r="C38" s="42">
        <f t="shared" si="5"/>
        <v>0</v>
      </c>
      <c r="D38" s="43"/>
      <c r="E38" s="42">
        <f t="shared" si="6"/>
        <v>0</v>
      </c>
      <c r="F38" s="47"/>
      <c r="G38" s="43"/>
      <c r="H38" s="43"/>
    </row>
    <row r="39" spans="1:8" ht="15.5" x14ac:dyDescent="0.35">
      <c r="A39" s="45" t="s">
        <v>395</v>
      </c>
      <c r="B39" s="43"/>
      <c r="C39" s="42">
        <f t="shared" si="5"/>
        <v>0</v>
      </c>
      <c r="D39" s="43"/>
      <c r="E39" s="42">
        <f t="shared" si="6"/>
        <v>13561.3</v>
      </c>
      <c r="F39" s="43">
        <v>13561.3</v>
      </c>
      <c r="G39" s="43"/>
      <c r="H39" s="43"/>
    </row>
  </sheetData>
  <mergeCells count="11">
    <mergeCell ref="D1:H4"/>
    <mergeCell ref="H9:H10"/>
    <mergeCell ref="A5:J5"/>
    <mergeCell ref="A6:J6"/>
    <mergeCell ref="A7:J7"/>
    <mergeCell ref="A9:A10"/>
    <mergeCell ref="B9:B10"/>
    <mergeCell ref="C9:C10"/>
    <mergeCell ref="D9:D10"/>
    <mergeCell ref="E9:F9"/>
    <mergeCell ref="G9:G10"/>
  </mergeCells>
  <pageMargins left="0.25" right="0.25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1 priedas</vt:lpstr>
      <vt:lpstr>2 priedas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A.Almaniene</dc:creator>
  <cp:lastModifiedBy>JUOSPONIENĖ Karolina</cp:lastModifiedBy>
  <dcterms:created xsi:type="dcterms:W3CDTF">2022-04-12T08:48:25Z</dcterms:created>
  <dcterms:modified xsi:type="dcterms:W3CDTF">2022-04-25T15:42:34Z</dcterms:modified>
</cp:coreProperties>
</file>