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definedNames>
    <definedName name="_xlnm.Print_Titles" localSheetId="0">'1 pr._pajamos'!$18:$18</definedName>
    <definedName name="_xlnm.Print_Titles" localSheetId="1">'2 pr._pajamos pagal rūšis'!$12:$14</definedName>
    <definedName name="_xlnm.Print_Titles" localSheetId="2">'3 pr._asignavimų suvestinė'!$18:$20</definedName>
    <definedName name="_xlnm.Print_Titles" localSheetId="3">'4 pr._savarankiškos f-jos'!$18:$20</definedName>
    <definedName name="_xlnm.Print_Titles" localSheetId="6">'7 pr._kita dotacija'!$18:$20</definedName>
    <definedName name="_xlnm.Print_Titles" localSheetId="8">'9 pr._įstaigų pajamos'!$30:$32</definedName>
  </definedNames>
  <calcPr calcId="145621"/>
</workbook>
</file>

<file path=xl/calcChain.xml><?xml version="1.0" encoding="utf-8"?>
<calcChain xmlns="http://schemas.openxmlformats.org/spreadsheetml/2006/main">
  <c r="K216" i="1" l="1"/>
  <c r="J216" i="1"/>
  <c r="I216" i="1"/>
  <c r="N30" i="14" l="1"/>
  <c r="M30" i="14"/>
  <c r="L30" i="14"/>
  <c r="J30" i="14"/>
  <c r="I30" i="14"/>
  <c r="H30" i="14"/>
  <c r="E30" i="14"/>
  <c r="F30" i="14"/>
  <c r="E31" i="14"/>
  <c r="F31" i="14"/>
  <c r="D30" i="14"/>
  <c r="L105" i="7" l="1"/>
  <c r="M105" i="7"/>
  <c r="N105" i="7"/>
  <c r="O105" i="7"/>
  <c r="H105" i="7"/>
  <c r="D105" i="7"/>
  <c r="M88" i="12"/>
  <c r="N88" i="12"/>
  <c r="O88" i="12"/>
  <c r="H88" i="12"/>
  <c r="D88" i="12"/>
  <c r="N344" i="4"/>
  <c r="O344" i="4"/>
  <c r="M344" i="4"/>
  <c r="K344" i="4"/>
  <c r="J344" i="4"/>
  <c r="I344" i="4"/>
  <c r="F344" i="4"/>
  <c r="G344" i="4"/>
  <c r="E344" i="4"/>
  <c r="I312" i="4"/>
  <c r="J312" i="4"/>
  <c r="K312" i="4"/>
  <c r="L312" i="4"/>
  <c r="M312" i="4"/>
  <c r="N312" i="4"/>
  <c r="O312" i="4"/>
  <c r="H312" i="4"/>
  <c r="E312" i="4"/>
  <c r="F312" i="4"/>
  <c r="G312" i="4"/>
  <c r="D312" i="4"/>
  <c r="O272" i="4"/>
  <c r="N272" i="4"/>
  <c r="M272" i="4"/>
  <c r="L272" i="4" s="1"/>
  <c r="H272" i="4"/>
  <c r="D272" i="4"/>
  <c r="I212" i="1"/>
  <c r="J212" i="1"/>
  <c r="K212" i="1"/>
  <c r="G212" i="1"/>
  <c r="F212" i="1"/>
  <c r="E212" i="1"/>
  <c r="D212" i="1"/>
  <c r="M201" i="1"/>
  <c r="L201" i="1" s="1"/>
  <c r="N201" i="1"/>
  <c r="O201" i="1"/>
  <c r="H201" i="1"/>
  <c r="D201" i="1"/>
  <c r="J49" i="14"/>
  <c r="I49" i="14"/>
  <c r="H49" i="14"/>
  <c r="H50" i="14"/>
  <c r="I50" i="14"/>
  <c r="J50" i="14"/>
  <c r="E50" i="14"/>
  <c r="F50" i="14"/>
  <c r="D49" i="14"/>
  <c r="M76" i="7"/>
  <c r="L76" i="7" s="1"/>
  <c r="N76" i="7"/>
  <c r="O76" i="7"/>
  <c r="H76" i="7"/>
  <c r="D76" i="7"/>
  <c r="E216" i="1"/>
  <c r="L88" i="12" l="1"/>
  <c r="H59" i="12"/>
  <c r="M59" i="12"/>
  <c r="N59" i="12"/>
  <c r="O59" i="12"/>
  <c r="D59" i="12"/>
  <c r="L59" i="12" l="1"/>
  <c r="D50" i="8"/>
  <c r="H50" i="8"/>
  <c r="M50" i="8"/>
  <c r="L50" i="8" s="1"/>
  <c r="N50" i="8"/>
  <c r="O50" i="8"/>
  <c r="L38" i="8"/>
  <c r="L31" i="8"/>
  <c r="D92" i="11" l="1"/>
  <c r="C92" i="11"/>
  <c r="E97" i="11"/>
  <c r="S352" i="4" l="1"/>
  <c r="S351" i="4"/>
  <c r="E336" i="4" l="1"/>
  <c r="J96" i="1"/>
  <c r="K96" i="1"/>
  <c r="H85" i="14"/>
  <c r="I85" i="14"/>
  <c r="J85" i="14"/>
  <c r="E85" i="14"/>
  <c r="F85" i="14"/>
  <c r="D85" i="14"/>
  <c r="G85" i="14" l="1"/>
  <c r="I123" i="7"/>
  <c r="J123" i="7"/>
  <c r="K123" i="7"/>
  <c r="E123" i="7"/>
  <c r="F123" i="7"/>
  <c r="G123" i="7"/>
  <c r="O122" i="7"/>
  <c r="N122" i="7"/>
  <c r="M122" i="7"/>
  <c r="L122" i="7" s="1"/>
  <c r="H122" i="7"/>
  <c r="D122" i="7"/>
  <c r="I106" i="12"/>
  <c r="J106" i="12"/>
  <c r="K106" i="12"/>
  <c r="E106" i="12"/>
  <c r="F106" i="12"/>
  <c r="G106" i="12"/>
  <c r="O105" i="12"/>
  <c r="N105" i="12"/>
  <c r="M105" i="12"/>
  <c r="H105" i="12"/>
  <c r="D105" i="12"/>
  <c r="L105" i="12" l="1"/>
  <c r="J241" i="4"/>
  <c r="K241" i="4"/>
  <c r="I241" i="4"/>
  <c r="F241" i="4"/>
  <c r="G241" i="4"/>
  <c r="E241" i="4"/>
  <c r="N243" i="4"/>
  <c r="M243" i="4"/>
  <c r="L243" i="4" s="1"/>
  <c r="H243" i="4"/>
  <c r="D243" i="4"/>
  <c r="O331" i="4"/>
  <c r="N85" i="14" s="1"/>
  <c r="N331" i="4"/>
  <c r="M331" i="4"/>
  <c r="L331" i="4" s="1"/>
  <c r="H331" i="4"/>
  <c r="D331" i="4"/>
  <c r="C85" i="14"/>
  <c r="Q225" i="1"/>
  <c r="P225" i="1" s="1"/>
  <c r="O223" i="1"/>
  <c r="N223" i="1"/>
  <c r="M223" i="1"/>
  <c r="H223" i="1"/>
  <c r="D223" i="1"/>
  <c r="E144" i="2"/>
  <c r="I340" i="4"/>
  <c r="H340" i="4" s="1"/>
  <c r="J340" i="4"/>
  <c r="K340" i="4"/>
  <c r="E340" i="4"/>
  <c r="D76" i="11"/>
  <c r="D75" i="11" s="1"/>
  <c r="C76" i="11"/>
  <c r="C75" i="11" s="1"/>
  <c r="E86" i="11"/>
  <c r="D241" i="4" l="1"/>
  <c r="M85" i="14"/>
  <c r="L85" i="14"/>
  <c r="K85" i="14" s="1"/>
  <c r="R122" i="7"/>
  <c r="L223" i="1"/>
  <c r="F336" i="4" l="1"/>
  <c r="D336" i="4"/>
  <c r="G91" i="4"/>
  <c r="F91" i="4"/>
  <c r="E91" i="4"/>
  <c r="D95" i="4"/>
  <c r="M27" i="1"/>
  <c r="O27" i="1"/>
  <c r="D91" i="4" l="1"/>
  <c r="I26" i="1"/>
  <c r="J26" i="1"/>
  <c r="K26" i="1"/>
  <c r="H26" i="1" l="1"/>
  <c r="I96" i="1"/>
  <c r="E85" i="11" l="1"/>
  <c r="I336" i="4" l="1"/>
  <c r="H336" i="4" s="1"/>
  <c r="J336" i="4"/>
  <c r="H328" i="4"/>
  <c r="E96" i="11"/>
  <c r="F235" i="4" l="1"/>
  <c r="G235" i="4"/>
  <c r="E235" i="4"/>
  <c r="D237" i="4"/>
  <c r="D238" i="4"/>
  <c r="J235" i="4"/>
  <c r="K235" i="4"/>
  <c r="I235" i="4"/>
  <c r="O237" i="4"/>
  <c r="N237" i="4"/>
  <c r="M237" i="4"/>
  <c r="H237" i="4"/>
  <c r="D165" i="4"/>
  <c r="F163" i="4"/>
  <c r="G163" i="4"/>
  <c r="E163" i="4"/>
  <c r="J163" i="4"/>
  <c r="K163" i="4"/>
  <c r="I163" i="4"/>
  <c r="N165" i="4"/>
  <c r="M165" i="4"/>
  <c r="L165" i="4" s="1"/>
  <c r="H165" i="4"/>
  <c r="D186" i="4"/>
  <c r="F184" i="4"/>
  <c r="G184" i="4"/>
  <c r="E184" i="4"/>
  <c r="N186" i="4"/>
  <c r="M186" i="4"/>
  <c r="L186" i="4" s="1"/>
  <c r="J184" i="4"/>
  <c r="K184" i="4"/>
  <c r="I184" i="4"/>
  <c r="H186" i="4"/>
  <c r="D122" i="4"/>
  <c r="F120" i="4"/>
  <c r="G120" i="4"/>
  <c r="E120" i="4"/>
  <c r="N122" i="4"/>
  <c r="M122" i="4"/>
  <c r="L122" i="4" s="1"/>
  <c r="J120" i="4"/>
  <c r="K120" i="4"/>
  <c r="I120" i="4"/>
  <c r="H122" i="4"/>
  <c r="D140" i="4"/>
  <c r="J138" i="4"/>
  <c r="K138" i="4"/>
  <c r="I138" i="4"/>
  <c r="F138" i="4"/>
  <c r="N138" i="4" s="1"/>
  <c r="E138" i="4"/>
  <c r="M138" i="4" s="1"/>
  <c r="N140" i="4"/>
  <c r="M140" i="4"/>
  <c r="L140" i="4" s="1"/>
  <c r="H140" i="4"/>
  <c r="J107" i="4"/>
  <c r="K107" i="4"/>
  <c r="I107" i="4"/>
  <c r="F107" i="4"/>
  <c r="E107" i="4"/>
  <c r="F102" i="4"/>
  <c r="E102" i="4"/>
  <c r="J102" i="4"/>
  <c r="K102" i="4"/>
  <c r="I102" i="4"/>
  <c r="J91" i="4"/>
  <c r="K91" i="4"/>
  <c r="I91" i="4"/>
  <c r="K129" i="4"/>
  <c r="J129" i="4"/>
  <c r="I129" i="4"/>
  <c r="F129" i="4"/>
  <c r="E129" i="4"/>
  <c r="D131" i="4"/>
  <c r="N131" i="4"/>
  <c r="M131" i="4"/>
  <c r="L131" i="4" s="1"/>
  <c r="H131" i="4"/>
  <c r="D109" i="4"/>
  <c r="N109" i="4"/>
  <c r="M109" i="4"/>
  <c r="L109" i="4" s="1"/>
  <c r="H109" i="4"/>
  <c r="D93" i="4"/>
  <c r="N93" i="4"/>
  <c r="M93" i="4"/>
  <c r="N104" i="4"/>
  <c r="H93" i="4"/>
  <c r="D104" i="4"/>
  <c r="M104" i="4"/>
  <c r="L104" i="4" s="1"/>
  <c r="L237" i="4" l="1"/>
  <c r="N184" i="4"/>
  <c r="N336" i="4"/>
  <c r="L93" i="4"/>
  <c r="M336" i="4"/>
  <c r="O184" i="4"/>
  <c r="M184" i="4"/>
  <c r="H104" i="4"/>
  <c r="L336" i="4" l="1"/>
  <c r="D329" i="4"/>
  <c r="F35" i="4" l="1"/>
  <c r="E35" i="4"/>
  <c r="D37" i="4"/>
  <c r="D26" i="4"/>
  <c r="O326" i="4" l="1"/>
  <c r="N326" i="4"/>
  <c r="M326" i="4"/>
  <c r="K342" i="4"/>
  <c r="J342" i="4"/>
  <c r="I342" i="4"/>
  <c r="F342" i="4"/>
  <c r="G342" i="4"/>
  <c r="E342" i="4"/>
  <c r="H26" i="4"/>
  <c r="O329" i="4"/>
  <c r="N329" i="4"/>
  <c r="M329" i="4"/>
  <c r="H329" i="4"/>
  <c r="O238" i="4"/>
  <c r="N238" i="4"/>
  <c r="M238" i="4"/>
  <c r="F343" i="4"/>
  <c r="E343" i="4"/>
  <c r="H238" i="4"/>
  <c r="H229" i="4"/>
  <c r="H225" i="4"/>
  <c r="H219" i="4"/>
  <c r="H215" i="4"/>
  <c r="H211" i="4"/>
  <c r="H207" i="4"/>
  <c r="H203" i="4"/>
  <c r="H199" i="4"/>
  <c r="H195" i="4"/>
  <c r="H191" i="4"/>
  <c r="H187" i="4"/>
  <c r="H182" i="4"/>
  <c r="H178" i="4"/>
  <c r="H174" i="4"/>
  <c r="H170" i="4"/>
  <c r="H166" i="4"/>
  <c r="H161" i="4"/>
  <c r="H157" i="4"/>
  <c r="H153" i="4"/>
  <c r="H149" i="4"/>
  <c r="H145" i="4"/>
  <c r="H141" i="4"/>
  <c r="H136" i="4"/>
  <c r="H132" i="4"/>
  <c r="H127" i="4"/>
  <c r="H123" i="4"/>
  <c r="H118" i="4"/>
  <c r="H114" i="4"/>
  <c r="H110" i="4"/>
  <c r="H105" i="4"/>
  <c r="H100" i="4"/>
  <c r="I70" i="14"/>
  <c r="J70" i="14"/>
  <c r="H70" i="14"/>
  <c r="E70" i="14"/>
  <c r="F70" i="14"/>
  <c r="D70" i="14"/>
  <c r="N85" i="4"/>
  <c r="M85" i="4"/>
  <c r="J35" i="4"/>
  <c r="I35" i="4"/>
  <c r="N37" i="4"/>
  <c r="H37" i="4"/>
  <c r="M37" i="4"/>
  <c r="L37" i="4" s="1"/>
  <c r="L238" i="4" l="1"/>
  <c r="L329" i="4"/>
  <c r="O328" i="4"/>
  <c r="N328" i="4"/>
  <c r="N342" i="4" s="1"/>
  <c r="M328" i="4"/>
  <c r="M342" i="4" s="1"/>
  <c r="K324" i="4"/>
  <c r="J324" i="4"/>
  <c r="I324" i="4"/>
  <c r="F324" i="4"/>
  <c r="G324" i="4"/>
  <c r="E324" i="4"/>
  <c r="D328" i="4"/>
  <c r="D326" i="4"/>
  <c r="L328" i="4" l="1"/>
  <c r="O342" i="4"/>
  <c r="K231" i="4"/>
  <c r="K343" i="4" s="1"/>
  <c r="J231" i="4"/>
  <c r="J343" i="4" s="1"/>
  <c r="I231" i="4"/>
  <c r="I343" i="4" s="1"/>
  <c r="G231" i="4"/>
  <c r="G343" i="4" s="1"/>
  <c r="K227" i="4"/>
  <c r="J227" i="4"/>
  <c r="I227" i="4"/>
  <c r="F227" i="4"/>
  <c r="G227" i="4"/>
  <c r="E227" i="4"/>
  <c r="K223" i="4"/>
  <c r="J223" i="4"/>
  <c r="I223" i="4"/>
  <c r="F223" i="4"/>
  <c r="G223" i="4"/>
  <c r="E223" i="4"/>
  <c r="K217" i="4"/>
  <c r="J217" i="4"/>
  <c r="I217" i="4"/>
  <c r="F217" i="4"/>
  <c r="G217" i="4"/>
  <c r="E217" i="4"/>
  <c r="K213" i="4"/>
  <c r="J213" i="4"/>
  <c r="I213" i="4"/>
  <c r="F213" i="4"/>
  <c r="G213" i="4"/>
  <c r="E213" i="4"/>
  <c r="K209" i="4"/>
  <c r="J209" i="4"/>
  <c r="I209" i="4"/>
  <c r="F209" i="4"/>
  <c r="G209" i="4"/>
  <c r="E209" i="4"/>
  <c r="K205" i="4"/>
  <c r="J205" i="4"/>
  <c r="I205" i="4"/>
  <c r="F205" i="4"/>
  <c r="G205" i="4"/>
  <c r="E205" i="4"/>
  <c r="K201" i="4"/>
  <c r="J201" i="4"/>
  <c r="I201" i="4"/>
  <c r="F201" i="4"/>
  <c r="G201" i="4"/>
  <c r="E201" i="4"/>
  <c r="K197" i="4"/>
  <c r="J197" i="4"/>
  <c r="I197" i="4"/>
  <c r="F197" i="4"/>
  <c r="G197" i="4"/>
  <c r="E197" i="4"/>
  <c r="K193" i="4"/>
  <c r="J193" i="4"/>
  <c r="I193" i="4"/>
  <c r="F193" i="4"/>
  <c r="G193" i="4"/>
  <c r="E193" i="4"/>
  <c r="K189" i="4"/>
  <c r="J189" i="4"/>
  <c r="I189" i="4"/>
  <c r="F189" i="4"/>
  <c r="G189" i="4"/>
  <c r="E189" i="4"/>
  <c r="K180" i="4"/>
  <c r="J180" i="4"/>
  <c r="I180" i="4"/>
  <c r="F180" i="4"/>
  <c r="G180" i="4"/>
  <c r="E180" i="4"/>
  <c r="K176" i="4"/>
  <c r="J176" i="4"/>
  <c r="I176" i="4"/>
  <c r="F176" i="4"/>
  <c r="G176" i="4"/>
  <c r="E176" i="4"/>
  <c r="K172" i="4"/>
  <c r="J172" i="4"/>
  <c r="I172" i="4"/>
  <c r="F172" i="4"/>
  <c r="G172" i="4"/>
  <c r="E172" i="4"/>
  <c r="K168" i="4"/>
  <c r="J168" i="4"/>
  <c r="I168" i="4"/>
  <c r="F168" i="4"/>
  <c r="G168" i="4"/>
  <c r="E168" i="4"/>
  <c r="K159" i="4"/>
  <c r="J159" i="4"/>
  <c r="I159" i="4"/>
  <c r="F159" i="4"/>
  <c r="G159" i="4"/>
  <c r="E159" i="4"/>
  <c r="K155" i="4"/>
  <c r="J155" i="4"/>
  <c r="I155" i="4"/>
  <c r="F155" i="4"/>
  <c r="G155" i="4"/>
  <c r="E155" i="4"/>
  <c r="K151" i="4"/>
  <c r="J151" i="4"/>
  <c r="I151" i="4"/>
  <c r="F151" i="4"/>
  <c r="G151" i="4"/>
  <c r="E151" i="4"/>
  <c r="K147" i="4"/>
  <c r="J147" i="4"/>
  <c r="I147" i="4"/>
  <c r="F147" i="4"/>
  <c r="G147" i="4"/>
  <c r="E147" i="4"/>
  <c r="K143" i="4"/>
  <c r="J143" i="4"/>
  <c r="I143" i="4"/>
  <c r="F143" i="4"/>
  <c r="G143" i="4"/>
  <c r="E143" i="4"/>
  <c r="G138" i="4"/>
  <c r="K134" i="4"/>
  <c r="J134" i="4"/>
  <c r="I134" i="4"/>
  <c r="F134" i="4"/>
  <c r="G134" i="4"/>
  <c r="E134" i="4"/>
  <c r="G129" i="4"/>
  <c r="K125" i="4"/>
  <c r="J125" i="4"/>
  <c r="I125" i="4"/>
  <c r="F125" i="4"/>
  <c r="G125" i="4"/>
  <c r="E125" i="4"/>
  <c r="K116" i="4" l="1"/>
  <c r="J116" i="4"/>
  <c r="I116" i="4"/>
  <c r="G116" i="4"/>
  <c r="F116" i="4"/>
  <c r="E116" i="4"/>
  <c r="K112" i="4"/>
  <c r="J112" i="4"/>
  <c r="I112" i="4"/>
  <c r="F112" i="4"/>
  <c r="G112" i="4"/>
  <c r="E112" i="4"/>
  <c r="G107" i="4"/>
  <c r="G102" i="4"/>
  <c r="O98" i="4"/>
  <c r="K98" i="4"/>
  <c r="J98" i="4"/>
  <c r="I98" i="4"/>
  <c r="G98" i="4"/>
  <c r="F98" i="4"/>
  <c r="E98" i="4"/>
  <c r="N195" i="4"/>
  <c r="M195" i="4"/>
  <c r="L195" i="4" s="1"/>
  <c r="D195" i="4"/>
  <c r="N233" i="4"/>
  <c r="M233" i="4"/>
  <c r="L233" i="4"/>
  <c r="D233" i="4"/>
  <c r="N229" i="4"/>
  <c r="M229" i="4"/>
  <c r="L229" i="4" s="1"/>
  <c r="D229" i="4"/>
  <c r="N225" i="4"/>
  <c r="M225" i="4"/>
  <c r="L225" i="4" s="1"/>
  <c r="D225" i="4"/>
  <c r="N219" i="4"/>
  <c r="M219" i="4"/>
  <c r="L219" i="4" s="1"/>
  <c r="D219" i="4"/>
  <c r="N215" i="4"/>
  <c r="M215" i="4"/>
  <c r="L215" i="4" s="1"/>
  <c r="D215" i="4"/>
  <c r="N211" i="4"/>
  <c r="M211" i="4"/>
  <c r="L211" i="4" s="1"/>
  <c r="D211" i="4"/>
  <c r="N207" i="4"/>
  <c r="M207" i="4"/>
  <c r="L207" i="4" s="1"/>
  <c r="D207" i="4"/>
  <c r="N203" i="4"/>
  <c r="M203" i="4"/>
  <c r="L203" i="4" s="1"/>
  <c r="D203" i="4"/>
  <c r="N199" i="4"/>
  <c r="M199" i="4"/>
  <c r="L199" i="4" s="1"/>
  <c r="D199" i="4"/>
  <c r="N191" i="4"/>
  <c r="M191" i="4"/>
  <c r="L191" i="4" s="1"/>
  <c r="D191" i="4"/>
  <c r="N187" i="4"/>
  <c r="M187" i="4"/>
  <c r="L187" i="4" s="1"/>
  <c r="D187" i="4"/>
  <c r="N182" i="4"/>
  <c r="M182" i="4"/>
  <c r="L182" i="4" s="1"/>
  <c r="D182" i="4"/>
  <c r="N178" i="4"/>
  <c r="M178" i="4"/>
  <c r="L178" i="4" s="1"/>
  <c r="D178" i="4"/>
  <c r="N174" i="4"/>
  <c r="M174" i="4"/>
  <c r="L174" i="4" s="1"/>
  <c r="D174" i="4"/>
  <c r="N170" i="4"/>
  <c r="M170" i="4"/>
  <c r="L170" i="4" s="1"/>
  <c r="D170" i="4"/>
  <c r="N166" i="4"/>
  <c r="M166" i="4"/>
  <c r="L166" i="4" s="1"/>
  <c r="D166" i="4"/>
  <c r="N161" i="4"/>
  <c r="M161" i="4"/>
  <c r="L161" i="4" s="1"/>
  <c r="D161" i="4"/>
  <c r="N157" i="4"/>
  <c r="M157" i="4"/>
  <c r="L157" i="4" s="1"/>
  <c r="D157" i="4"/>
  <c r="N153" i="4"/>
  <c r="M153" i="4"/>
  <c r="L153" i="4" s="1"/>
  <c r="D153" i="4"/>
  <c r="N149" i="4"/>
  <c r="M149" i="4"/>
  <c r="L149" i="4" s="1"/>
  <c r="D149" i="4"/>
  <c r="N145" i="4"/>
  <c r="M145" i="4"/>
  <c r="L145" i="4" s="1"/>
  <c r="D145" i="4"/>
  <c r="N141" i="4"/>
  <c r="M141" i="4"/>
  <c r="L141" i="4" s="1"/>
  <c r="D141" i="4"/>
  <c r="N136" i="4"/>
  <c r="M136" i="4"/>
  <c r="L136" i="4" s="1"/>
  <c r="D136" i="4"/>
  <c r="N132" i="4"/>
  <c r="M132" i="4"/>
  <c r="L132" i="4" s="1"/>
  <c r="D132" i="4"/>
  <c r="N127" i="4"/>
  <c r="M127" i="4"/>
  <c r="L127" i="4" s="1"/>
  <c r="D127" i="4"/>
  <c r="N123" i="4"/>
  <c r="M123" i="4"/>
  <c r="L123" i="4" s="1"/>
  <c r="D123" i="4"/>
  <c r="N118" i="4"/>
  <c r="M118" i="4"/>
  <c r="L118" i="4" s="1"/>
  <c r="D118" i="4"/>
  <c r="N114" i="4"/>
  <c r="M114" i="4"/>
  <c r="L114" i="4" s="1"/>
  <c r="D114" i="4"/>
  <c r="N110" i="4"/>
  <c r="M110" i="4"/>
  <c r="D110" i="4"/>
  <c r="N105" i="4"/>
  <c r="M105" i="4"/>
  <c r="D105" i="4"/>
  <c r="D100" i="4"/>
  <c r="N100" i="4"/>
  <c r="M100" i="4"/>
  <c r="L100" i="4" s="1"/>
  <c r="O240" i="4"/>
  <c r="N240" i="4"/>
  <c r="M240" i="4"/>
  <c r="O234" i="4"/>
  <c r="N234" i="4"/>
  <c r="M234" i="4"/>
  <c r="O230" i="4"/>
  <c r="N230" i="4"/>
  <c r="M230" i="4"/>
  <c r="O226" i="4"/>
  <c r="N226" i="4"/>
  <c r="M226" i="4"/>
  <c r="L226" i="4" s="1"/>
  <c r="O220" i="4"/>
  <c r="N220" i="4"/>
  <c r="M220" i="4"/>
  <c r="L220" i="4" s="1"/>
  <c r="O216" i="4"/>
  <c r="N216" i="4"/>
  <c r="M216" i="4"/>
  <c r="O212" i="4"/>
  <c r="N212" i="4"/>
  <c r="M212" i="4"/>
  <c r="O208" i="4"/>
  <c r="N208" i="4"/>
  <c r="M208" i="4"/>
  <c r="L208" i="4" s="1"/>
  <c r="O204" i="4"/>
  <c r="N204" i="4"/>
  <c r="M204" i="4"/>
  <c r="L204" i="4" s="1"/>
  <c r="O200" i="4"/>
  <c r="N200" i="4"/>
  <c r="M200" i="4"/>
  <c r="O196" i="4"/>
  <c r="N196" i="4"/>
  <c r="M196" i="4"/>
  <c r="O192" i="4"/>
  <c r="N192" i="4"/>
  <c r="M192" i="4"/>
  <c r="L192" i="4" s="1"/>
  <c r="O188" i="4"/>
  <c r="N188" i="4"/>
  <c r="M188" i="4"/>
  <c r="L188" i="4" s="1"/>
  <c r="O183" i="4"/>
  <c r="N183" i="4"/>
  <c r="M183" i="4"/>
  <c r="O179" i="4"/>
  <c r="N179" i="4"/>
  <c r="M179" i="4"/>
  <c r="O175" i="4"/>
  <c r="N175" i="4"/>
  <c r="M175" i="4"/>
  <c r="L175" i="4" s="1"/>
  <c r="O171" i="4"/>
  <c r="N171" i="4"/>
  <c r="M171" i="4"/>
  <c r="L171" i="4" s="1"/>
  <c r="O167" i="4"/>
  <c r="N167" i="4"/>
  <c r="M167" i="4"/>
  <c r="O162" i="4"/>
  <c r="N162" i="4"/>
  <c r="M162" i="4"/>
  <c r="O158" i="4"/>
  <c r="N158" i="4"/>
  <c r="M158" i="4"/>
  <c r="L158" i="4"/>
  <c r="O154" i="4"/>
  <c r="N154" i="4"/>
  <c r="M154" i="4"/>
  <c r="L154" i="4" s="1"/>
  <c r="O146" i="4"/>
  <c r="N146" i="4"/>
  <c r="M146" i="4"/>
  <c r="L146" i="4" s="1"/>
  <c r="O128" i="4"/>
  <c r="N128" i="4"/>
  <c r="M128" i="4"/>
  <c r="O119" i="4"/>
  <c r="L119" i="4" s="1"/>
  <c r="N119" i="4"/>
  <c r="M119" i="4"/>
  <c r="O115" i="4"/>
  <c r="O112" i="4" s="1"/>
  <c r="N115" i="4"/>
  <c r="M115" i="4"/>
  <c r="L115" i="4" s="1"/>
  <c r="O106" i="4"/>
  <c r="O102" i="4" s="1"/>
  <c r="N106" i="4"/>
  <c r="M106" i="4"/>
  <c r="D322" i="4"/>
  <c r="D234" i="4"/>
  <c r="D230" i="4"/>
  <c r="D226" i="4"/>
  <c r="D220" i="4"/>
  <c r="D216" i="4"/>
  <c r="D212" i="4"/>
  <c r="D208" i="4"/>
  <c r="D204" i="4"/>
  <c r="D200" i="4"/>
  <c r="D196" i="4"/>
  <c r="D192" i="4"/>
  <c r="D188" i="4"/>
  <c r="D183" i="4"/>
  <c r="D179" i="4"/>
  <c r="D175" i="4"/>
  <c r="D171" i="4"/>
  <c r="D167" i="4"/>
  <c r="D162" i="4"/>
  <c r="D158" i="4"/>
  <c r="D154" i="4"/>
  <c r="D150" i="4"/>
  <c r="D146" i="4"/>
  <c r="D142" i="4"/>
  <c r="D137" i="4"/>
  <c r="D133" i="4"/>
  <c r="D128" i="4"/>
  <c r="D124" i="4"/>
  <c r="D125" i="4"/>
  <c r="D119" i="4"/>
  <c r="D115" i="4"/>
  <c r="D111" i="4"/>
  <c r="D106" i="4"/>
  <c r="N101" i="4"/>
  <c r="M101" i="4"/>
  <c r="L101" i="4" s="1"/>
  <c r="L162" i="4" l="1"/>
  <c r="L179" i="4"/>
  <c r="L196" i="4"/>
  <c r="L212" i="4"/>
  <c r="L230" i="4"/>
  <c r="N102" i="4"/>
  <c r="L240" i="4"/>
  <c r="L106" i="4"/>
  <c r="M102" i="4"/>
  <c r="L128" i="4"/>
  <c r="L167" i="4"/>
  <c r="L183" i="4"/>
  <c r="L200" i="4"/>
  <c r="L216" i="4"/>
  <c r="L234" i="4"/>
  <c r="N116" i="4"/>
  <c r="N112" i="4"/>
  <c r="O116" i="4"/>
  <c r="M112" i="4"/>
  <c r="L105" i="4"/>
  <c r="M98" i="4"/>
  <c r="N98" i="4"/>
  <c r="M116" i="4"/>
  <c r="L110" i="4"/>
  <c r="P334" i="4"/>
  <c r="Q334" i="4"/>
  <c r="R334" i="4"/>
  <c r="S334" i="4"/>
  <c r="T334" i="4"/>
  <c r="U334" i="4"/>
  <c r="J347" i="4"/>
  <c r="K347" i="4"/>
  <c r="I347" i="4"/>
  <c r="F347" i="4"/>
  <c r="G347" i="4"/>
  <c r="E347" i="4"/>
  <c r="D347" i="4" l="1"/>
  <c r="H347" i="4"/>
  <c r="E95" i="11"/>
  <c r="O26" i="4" l="1"/>
  <c r="O347" i="4" s="1"/>
  <c r="N26" i="4"/>
  <c r="N347" i="4" s="1"/>
  <c r="M26" i="4"/>
  <c r="M347" i="4" s="1"/>
  <c r="L347" i="4" s="1"/>
  <c r="K22" i="4"/>
  <c r="J22" i="4"/>
  <c r="I22" i="4"/>
  <c r="F22" i="4"/>
  <c r="G22" i="4"/>
  <c r="E22" i="4"/>
  <c r="L26" i="4" l="1"/>
  <c r="D100" i="11"/>
  <c r="E94" i="11" l="1"/>
  <c r="E92" i="11" s="1"/>
  <c r="E77" i="11" l="1"/>
  <c r="I337" i="4" l="1"/>
  <c r="J337" i="4"/>
  <c r="K337" i="4"/>
  <c r="F337" i="4"/>
  <c r="G337" i="4"/>
  <c r="E337" i="4"/>
  <c r="O81" i="4"/>
  <c r="N81" i="4"/>
  <c r="M81" i="4"/>
  <c r="H337" i="4" l="1"/>
  <c r="H91" i="4"/>
  <c r="D337" i="4"/>
  <c r="L81" i="4"/>
  <c r="O254" i="4"/>
  <c r="N254" i="4"/>
  <c r="M255" i="4"/>
  <c r="N255" i="4"/>
  <c r="O255" i="4"/>
  <c r="O82" i="4"/>
  <c r="L82" i="4" s="1"/>
  <c r="D81" i="4"/>
  <c r="N95" i="4"/>
  <c r="O95" i="4"/>
  <c r="O94" i="4"/>
  <c r="M95" i="4"/>
  <c r="N92" i="2"/>
  <c r="O92" i="2"/>
  <c r="L95" i="4" l="1"/>
  <c r="N337" i="4"/>
  <c r="O337" i="4"/>
  <c r="L255" i="4"/>
  <c r="H343" i="4" l="1"/>
  <c r="H69" i="14"/>
  <c r="I69" i="14"/>
  <c r="J69" i="14"/>
  <c r="E69" i="14"/>
  <c r="F69" i="14"/>
  <c r="D69" i="14"/>
  <c r="F340" i="4"/>
  <c r="G340" i="4"/>
  <c r="H234" i="4"/>
  <c r="O231" i="4"/>
  <c r="N231" i="4"/>
  <c r="M231" i="4"/>
  <c r="H231" i="4"/>
  <c r="D231" i="4"/>
  <c r="E71" i="14"/>
  <c r="F71" i="14"/>
  <c r="O245" i="4"/>
  <c r="O241" i="4" s="1"/>
  <c r="N245" i="4"/>
  <c r="M245" i="4"/>
  <c r="H245" i="4"/>
  <c r="D245" i="4"/>
  <c r="H240" i="4"/>
  <c r="D240" i="4"/>
  <c r="H226" i="4"/>
  <c r="O223" i="4"/>
  <c r="N223" i="4"/>
  <c r="M223" i="4"/>
  <c r="H223" i="4"/>
  <c r="D223" i="4"/>
  <c r="H222" i="4"/>
  <c r="O221" i="4"/>
  <c r="N221" i="4"/>
  <c r="M221" i="4"/>
  <c r="H221" i="4"/>
  <c r="D221" i="4"/>
  <c r="O147" i="4"/>
  <c r="N147" i="4"/>
  <c r="M147" i="4"/>
  <c r="H147" i="4"/>
  <c r="D147" i="4"/>
  <c r="O138" i="4"/>
  <c r="H138" i="4"/>
  <c r="D138" i="4"/>
  <c r="O134" i="4"/>
  <c r="N134" i="4"/>
  <c r="M134" i="4"/>
  <c r="H134" i="4"/>
  <c r="O129" i="4"/>
  <c r="N129" i="4"/>
  <c r="M129" i="4"/>
  <c r="H129" i="4"/>
  <c r="D129" i="4"/>
  <c r="D341" i="4"/>
  <c r="H341" i="4"/>
  <c r="H120" i="4"/>
  <c r="H112" i="4"/>
  <c r="H98" i="4"/>
  <c r="H107" i="4"/>
  <c r="D107" i="4"/>
  <c r="N94" i="4"/>
  <c r="M94" i="4"/>
  <c r="H235" i="4" l="1"/>
  <c r="L147" i="4"/>
  <c r="K246" i="4"/>
  <c r="L223" i="4"/>
  <c r="L138" i="4"/>
  <c r="L231" i="4"/>
  <c r="L245" i="4"/>
  <c r="H241" i="4"/>
  <c r="D340" i="4"/>
  <c r="L221" i="4"/>
  <c r="O340" i="4"/>
  <c r="N340" i="4"/>
  <c r="D235" i="4"/>
  <c r="E246" i="4"/>
  <c r="G246" i="4"/>
  <c r="M340" i="4"/>
  <c r="G69" i="14"/>
  <c r="F246" i="4"/>
  <c r="L129" i="4"/>
  <c r="L134" i="4"/>
  <c r="L98" i="4"/>
  <c r="L112" i="4"/>
  <c r="L94" i="4"/>
  <c r="D105" i="11"/>
  <c r="C105" i="11"/>
  <c r="E107" i="11"/>
  <c r="E105" i="11" s="1"/>
  <c r="L340" i="4" l="1"/>
  <c r="F16" i="3"/>
  <c r="H215" i="1" l="1"/>
  <c r="O215" i="1"/>
  <c r="N215" i="1"/>
  <c r="M215" i="1"/>
  <c r="L215" i="1" s="1"/>
  <c r="N134" i="15" l="1"/>
  <c r="D215" i="1" l="1"/>
  <c r="I214" i="1"/>
  <c r="I224" i="1" s="1"/>
  <c r="J214" i="1"/>
  <c r="J224" i="1" s="1"/>
  <c r="F216" i="1"/>
  <c r="F214" i="1" s="1"/>
  <c r="F224" i="1" s="1"/>
  <c r="G216" i="1"/>
  <c r="G214" i="1" s="1"/>
  <c r="G224" i="1" s="1"/>
  <c r="E214" i="1"/>
  <c r="E224" i="1" s="1"/>
  <c r="K214" i="1"/>
  <c r="K224" i="1" s="1"/>
  <c r="I345" i="4"/>
  <c r="J345" i="4"/>
  <c r="K345" i="4"/>
  <c r="I346" i="4"/>
  <c r="J346" i="4"/>
  <c r="K346" i="4"/>
  <c r="I348" i="4"/>
  <c r="J348" i="4"/>
  <c r="K348" i="4"/>
  <c r="F348" i="4"/>
  <c r="G348" i="4"/>
  <c r="E348" i="4"/>
  <c r="J246" i="4"/>
  <c r="I246" i="4"/>
  <c r="D97" i="4"/>
  <c r="D96" i="4"/>
  <c r="E349" i="4"/>
  <c r="O96" i="4"/>
  <c r="N96" i="4"/>
  <c r="M96" i="4"/>
  <c r="H96" i="4"/>
  <c r="D214" i="1" l="1"/>
  <c r="H342" i="4"/>
  <c r="H346" i="4"/>
  <c r="N348" i="4"/>
  <c r="D348" i="4"/>
  <c r="O348" i="4"/>
  <c r="H348" i="4"/>
  <c r="H345" i="4"/>
  <c r="L96" i="4"/>
  <c r="M348" i="4"/>
  <c r="L348" i="4" s="1"/>
  <c r="H214" i="1"/>
  <c r="H216" i="1"/>
  <c r="D216" i="1"/>
  <c r="E34" i="14"/>
  <c r="F34" i="14"/>
  <c r="E35" i="14"/>
  <c r="F35" i="14"/>
  <c r="E37" i="14"/>
  <c r="F37" i="14"/>
  <c r="E38" i="14"/>
  <c r="F38" i="14"/>
  <c r="E39" i="14"/>
  <c r="F39" i="14"/>
  <c r="E40" i="14"/>
  <c r="F40" i="14"/>
  <c r="E41" i="14"/>
  <c r="F41" i="14"/>
  <c r="F42" i="14"/>
  <c r="E43" i="14"/>
  <c r="F43" i="14"/>
  <c r="E45" i="14"/>
  <c r="F45" i="14"/>
  <c r="E46" i="14"/>
  <c r="F46" i="14"/>
  <c r="E47" i="14"/>
  <c r="F47" i="14"/>
  <c r="E48" i="14"/>
  <c r="F48" i="14"/>
  <c r="E49" i="14"/>
  <c r="F49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4" i="14"/>
  <c r="F64" i="14"/>
  <c r="E65" i="14"/>
  <c r="F65" i="14"/>
  <c r="E68" i="14"/>
  <c r="F68" i="14"/>
  <c r="E81" i="14"/>
  <c r="F81" i="14"/>
  <c r="E82" i="14"/>
  <c r="F82" i="14"/>
  <c r="E84" i="14"/>
  <c r="F84" i="14"/>
  <c r="H35" i="14"/>
  <c r="I35" i="14"/>
  <c r="J35" i="14"/>
  <c r="D35" i="14"/>
  <c r="G35" i="14" l="1"/>
  <c r="Q149" i="15" l="1"/>
  <c r="Q59" i="8"/>
  <c r="Q58" i="8"/>
  <c r="Q57" i="8"/>
  <c r="Q130" i="7"/>
  <c r="Q129" i="7"/>
  <c r="Q127" i="7"/>
  <c r="Q160" i="2"/>
  <c r="Q159" i="2"/>
  <c r="Q157" i="2"/>
  <c r="Q156" i="2"/>
  <c r="H82" i="14"/>
  <c r="I82" i="14"/>
  <c r="J82" i="14"/>
  <c r="D82" i="14"/>
  <c r="H84" i="14"/>
  <c r="I84" i="14"/>
  <c r="J84" i="14"/>
  <c r="D84" i="14"/>
  <c r="H81" i="14"/>
  <c r="I81" i="14"/>
  <c r="J81" i="14"/>
  <c r="D81" i="14"/>
  <c r="G81" i="14" l="1"/>
  <c r="G82" i="14"/>
  <c r="G84" i="14"/>
  <c r="H68" i="14"/>
  <c r="I68" i="14"/>
  <c r="J68" i="14"/>
  <c r="D68" i="14"/>
  <c r="H56" i="14"/>
  <c r="I56" i="14"/>
  <c r="J56" i="14"/>
  <c r="D56" i="14"/>
  <c r="H65" i="14"/>
  <c r="I65" i="14"/>
  <c r="J65" i="14"/>
  <c r="D65" i="14"/>
  <c r="H64" i="14"/>
  <c r="I64" i="14"/>
  <c r="J64" i="14"/>
  <c r="D64" i="14"/>
  <c r="H61" i="14"/>
  <c r="I61" i="14"/>
  <c r="J61" i="14"/>
  <c r="D61" i="14"/>
  <c r="H62" i="14"/>
  <c r="I62" i="14"/>
  <c r="J62" i="14"/>
  <c r="D62" i="14"/>
  <c r="H60" i="14"/>
  <c r="I60" i="14"/>
  <c r="J60" i="14"/>
  <c r="D60" i="14"/>
  <c r="H63" i="14"/>
  <c r="I63" i="14"/>
  <c r="J63" i="14"/>
  <c r="D63" i="14"/>
  <c r="H59" i="14"/>
  <c r="I59" i="14"/>
  <c r="J59" i="14"/>
  <c r="D59" i="14"/>
  <c r="H58" i="14"/>
  <c r="I58" i="14"/>
  <c r="J58" i="14"/>
  <c r="D58" i="14"/>
  <c r="H52" i="14"/>
  <c r="I52" i="14"/>
  <c r="J52" i="14"/>
  <c r="D52" i="14"/>
  <c r="H55" i="14"/>
  <c r="I55" i="14"/>
  <c r="J55" i="14"/>
  <c r="D55" i="14"/>
  <c r="H47" i="14"/>
  <c r="I47" i="14"/>
  <c r="J47" i="14"/>
  <c r="D47" i="14"/>
  <c r="H57" i="14"/>
  <c r="I57" i="14"/>
  <c r="J57" i="14"/>
  <c r="D57" i="14"/>
  <c r="H51" i="14"/>
  <c r="I51" i="14"/>
  <c r="J51" i="14"/>
  <c r="D51" i="14"/>
  <c r="H48" i="14"/>
  <c r="I48" i="14"/>
  <c r="D48" i="14"/>
  <c r="H54" i="14"/>
  <c r="I54" i="14"/>
  <c r="J54" i="14"/>
  <c r="D54" i="14"/>
  <c r="H53" i="14"/>
  <c r="I53" i="14"/>
  <c r="J53" i="14"/>
  <c r="D53" i="14"/>
  <c r="D50" i="14"/>
  <c r="H40" i="14"/>
  <c r="I40" i="14"/>
  <c r="D40" i="14"/>
  <c r="H41" i="14"/>
  <c r="I41" i="14"/>
  <c r="J41" i="14"/>
  <c r="D41" i="14"/>
  <c r="H43" i="14"/>
  <c r="I43" i="14"/>
  <c r="J43" i="14"/>
  <c r="D43" i="14"/>
  <c r="H46" i="14"/>
  <c r="I46" i="14"/>
  <c r="D46" i="14"/>
  <c r="G50" i="14" l="1"/>
  <c r="G52" i="14"/>
  <c r="G70" i="14"/>
  <c r="G68" i="14"/>
  <c r="G54" i="14"/>
  <c r="G62" i="14"/>
  <c r="G41" i="14"/>
  <c r="G51" i="14"/>
  <c r="G59" i="14"/>
  <c r="G56" i="14"/>
  <c r="G61" i="14"/>
  <c r="G65" i="14"/>
  <c r="G43" i="14"/>
  <c r="G53" i="14"/>
  <c r="G55" i="14"/>
  <c r="G63" i="14"/>
  <c r="G64" i="14"/>
  <c r="G49" i="14"/>
  <c r="G58" i="14"/>
  <c r="G47" i="14"/>
  <c r="G57" i="14"/>
  <c r="G60" i="14"/>
  <c r="H39" i="14"/>
  <c r="I39" i="14"/>
  <c r="D39" i="14"/>
  <c r="H45" i="14"/>
  <c r="I45" i="14"/>
  <c r="D45" i="14"/>
  <c r="H37" i="14"/>
  <c r="I37" i="14"/>
  <c r="D37" i="14"/>
  <c r="H38" i="14"/>
  <c r="I38" i="14"/>
  <c r="J38" i="14"/>
  <c r="D38" i="14"/>
  <c r="H34" i="14"/>
  <c r="I34" i="14"/>
  <c r="J34" i="14"/>
  <c r="D34" i="14"/>
  <c r="R59" i="7"/>
  <c r="R63" i="7"/>
  <c r="R100" i="7"/>
  <c r="R117" i="7"/>
  <c r="R46" i="7"/>
  <c r="G34" i="14" l="1"/>
  <c r="G38" i="14"/>
  <c r="I149" i="2"/>
  <c r="H149" i="2" s="1"/>
  <c r="J149" i="2"/>
  <c r="K149" i="2"/>
  <c r="F149" i="2"/>
  <c r="G149" i="2"/>
  <c r="E149" i="2"/>
  <c r="D342" i="4" l="1"/>
  <c r="I227" i="1" l="1"/>
  <c r="J227" i="1"/>
  <c r="K227" i="1"/>
  <c r="F227" i="1"/>
  <c r="G227" i="1"/>
  <c r="E227" i="1"/>
  <c r="F26" i="1"/>
  <c r="G26" i="1"/>
  <c r="E26" i="1"/>
  <c r="D24" i="1"/>
  <c r="D28" i="1"/>
  <c r="K140" i="15"/>
  <c r="J140" i="15"/>
  <c r="I140" i="15"/>
  <c r="G140" i="15"/>
  <c r="F140" i="15"/>
  <c r="E140" i="15"/>
  <c r="O139" i="15"/>
  <c r="N139" i="15"/>
  <c r="M139" i="15"/>
  <c r="H139" i="15"/>
  <c r="D139" i="15"/>
  <c r="O138" i="15"/>
  <c r="N138" i="15"/>
  <c r="M138" i="15"/>
  <c r="H138" i="15"/>
  <c r="D138" i="15"/>
  <c r="K136" i="15"/>
  <c r="K147" i="15" s="1"/>
  <c r="J136" i="15"/>
  <c r="J147" i="15" s="1"/>
  <c r="I136" i="15"/>
  <c r="G136" i="15"/>
  <c r="G147" i="15" s="1"/>
  <c r="F136" i="15"/>
  <c r="E136" i="15"/>
  <c r="E147" i="15" s="1"/>
  <c r="O135" i="15"/>
  <c r="N135" i="15"/>
  <c r="M135" i="15"/>
  <c r="H135" i="15"/>
  <c r="D135" i="15"/>
  <c r="O134" i="15"/>
  <c r="M134" i="15"/>
  <c r="H134" i="15"/>
  <c r="D134" i="15"/>
  <c r="K131" i="15"/>
  <c r="K146" i="15" s="1"/>
  <c r="J131" i="15"/>
  <c r="J146" i="15" s="1"/>
  <c r="I131" i="15"/>
  <c r="I146" i="15" s="1"/>
  <c r="G131" i="15"/>
  <c r="G146" i="15" s="1"/>
  <c r="F131" i="15"/>
  <c r="F146" i="15" s="1"/>
  <c r="E131" i="15"/>
  <c r="E146" i="15" s="1"/>
  <c r="O130" i="15"/>
  <c r="N130" i="15"/>
  <c r="M130" i="15"/>
  <c r="H130" i="15"/>
  <c r="D130" i="15"/>
  <c r="O129" i="15"/>
  <c r="N129" i="15"/>
  <c r="M129" i="15"/>
  <c r="H129" i="15"/>
  <c r="D129" i="15"/>
  <c r="K126" i="15"/>
  <c r="K145" i="15" s="1"/>
  <c r="J126" i="15"/>
  <c r="J145" i="15" s="1"/>
  <c r="I126" i="15"/>
  <c r="I145" i="15" s="1"/>
  <c r="G126" i="15"/>
  <c r="G145" i="15" s="1"/>
  <c r="F126" i="15"/>
  <c r="F145" i="15" s="1"/>
  <c r="E126" i="15"/>
  <c r="E145" i="15" s="1"/>
  <c r="O125" i="15"/>
  <c r="N125" i="15"/>
  <c r="M125" i="15"/>
  <c r="H125" i="15"/>
  <c r="D125" i="15"/>
  <c r="O124" i="15"/>
  <c r="N124" i="15"/>
  <c r="M124" i="15"/>
  <c r="H124" i="15"/>
  <c r="D124" i="15"/>
  <c r="O108" i="15"/>
  <c r="N108" i="15"/>
  <c r="M108" i="15"/>
  <c r="H108" i="15"/>
  <c r="D108" i="15"/>
  <c r="I121" i="15"/>
  <c r="J121" i="15"/>
  <c r="K121" i="15"/>
  <c r="I116" i="15"/>
  <c r="J116" i="15"/>
  <c r="K116" i="15"/>
  <c r="I113" i="15"/>
  <c r="J113" i="15"/>
  <c r="K113" i="15"/>
  <c r="I91" i="15"/>
  <c r="J91" i="15"/>
  <c r="K91" i="15"/>
  <c r="F91" i="15"/>
  <c r="G91" i="15"/>
  <c r="E91" i="15"/>
  <c r="E88" i="15"/>
  <c r="F88" i="15"/>
  <c r="G88" i="15"/>
  <c r="I88" i="15"/>
  <c r="J88" i="15"/>
  <c r="K88" i="15"/>
  <c r="O87" i="15"/>
  <c r="N87" i="15"/>
  <c r="M87" i="15"/>
  <c r="H87" i="15"/>
  <c r="D87" i="15"/>
  <c r="O86" i="15"/>
  <c r="N86" i="15"/>
  <c r="M86" i="15"/>
  <c r="H86" i="15"/>
  <c r="D86" i="15"/>
  <c r="O85" i="15"/>
  <c r="N85" i="15"/>
  <c r="M85" i="15"/>
  <c r="H85" i="15"/>
  <c r="D85" i="15"/>
  <c r="G121" i="15"/>
  <c r="F121" i="15"/>
  <c r="E121" i="15"/>
  <c r="O120" i="15"/>
  <c r="N120" i="15"/>
  <c r="M120" i="15"/>
  <c r="H120" i="15"/>
  <c r="D120" i="15"/>
  <c r="O119" i="15"/>
  <c r="N119" i="15"/>
  <c r="M119" i="15"/>
  <c r="H119" i="15"/>
  <c r="D119" i="15"/>
  <c r="O118" i="15"/>
  <c r="N118" i="15"/>
  <c r="M118" i="15"/>
  <c r="H118" i="15"/>
  <c r="D118" i="15"/>
  <c r="G116" i="15"/>
  <c r="F116" i="15"/>
  <c r="E116" i="15"/>
  <c r="O115" i="15"/>
  <c r="O116" i="15" s="1"/>
  <c r="N115" i="15"/>
  <c r="N116" i="15" s="1"/>
  <c r="M115" i="15"/>
  <c r="M116" i="15" s="1"/>
  <c r="H115" i="15"/>
  <c r="D115" i="15"/>
  <c r="G113" i="15"/>
  <c r="F113" i="15"/>
  <c r="E113" i="15"/>
  <c r="O112" i="15"/>
  <c r="N112" i="15"/>
  <c r="M112" i="15"/>
  <c r="H112" i="15"/>
  <c r="D112" i="15"/>
  <c r="O111" i="15"/>
  <c r="N111" i="15"/>
  <c r="M111" i="15"/>
  <c r="H111" i="15"/>
  <c r="D111" i="15"/>
  <c r="O110" i="15"/>
  <c r="N110" i="15"/>
  <c r="M110" i="15"/>
  <c r="H110" i="15"/>
  <c r="D110" i="15"/>
  <c r="O109" i="15"/>
  <c r="N109" i="15"/>
  <c r="M109" i="15"/>
  <c r="H109" i="15"/>
  <c r="D109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0" i="15"/>
  <c r="O91" i="15" s="1"/>
  <c r="N90" i="15"/>
  <c r="N91" i="15" s="1"/>
  <c r="M90" i="15"/>
  <c r="M91" i="15" s="1"/>
  <c r="H90" i="15"/>
  <c r="D90" i="15"/>
  <c r="E60" i="15"/>
  <c r="H227" i="1" l="1"/>
  <c r="F147" i="15"/>
  <c r="H116" i="15"/>
  <c r="L130" i="15"/>
  <c r="L139" i="15"/>
  <c r="D121" i="15"/>
  <c r="O131" i="15"/>
  <c r="O146" i="15" s="1"/>
  <c r="O136" i="15"/>
  <c r="O140" i="15"/>
  <c r="H88" i="15"/>
  <c r="H145" i="15"/>
  <c r="H146" i="15"/>
  <c r="H140" i="15"/>
  <c r="D116" i="15"/>
  <c r="L86" i="15"/>
  <c r="M126" i="15"/>
  <c r="M145" i="15" s="1"/>
  <c r="D145" i="15"/>
  <c r="D146" i="15"/>
  <c r="D147" i="15"/>
  <c r="N136" i="15"/>
  <c r="H91" i="15"/>
  <c r="H131" i="15"/>
  <c r="H136" i="15"/>
  <c r="I147" i="15"/>
  <c r="H147" i="15" s="1"/>
  <c r="M131" i="15"/>
  <c r="M146" i="15" s="1"/>
  <c r="L135" i="15"/>
  <c r="N140" i="15"/>
  <c r="D140" i="15"/>
  <c r="D131" i="15"/>
  <c r="M136" i="15"/>
  <c r="M140" i="15"/>
  <c r="D136" i="15"/>
  <c r="L138" i="15"/>
  <c r="L134" i="15"/>
  <c r="D88" i="15"/>
  <c r="H121" i="15"/>
  <c r="D126" i="15"/>
  <c r="N131" i="15"/>
  <c r="N146" i="15" s="1"/>
  <c r="M88" i="15"/>
  <c r="O113" i="15"/>
  <c r="L102" i="15"/>
  <c r="M121" i="15"/>
  <c r="L129" i="15"/>
  <c r="N126" i="15"/>
  <c r="N145" i="15" s="1"/>
  <c r="L125" i="15"/>
  <c r="O88" i="15"/>
  <c r="H113" i="15"/>
  <c r="O126" i="15"/>
  <c r="H126" i="15"/>
  <c r="N88" i="15"/>
  <c r="L108" i="15"/>
  <c r="O121" i="15"/>
  <c r="L121" i="15" s="1"/>
  <c r="N121" i="15"/>
  <c r="L124" i="15"/>
  <c r="L116" i="15"/>
  <c r="M113" i="15"/>
  <c r="N113" i="15"/>
  <c r="D113" i="15"/>
  <c r="L91" i="15"/>
  <c r="D91" i="15"/>
  <c r="L87" i="15"/>
  <c r="L109" i="15"/>
  <c r="L104" i="15"/>
  <c r="L107" i="15"/>
  <c r="L106" i="15"/>
  <c r="L93" i="15"/>
  <c r="L97" i="15"/>
  <c r="L99" i="15"/>
  <c r="L96" i="15"/>
  <c r="L98" i="15"/>
  <c r="L119" i="15"/>
  <c r="L100" i="15"/>
  <c r="L112" i="15"/>
  <c r="L103" i="15"/>
  <c r="L111" i="15"/>
  <c r="L115" i="15"/>
  <c r="L94" i="15"/>
  <c r="L95" i="15"/>
  <c r="L110" i="15"/>
  <c r="L120" i="15"/>
  <c r="L101" i="15"/>
  <c r="L105" i="15"/>
  <c r="L85" i="15"/>
  <c r="L118" i="15"/>
  <c r="L90" i="15"/>
  <c r="I83" i="15"/>
  <c r="I144" i="15" s="1"/>
  <c r="J83" i="15"/>
  <c r="J144" i="15" s="1"/>
  <c r="K83" i="15"/>
  <c r="K144" i="15" s="1"/>
  <c r="F83" i="15"/>
  <c r="F144" i="15" s="1"/>
  <c r="G83" i="15"/>
  <c r="G144" i="15" s="1"/>
  <c r="E83" i="15"/>
  <c r="E144" i="15" s="1"/>
  <c r="O82" i="15"/>
  <c r="N82" i="15"/>
  <c r="M82" i="15"/>
  <c r="H82" i="15"/>
  <c r="D82" i="15"/>
  <c r="O81" i="15"/>
  <c r="N81" i="15"/>
  <c r="M81" i="15"/>
  <c r="H81" i="15"/>
  <c r="D81" i="15"/>
  <c r="O80" i="15"/>
  <c r="N80" i="15"/>
  <c r="M80" i="15"/>
  <c r="H80" i="15"/>
  <c r="D80" i="15"/>
  <c r="I77" i="15"/>
  <c r="J77" i="15"/>
  <c r="K77" i="15"/>
  <c r="F77" i="15"/>
  <c r="G77" i="15"/>
  <c r="E77" i="15"/>
  <c r="O73" i="15"/>
  <c r="N73" i="15"/>
  <c r="M73" i="15"/>
  <c r="H73" i="15"/>
  <c r="D73" i="15"/>
  <c r="I71" i="15"/>
  <c r="J71" i="15"/>
  <c r="K71" i="15"/>
  <c r="F71" i="15"/>
  <c r="G71" i="15"/>
  <c r="E71" i="15"/>
  <c r="O76" i="15"/>
  <c r="N76" i="15"/>
  <c r="M76" i="15"/>
  <c r="H76" i="15"/>
  <c r="D76" i="15"/>
  <c r="O75" i="15"/>
  <c r="N75" i="15"/>
  <c r="M75" i="15"/>
  <c r="H75" i="15"/>
  <c r="D75" i="15"/>
  <c r="O74" i="15"/>
  <c r="N74" i="15"/>
  <c r="M74" i="15"/>
  <c r="H74" i="15"/>
  <c r="D74" i="15"/>
  <c r="O70" i="15"/>
  <c r="N70" i="15"/>
  <c r="M70" i="15"/>
  <c r="H70" i="15"/>
  <c r="D70" i="15"/>
  <c r="O69" i="15"/>
  <c r="N69" i="15"/>
  <c r="M69" i="15"/>
  <c r="H69" i="15"/>
  <c r="D69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I60" i="15"/>
  <c r="J60" i="15"/>
  <c r="K60" i="15"/>
  <c r="F60" i="15"/>
  <c r="G60" i="15"/>
  <c r="D60" i="15" s="1"/>
  <c r="O59" i="15"/>
  <c r="N59" i="15"/>
  <c r="M59" i="15"/>
  <c r="H59" i="15"/>
  <c r="D59" i="15"/>
  <c r="O58" i="15"/>
  <c r="N58" i="15"/>
  <c r="M58" i="15"/>
  <c r="H58" i="15"/>
  <c r="D58" i="15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E17" i="15"/>
  <c r="E21" i="15" s="1"/>
  <c r="O26" i="15"/>
  <c r="N26" i="15"/>
  <c r="M26" i="15"/>
  <c r="H26" i="15"/>
  <c r="D26" i="15"/>
  <c r="O25" i="15"/>
  <c r="N25" i="15"/>
  <c r="M25" i="15"/>
  <c r="H25" i="15"/>
  <c r="D25" i="15"/>
  <c r="O24" i="15"/>
  <c r="N24" i="15"/>
  <c r="M24" i="15"/>
  <c r="H24" i="15"/>
  <c r="D24" i="15"/>
  <c r="K23" i="15"/>
  <c r="K27" i="15" s="1"/>
  <c r="J23" i="15"/>
  <c r="J27" i="15" s="1"/>
  <c r="I23" i="15"/>
  <c r="I27" i="15" s="1"/>
  <c r="G23" i="15"/>
  <c r="G27" i="15" s="1"/>
  <c r="F23" i="15"/>
  <c r="F27" i="15" s="1"/>
  <c r="E23" i="15"/>
  <c r="E27" i="15" s="1"/>
  <c r="O20" i="15"/>
  <c r="N20" i="15"/>
  <c r="M20" i="15"/>
  <c r="H20" i="15"/>
  <c r="D20" i="15"/>
  <c r="O19" i="15"/>
  <c r="N19" i="15"/>
  <c r="M19" i="15"/>
  <c r="D19" i="15"/>
  <c r="L19" i="15" s="1"/>
  <c r="O18" i="15"/>
  <c r="N18" i="15"/>
  <c r="M18" i="15"/>
  <c r="D18" i="15"/>
  <c r="L18" i="15" s="1"/>
  <c r="K17" i="15"/>
  <c r="K21" i="15" s="1"/>
  <c r="J17" i="15"/>
  <c r="J21" i="15" s="1"/>
  <c r="I17" i="15"/>
  <c r="I21" i="15" s="1"/>
  <c r="G17" i="15"/>
  <c r="G21" i="15" s="1"/>
  <c r="F17" i="15"/>
  <c r="F21" i="15" s="1"/>
  <c r="L146" i="15" l="1"/>
  <c r="L140" i="15"/>
  <c r="O147" i="15"/>
  <c r="Q154" i="15"/>
  <c r="L136" i="15"/>
  <c r="M147" i="15"/>
  <c r="F143" i="15"/>
  <c r="F141" i="15" s="1"/>
  <c r="K143" i="15"/>
  <c r="K141" i="15" s="1"/>
  <c r="Q151" i="15"/>
  <c r="L88" i="15"/>
  <c r="G143" i="15"/>
  <c r="G141" i="15" s="1"/>
  <c r="L131" i="15"/>
  <c r="I143" i="15"/>
  <c r="H143" i="15" s="1"/>
  <c r="J143" i="15"/>
  <c r="J141" i="15" s="1"/>
  <c r="D144" i="15"/>
  <c r="H144" i="15"/>
  <c r="N147" i="15"/>
  <c r="E143" i="15"/>
  <c r="L126" i="15"/>
  <c r="O145" i="15"/>
  <c r="L145" i="15" s="1"/>
  <c r="L113" i="15"/>
  <c r="D27" i="15"/>
  <c r="M83" i="15"/>
  <c r="M144" i="15" s="1"/>
  <c r="L81" i="15"/>
  <c r="L82" i="15"/>
  <c r="N83" i="15"/>
  <c r="N144" i="15" s="1"/>
  <c r="H71" i="15"/>
  <c r="H77" i="15"/>
  <c r="H83" i="15"/>
  <c r="O83" i="15"/>
  <c r="O144" i="15" s="1"/>
  <c r="D71" i="15"/>
  <c r="D77" i="15"/>
  <c r="L80" i="15"/>
  <c r="D83" i="15"/>
  <c r="O77" i="15"/>
  <c r="N77" i="15"/>
  <c r="M77" i="15"/>
  <c r="O71" i="15"/>
  <c r="N71" i="15"/>
  <c r="M71" i="15"/>
  <c r="L76" i="15"/>
  <c r="L73" i="15"/>
  <c r="L32" i="15"/>
  <c r="L40" i="15"/>
  <c r="L44" i="15"/>
  <c r="L48" i="15"/>
  <c r="L74" i="15"/>
  <c r="L62" i="15"/>
  <c r="L66" i="15"/>
  <c r="L69" i="15"/>
  <c r="L75" i="15"/>
  <c r="L51" i="15"/>
  <c r="L55" i="15"/>
  <c r="H60" i="15"/>
  <c r="L52" i="15"/>
  <c r="L65" i="15"/>
  <c r="L68" i="15"/>
  <c r="N60" i="15"/>
  <c r="M60" i="15"/>
  <c r="L64" i="15"/>
  <c r="O60" i="15"/>
  <c r="L63" i="15"/>
  <c r="L67" i="15"/>
  <c r="L70" i="15"/>
  <c r="L56" i="15"/>
  <c r="L33" i="15"/>
  <c r="L37" i="15"/>
  <c r="L41" i="15"/>
  <c r="L45" i="15"/>
  <c r="L49" i="15"/>
  <c r="L30" i="15"/>
  <c r="L34" i="15"/>
  <c r="L38" i="15"/>
  <c r="L42" i="15"/>
  <c r="L46" i="15"/>
  <c r="L29" i="15"/>
  <c r="L53" i="15"/>
  <c r="L57" i="15"/>
  <c r="L58" i="15"/>
  <c r="L31" i="15"/>
  <c r="L35" i="15"/>
  <c r="L39" i="15"/>
  <c r="L43" i="15"/>
  <c r="L47" i="15"/>
  <c r="L50" i="15"/>
  <c r="L54" i="15"/>
  <c r="L59" i="15"/>
  <c r="L36" i="15"/>
  <c r="H27" i="15"/>
  <c r="H21" i="15"/>
  <c r="M17" i="15"/>
  <c r="M21" i="15" s="1"/>
  <c r="M23" i="15"/>
  <c r="M27" i="15" s="1"/>
  <c r="L24" i="15"/>
  <c r="H17" i="15"/>
  <c r="L20" i="15"/>
  <c r="N23" i="15"/>
  <c r="N27" i="15" s="1"/>
  <c r="L25" i="15"/>
  <c r="L26" i="15"/>
  <c r="D21" i="15"/>
  <c r="N17" i="15"/>
  <c r="N21" i="15" s="1"/>
  <c r="H23" i="15"/>
  <c r="D17" i="15"/>
  <c r="O17" i="15"/>
  <c r="O21" i="15" s="1"/>
  <c r="D23" i="15"/>
  <c r="O23" i="15"/>
  <c r="O27" i="15" s="1"/>
  <c r="Q153" i="15" l="1"/>
  <c r="L147" i="15"/>
  <c r="H141" i="15"/>
  <c r="I141" i="15"/>
  <c r="Q152" i="15"/>
  <c r="Q155" i="15"/>
  <c r="Q150" i="15"/>
  <c r="Q156" i="15"/>
  <c r="Q157" i="15"/>
  <c r="Q148" i="15"/>
  <c r="N143" i="15"/>
  <c r="N141" i="15" s="1"/>
  <c r="L144" i="15"/>
  <c r="O143" i="15"/>
  <c r="O141" i="15" s="1"/>
  <c r="M143" i="15"/>
  <c r="E141" i="15"/>
  <c r="D143" i="15"/>
  <c r="D141" i="15" s="1"/>
  <c r="L83" i="15"/>
  <c r="L77" i="15"/>
  <c r="L71" i="15"/>
  <c r="L60" i="15"/>
  <c r="L27" i="15"/>
  <c r="L21" i="15"/>
  <c r="L17" i="15"/>
  <c r="L23" i="15"/>
  <c r="Q158" i="15" l="1"/>
  <c r="L143" i="15"/>
  <c r="L141" i="15" s="1"/>
  <c r="M141" i="15"/>
  <c r="Q159" i="15" l="1"/>
  <c r="E60" i="11"/>
  <c r="D149" i="2"/>
  <c r="I145" i="2"/>
  <c r="H145" i="2" s="1"/>
  <c r="J145" i="2"/>
  <c r="K145" i="2"/>
  <c r="F145" i="2"/>
  <c r="G145" i="2"/>
  <c r="E145" i="2"/>
  <c r="E118" i="2"/>
  <c r="E127" i="2" s="1"/>
  <c r="I150" i="2"/>
  <c r="H150" i="2" s="1"/>
  <c r="J150" i="2"/>
  <c r="K150" i="2"/>
  <c r="F150" i="2"/>
  <c r="G150" i="2"/>
  <c r="E150" i="2"/>
  <c r="O121" i="2"/>
  <c r="N121" i="2"/>
  <c r="M121" i="2"/>
  <c r="H121" i="2"/>
  <c r="D121" i="2"/>
  <c r="O120" i="2"/>
  <c r="O150" i="2" s="1"/>
  <c r="N120" i="2"/>
  <c r="N150" i="2" s="1"/>
  <c r="M120" i="2"/>
  <c r="H120" i="2"/>
  <c r="D120" i="2"/>
  <c r="L120" i="2" l="1"/>
  <c r="M150" i="2"/>
  <c r="L150" i="2" s="1"/>
  <c r="L121" i="2"/>
  <c r="N118" i="7"/>
  <c r="M34" i="7" l="1"/>
  <c r="F33" i="8"/>
  <c r="G33" i="8"/>
  <c r="I33" i="8"/>
  <c r="J33" i="8"/>
  <c r="K33" i="8"/>
  <c r="E33" i="8"/>
  <c r="D33" i="8" s="1"/>
  <c r="O35" i="8"/>
  <c r="N35" i="8"/>
  <c r="M35" i="8"/>
  <c r="L35" i="8" s="1"/>
  <c r="Q61" i="8" s="1"/>
  <c r="H35" i="8"/>
  <c r="D35" i="8"/>
  <c r="O34" i="8"/>
  <c r="N34" i="8"/>
  <c r="M34" i="8"/>
  <c r="L34" i="8" s="1"/>
  <c r="H34" i="8"/>
  <c r="D34" i="8"/>
  <c r="O43" i="7" l="1"/>
  <c r="N43" i="7"/>
  <c r="M43" i="7"/>
  <c r="L43" i="7" s="1"/>
  <c r="H43" i="7"/>
  <c r="D43" i="7"/>
  <c r="D21" i="12"/>
  <c r="H21" i="12"/>
  <c r="M21" i="12"/>
  <c r="N21" i="12"/>
  <c r="O21" i="12"/>
  <c r="E28" i="12"/>
  <c r="F28" i="12"/>
  <c r="G28" i="12"/>
  <c r="I28" i="12"/>
  <c r="J28" i="12"/>
  <c r="K28" i="12"/>
  <c r="O27" i="12"/>
  <c r="N27" i="12"/>
  <c r="M27" i="12"/>
  <c r="H27" i="12"/>
  <c r="D27" i="12"/>
  <c r="K22" i="1"/>
  <c r="J22" i="1"/>
  <c r="I22" i="1"/>
  <c r="H22" i="1" s="1"/>
  <c r="F22" i="1"/>
  <c r="E21" i="14" s="1"/>
  <c r="G22" i="1"/>
  <c r="F21" i="14" s="1"/>
  <c r="E22" i="1"/>
  <c r="O24" i="1"/>
  <c r="N24" i="1"/>
  <c r="M24" i="1"/>
  <c r="H24" i="1"/>
  <c r="O23" i="1"/>
  <c r="O22" i="1" s="1"/>
  <c r="N23" i="1"/>
  <c r="M23" i="1"/>
  <c r="L23" i="1" s="1"/>
  <c r="H23" i="1"/>
  <c r="D23" i="1"/>
  <c r="E25" i="1"/>
  <c r="H29" i="1"/>
  <c r="D29" i="1"/>
  <c r="O28" i="1"/>
  <c r="N28" i="1"/>
  <c r="M28" i="1"/>
  <c r="L28" i="1" s="1"/>
  <c r="H28" i="1"/>
  <c r="N27" i="1"/>
  <c r="H27" i="1"/>
  <c r="D27" i="1"/>
  <c r="O30" i="8"/>
  <c r="O31" i="8" s="1"/>
  <c r="N30" i="8"/>
  <c r="N31" i="8" s="1"/>
  <c r="M30" i="8"/>
  <c r="M31" i="8" s="1"/>
  <c r="H30" i="8"/>
  <c r="D30" i="8"/>
  <c r="D31" i="8" s="1"/>
  <c r="F31" i="8"/>
  <c r="K31" i="8"/>
  <c r="J31" i="8"/>
  <c r="I31" i="8"/>
  <c r="G31" i="8"/>
  <c r="E31" i="8"/>
  <c r="D239" i="4"/>
  <c r="L27" i="1" l="1"/>
  <c r="L24" i="1"/>
  <c r="N22" i="1"/>
  <c r="M22" i="1"/>
  <c r="L30" i="8"/>
  <c r="L21" i="12"/>
  <c r="L27" i="12"/>
  <c r="H31" i="8"/>
  <c r="O35" i="3"/>
  <c r="E101" i="1"/>
  <c r="D51" i="11" l="1"/>
  <c r="C51" i="11"/>
  <c r="E72" i="11"/>
  <c r="E21" i="11" l="1"/>
  <c r="O63" i="2" l="1"/>
  <c r="N63" i="2"/>
  <c r="M63" i="2"/>
  <c r="E345" i="4"/>
  <c r="F345" i="4"/>
  <c r="G345" i="4"/>
  <c r="E346" i="4"/>
  <c r="F346" i="4"/>
  <c r="G346" i="4"/>
  <c r="I314" i="4"/>
  <c r="I333" i="4" s="1"/>
  <c r="F314" i="4"/>
  <c r="F333" i="4" s="1"/>
  <c r="G314" i="4"/>
  <c r="E314" i="4"/>
  <c r="E333" i="4" s="1"/>
  <c r="H97" i="4"/>
  <c r="F349" i="4"/>
  <c r="G349" i="4"/>
  <c r="D349" i="4" s="1"/>
  <c r="I349" i="4"/>
  <c r="J349" i="4"/>
  <c r="K349" i="4"/>
  <c r="I83" i="14"/>
  <c r="K320" i="4"/>
  <c r="J83" i="14" s="1"/>
  <c r="H83" i="14"/>
  <c r="E83" i="14"/>
  <c r="G320" i="4"/>
  <c r="F83" i="14" s="1"/>
  <c r="D83" i="14"/>
  <c r="H323" i="4"/>
  <c r="H322" i="4"/>
  <c r="D323" i="4"/>
  <c r="O323" i="4"/>
  <c r="N323" i="4"/>
  <c r="M323" i="4"/>
  <c r="O322" i="4"/>
  <c r="N322" i="4"/>
  <c r="M322" i="4"/>
  <c r="K85" i="4"/>
  <c r="G85" i="4"/>
  <c r="O88" i="4"/>
  <c r="N88" i="4"/>
  <c r="M88" i="4"/>
  <c r="H88" i="4"/>
  <c r="O87" i="4"/>
  <c r="N87" i="4"/>
  <c r="M87" i="4"/>
  <c r="H87" i="4"/>
  <c r="D87" i="4"/>
  <c r="O251" i="4"/>
  <c r="N251" i="4"/>
  <c r="M251" i="4"/>
  <c r="O250" i="4"/>
  <c r="N250" i="4"/>
  <c r="M250" i="4"/>
  <c r="H251" i="4"/>
  <c r="H250" i="4"/>
  <c r="J248" i="4"/>
  <c r="K248" i="4"/>
  <c r="I248" i="4"/>
  <c r="F248" i="4"/>
  <c r="G248" i="4"/>
  <c r="E248" i="4"/>
  <c r="H84" i="4"/>
  <c r="M84" i="4"/>
  <c r="N84" i="4"/>
  <c r="O84" i="4"/>
  <c r="M97" i="4"/>
  <c r="M91" i="4" s="1"/>
  <c r="N97" i="4"/>
  <c r="N91" i="4" s="1"/>
  <c r="O97" i="4"/>
  <c r="O91" i="4" s="1"/>
  <c r="O83" i="4"/>
  <c r="N83" i="4"/>
  <c r="M83" i="4"/>
  <c r="H83" i="4"/>
  <c r="G333" i="4" l="1"/>
  <c r="F36" i="14"/>
  <c r="O85" i="4"/>
  <c r="L85" i="4" s="1"/>
  <c r="L91" i="4"/>
  <c r="H81" i="4"/>
  <c r="G83" i="14"/>
  <c r="D345" i="4"/>
  <c r="D346" i="4"/>
  <c r="F89" i="4"/>
  <c r="L322" i="4"/>
  <c r="L88" i="4"/>
  <c r="L323" i="4"/>
  <c r="L84" i="4"/>
  <c r="L251" i="4"/>
  <c r="E89" i="4"/>
  <c r="G89" i="4"/>
  <c r="J89" i="4"/>
  <c r="I89" i="4"/>
  <c r="N349" i="4"/>
  <c r="L250" i="4"/>
  <c r="O349" i="4"/>
  <c r="H349" i="4"/>
  <c r="M349" i="4"/>
  <c r="L97" i="4"/>
  <c r="N89" i="4"/>
  <c r="L87" i="4"/>
  <c r="H85" i="4"/>
  <c r="D85" i="4"/>
  <c r="L83" i="4"/>
  <c r="S356" i="4" s="1"/>
  <c r="E102" i="11"/>
  <c r="E103" i="11"/>
  <c r="C100" i="11"/>
  <c r="E101" i="11"/>
  <c r="O89" i="4" l="1"/>
  <c r="K89" i="4"/>
  <c r="M89" i="4"/>
  <c r="L349" i="4"/>
  <c r="O55" i="2"/>
  <c r="N55" i="2"/>
  <c r="M55" i="2"/>
  <c r="L89" i="4" l="1"/>
  <c r="L55" i="2"/>
  <c r="H17" i="12"/>
  <c r="H18" i="12"/>
  <c r="H19" i="12"/>
  <c r="H16" i="6" l="1"/>
  <c r="E121" i="1" l="1"/>
  <c r="J32" i="1" l="1"/>
  <c r="I101" i="1"/>
  <c r="J101" i="1"/>
  <c r="I68" i="2" l="1"/>
  <c r="J68" i="2"/>
  <c r="H56" i="1" l="1"/>
  <c r="H57" i="1"/>
  <c r="H58" i="1"/>
  <c r="H55" i="1"/>
  <c r="C52" i="14" l="1"/>
  <c r="M79" i="7"/>
  <c r="N79" i="7"/>
  <c r="O79" i="7"/>
  <c r="H79" i="7"/>
  <c r="D79" i="7"/>
  <c r="M62" i="12"/>
  <c r="N62" i="12"/>
  <c r="O62" i="12"/>
  <c r="H61" i="12"/>
  <c r="H62" i="12"/>
  <c r="H63" i="12"/>
  <c r="D62" i="12"/>
  <c r="L79" i="7" l="1"/>
  <c r="L62" i="12"/>
  <c r="D75" i="7"/>
  <c r="D74" i="7"/>
  <c r="D65" i="7"/>
  <c r="R79" i="7" l="1"/>
  <c r="D58" i="12"/>
  <c r="D57" i="12"/>
  <c r="D48" i="12"/>
  <c r="I49" i="1" l="1"/>
  <c r="I51" i="8" l="1"/>
  <c r="J51" i="8"/>
  <c r="K51" i="8"/>
  <c r="E51" i="8"/>
  <c r="F51" i="8"/>
  <c r="G51" i="8"/>
  <c r="M74" i="7"/>
  <c r="N74" i="7"/>
  <c r="O74" i="7"/>
  <c r="M75" i="7"/>
  <c r="N75" i="7"/>
  <c r="O75" i="7"/>
  <c r="H74" i="7"/>
  <c r="H75" i="7"/>
  <c r="H65" i="7"/>
  <c r="M65" i="7"/>
  <c r="N65" i="7"/>
  <c r="O65" i="7"/>
  <c r="M57" i="12"/>
  <c r="N57" i="12"/>
  <c r="O57" i="12"/>
  <c r="H57" i="12"/>
  <c r="O58" i="12"/>
  <c r="N58" i="12"/>
  <c r="M58" i="12"/>
  <c r="H58" i="12"/>
  <c r="H48" i="12"/>
  <c r="O48" i="12"/>
  <c r="N48" i="12"/>
  <c r="M48" i="12"/>
  <c r="I42" i="14"/>
  <c r="J42" i="14"/>
  <c r="H42" i="14"/>
  <c r="E42" i="14"/>
  <c r="D42" i="14"/>
  <c r="I44" i="14"/>
  <c r="J44" i="14"/>
  <c r="H44" i="14"/>
  <c r="E44" i="14"/>
  <c r="D44" i="14"/>
  <c r="G42" i="14" l="1"/>
  <c r="G44" i="14"/>
  <c r="L74" i="7"/>
  <c r="L75" i="7"/>
  <c r="L65" i="7"/>
  <c r="L57" i="12"/>
  <c r="L48" i="12"/>
  <c r="L58" i="12"/>
  <c r="R74" i="7" l="1"/>
  <c r="R65" i="7"/>
  <c r="R75" i="7"/>
  <c r="E96" i="1"/>
  <c r="N320" i="4" l="1"/>
  <c r="M320" i="4"/>
  <c r="H320" i="4"/>
  <c r="O320" i="4"/>
  <c r="D320" i="4" l="1"/>
  <c r="L320" i="4"/>
  <c r="D308" i="4"/>
  <c r="D304" i="4"/>
  <c r="D300" i="4"/>
  <c r="D296" i="4"/>
  <c r="D292" i="4"/>
  <c r="D288" i="4"/>
  <c r="D284" i="4"/>
  <c r="D280" i="4"/>
  <c r="D276" i="4"/>
  <c r="D266" i="4"/>
  <c r="D262" i="4"/>
  <c r="D227" i="4"/>
  <c r="D217" i="4"/>
  <c r="D213" i="4"/>
  <c r="D205" i="4"/>
  <c r="D201" i="4"/>
  <c r="D197" i="4"/>
  <c r="D193" i="4"/>
  <c r="D189" i="4"/>
  <c r="D184" i="4"/>
  <c r="D180" i="4"/>
  <c r="D176" i="4"/>
  <c r="D172" i="4"/>
  <c r="D168" i="4"/>
  <c r="D163" i="4"/>
  <c r="D159" i="4"/>
  <c r="D155" i="4"/>
  <c r="D151" i="4"/>
  <c r="D143" i="4"/>
  <c r="D116" i="4"/>
  <c r="D102" i="4"/>
  <c r="D94" i="4"/>
  <c r="D25" i="4"/>
  <c r="H25" i="4"/>
  <c r="O25" i="4"/>
  <c r="N25" i="4"/>
  <c r="M25" i="4"/>
  <c r="M22" i="4" l="1"/>
  <c r="O22" i="4"/>
  <c r="L25" i="4"/>
  <c r="N22" i="4"/>
  <c r="J314" i="4"/>
  <c r="J333" i="4" s="1"/>
  <c r="I69" i="1" l="1"/>
  <c r="J69" i="1"/>
  <c r="K69" i="1"/>
  <c r="O73" i="1"/>
  <c r="N73" i="1"/>
  <c r="M73" i="1"/>
  <c r="H73" i="1"/>
  <c r="D73" i="1"/>
  <c r="L73" i="1" l="1"/>
  <c r="H69" i="1"/>
  <c r="H96" i="1" l="1"/>
  <c r="D244" i="4" l="1"/>
  <c r="D61" i="7" l="1"/>
  <c r="D44" i="12"/>
  <c r="H44" i="12" l="1"/>
  <c r="M254" i="4" l="1"/>
  <c r="M337" i="4" s="1"/>
  <c r="D254" i="4"/>
  <c r="M61" i="7"/>
  <c r="N61" i="7"/>
  <c r="O61" i="7"/>
  <c r="H61" i="7"/>
  <c r="E62" i="7"/>
  <c r="F62" i="7"/>
  <c r="G62" i="7"/>
  <c r="I62" i="7"/>
  <c r="J62" i="7"/>
  <c r="K62" i="7"/>
  <c r="M44" i="12"/>
  <c r="N44" i="12"/>
  <c r="O44" i="12"/>
  <c r="E45" i="12"/>
  <c r="F45" i="12"/>
  <c r="G45" i="12"/>
  <c r="I45" i="12"/>
  <c r="J45" i="12"/>
  <c r="K45" i="12"/>
  <c r="L337" i="4" l="1"/>
  <c r="L61" i="7"/>
  <c r="H254" i="4"/>
  <c r="L44" i="12"/>
  <c r="N244" i="4"/>
  <c r="N241" i="4" s="1"/>
  <c r="M244" i="4"/>
  <c r="M241" i="4" s="1"/>
  <c r="H244" i="4"/>
  <c r="R61" i="7" l="1"/>
  <c r="L244" i="4"/>
  <c r="L241" i="4"/>
  <c r="L254" i="4"/>
  <c r="D324" i="4"/>
  <c r="E91" i="11" l="1"/>
  <c r="E191" i="1" l="1"/>
  <c r="G191" i="1"/>
  <c r="I99" i="7" l="1"/>
  <c r="J99" i="7"/>
  <c r="K99" i="7"/>
  <c r="E99" i="7"/>
  <c r="F99" i="7"/>
  <c r="G99" i="7"/>
  <c r="D72" i="7"/>
  <c r="H72" i="7"/>
  <c r="M72" i="7"/>
  <c r="N72" i="7"/>
  <c r="O72" i="7"/>
  <c r="O64" i="7"/>
  <c r="N64" i="7"/>
  <c r="M64" i="7"/>
  <c r="H64" i="7"/>
  <c r="D64" i="7"/>
  <c r="I82" i="12"/>
  <c r="J82" i="12"/>
  <c r="K82" i="12"/>
  <c r="E82" i="12"/>
  <c r="F82" i="12"/>
  <c r="G82" i="12"/>
  <c r="O55" i="12"/>
  <c r="N55" i="12"/>
  <c r="M55" i="12"/>
  <c r="H55" i="12"/>
  <c r="D55" i="12"/>
  <c r="O47" i="12"/>
  <c r="N47" i="12"/>
  <c r="M47" i="12"/>
  <c r="H47" i="12"/>
  <c r="D47" i="12"/>
  <c r="L64" i="7" l="1"/>
  <c r="L55" i="12"/>
  <c r="L72" i="7"/>
  <c r="R72" i="7" s="1"/>
  <c r="L47" i="12"/>
  <c r="R64" i="7" l="1"/>
  <c r="N71" i="2"/>
  <c r="G74" i="4" l="1"/>
  <c r="K74" i="4"/>
  <c r="E74" i="4"/>
  <c r="N108" i="2" l="1"/>
  <c r="I141" i="1"/>
  <c r="E87" i="11"/>
  <c r="E46" i="11" l="1"/>
  <c r="E45" i="11"/>
  <c r="M108" i="2"/>
  <c r="N82" i="2"/>
  <c r="M82" i="2"/>
  <c r="N98" i="2"/>
  <c r="M98" i="2"/>
  <c r="D112" i="1" l="1"/>
  <c r="D111" i="1"/>
  <c r="D110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H197" i="1"/>
  <c r="H198" i="1"/>
  <c r="H199" i="1"/>
  <c r="H200" i="1"/>
  <c r="H202" i="1"/>
  <c r="H203" i="1"/>
  <c r="H204" i="1"/>
  <c r="H205" i="1"/>
  <c r="H206" i="1"/>
  <c r="H207" i="1"/>
  <c r="H208" i="1"/>
  <c r="H209" i="1"/>
  <c r="H210" i="1"/>
  <c r="H211" i="1"/>
  <c r="D197" i="1"/>
  <c r="D198" i="1"/>
  <c r="D199" i="1"/>
  <c r="D200" i="1"/>
  <c r="D202" i="1"/>
  <c r="D203" i="1"/>
  <c r="D204" i="1"/>
  <c r="D205" i="1"/>
  <c r="D206" i="1"/>
  <c r="D207" i="1"/>
  <c r="D208" i="1"/>
  <c r="D209" i="1"/>
  <c r="D210" i="1"/>
  <c r="D211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O29" i="1"/>
  <c r="N29" i="1"/>
  <c r="M29" i="1"/>
  <c r="O26" i="1"/>
  <c r="N26" i="1"/>
  <c r="M26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6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N212" i="1" l="1"/>
  <c r="L172" i="1"/>
  <c r="L184" i="1"/>
  <c r="L180" i="1"/>
  <c r="L176" i="1"/>
  <c r="L169" i="1"/>
  <c r="L166" i="1"/>
  <c r="L188" i="1"/>
  <c r="L210" i="1"/>
  <c r="L202" i="1"/>
  <c r="L197" i="1"/>
  <c r="L156" i="1"/>
  <c r="D109" i="1"/>
  <c r="L209" i="1"/>
  <c r="L198" i="1"/>
  <c r="L206" i="1"/>
  <c r="L205" i="1"/>
  <c r="L163" i="1"/>
  <c r="L208" i="1"/>
  <c r="L204" i="1"/>
  <c r="L200" i="1"/>
  <c r="L211" i="1"/>
  <c r="L207" i="1"/>
  <c r="L203" i="1"/>
  <c r="L199" i="1"/>
  <c r="L185" i="1"/>
  <c r="L181" i="1"/>
  <c r="L177" i="1"/>
  <c r="L173" i="1"/>
  <c r="L170" i="1"/>
  <c r="L167" i="1"/>
  <c r="L160" i="1"/>
  <c r="L157" i="1"/>
  <c r="L153" i="1"/>
  <c r="L186" i="1"/>
  <c r="L182" i="1"/>
  <c r="L178" i="1"/>
  <c r="L174" i="1"/>
  <c r="L164" i="1"/>
  <c r="L161" i="1"/>
  <c r="L158" i="1"/>
  <c r="L154" i="1"/>
  <c r="L187" i="1"/>
  <c r="L183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6" i="1"/>
  <c r="L53" i="1"/>
  <c r="L79" i="1"/>
  <c r="L58" i="1"/>
  <c r="E16" i="3"/>
  <c r="G16" i="3"/>
  <c r="I16" i="3"/>
  <c r="J16" i="3"/>
  <c r="K16" i="3"/>
  <c r="J21" i="14" l="1"/>
  <c r="I21" i="14"/>
  <c r="H21" i="14"/>
  <c r="G21" i="14" l="1"/>
  <c r="K54" i="8"/>
  <c r="J54" i="8"/>
  <c r="I54" i="8"/>
  <c r="G54" i="8"/>
  <c r="F54" i="8"/>
  <c r="E54" i="8"/>
  <c r="O53" i="8"/>
  <c r="N53" i="8"/>
  <c r="N54" i="8" s="1"/>
  <c r="M53" i="8"/>
  <c r="M54" i="8" s="1"/>
  <c r="H53" i="8"/>
  <c r="H54" i="8" s="1"/>
  <c r="D53" i="8"/>
  <c r="D54" i="8" s="1"/>
  <c r="I38" i="8"/>
  <c r="J38" i="8"/>
  <c r="K38" i="8"/>
  <c r="F38" i="8"/>
  <c r="G38" i="8"/>
  <c r="E38" i="8"/>
  <c r="I44" i="8"/>
  <c r="J44" i="8"/>
  <c r="K44" i="8"/>
  <c r="E44" i="8"/>
  <c r="F44" i="8"/>
  <c r="G44" i="8"/>
  <c r="O43" i="8"/>
  <c r="O44" i="8" s="1"/>
  <c r="N43" i="8"/>
  <c r="N44" i="8" s="1"/>
  <c r="M43" i="8"/>
  <c r="M44" i="8" s="1"/>
  <c r="H43" i="8"/>
  <c r="H44" i="8" s="1"/>
  <c r="D43" i="8"/>
  <c r="D44" i="8" s="1"/>
  <c r="L53" i="8" l="1"/>
  <c r="Q66" i="8" s="1"/>
  <c r="O54" i="8"/>
  <c r="L54" i="8" s="1"/>
  <c r="L43" i="8"/>
  <c r="Q65" i="8" s="1"/>
  <c r="L44" i="8" l="1"/>
  <c r="M78" i="7"/>
  <c r="N78" i="7"/>
  <c r="O78" i="7"/>
  <c r="H78" i="7"/>
  <c r="D78" i="7"/>
  <c r="M61" i="12"/>
  <c r="N61" i="12"/>
  <c r="O61" i="12"/>
  <c r="D61" i="12"/>
  <c r="L78" i="7" l="1"/>
  <c r="L61" i="12"/>
  <c r="H112" i="1"/>
  <c r="H66" i="14"/>
  <c r="I66" i="14"/>
  <c r="D22" i="4"/>
  <c r="H22" i="4"/>
  <c r="E27" i="4"/>
  <c r="F27" i="4"/>
  <c r="G27" i="4"/>
  <c r="K27" i="4"/>
  <c r="D28" i="4"/>
  <c r="H28" i="4"/>
  <c r="D29" i="4"/>
  <c r="H29" i="4"/>
  <c r="D30" i="4"/>
  <c r="H30" i="4"/>
  <c r="E31" i="4"/>
  <c r="F31" i="4"/>
  <c r="G31" i="4"/>
  <c r="I31" i="4"/>
  <c r="J31" i="4"/>
  <c r="K31" i="4"/>
  <c r="D32" i="4"/>
  <c r="H32" i="4"/>
  <c r="D33" i="4"/>
  <c r="H33" i="4"/>
  <c r="D34" i="4"/>
  <c r="H34" i="4"/>
  <c r="G35" i="4"/>
  <c r="K35" i="4"/>
  <c r="D36" i="4"/>
  <c r="H36" i="4"/>
  <c r="D38" i="4"/>
  <c r="H38" i="4"/>
  <c r="D39" i="4"/>
  <c r="H39" i="4"/>
  <c r="E40" i="4"/>
  <c r="F40" i="4"/>
  <c r="G40" i="4"/>
  <c r="I40" i="4"/>
  <c r="J40" i="4"/>
  <c r="K40" i="4"/>
  <c r="D41" i="4"/>
  <c r="H41" i="4"/>
  <c r="D42" i="4"/>
  <c r="H42" i="4"/>
  <c r="D43" i="4"/>
  <c r="H43" i="4"/>
  <c r="E44" i="4"/>
  <c r="F44" i="4"/>
  <c r="G44" i="4"/>
  <c r="I44" i="4"/>
  <c r="J44" i="4"/>
  <c r="K44" i="4"/>
  <c r="D45" i="4"/>
  <c r="H45" i="4"/>
  <c r="D46" i="4"/>
  <c r="H46" i="4"/>
  <c r="D47" i="4"/>
  <c r="H47" i="4"/>
  <c r="E48" i="4"/>
  <c r="F48" i="4"/>
  <c r="G48" i="4"/>
  <c r="I48" i="4"/>
  <c r="J48" i="4"/>
  <c r="K48" i="4"/>
  <c r="D49" i="4"/>
  <c r="H49" i="4"/>
  <c r="D50" i="4"/>
  <c r="H50" i="4"/>
  <c r="D51" i="4"/>
  <c r="H51" i="4"/>
  <c r="E52" i="4"/>
  <c r="F52" i="4"/>
  <c r="G52" i="4"/>
  <c r="I52" i="4"/>
  <c r="J52" i="4"/>
  <c r="K52" i="4"/>
  <c r="D53" i="4"/>
  <c r="H53" i="4"/>
  <c r="D54" i="4"/>
  <c r="H54" i="4"/>
  <c r="D55" i="4"/>
  <c r="H55" i="4"/>
  <c r="E56" i="4"/>
  <c r="F56" i="4"/>
  <c r="G56" i="4"/>
  <c r="I56" i="4"/>
  <c r="J56" i="4"/>
  <c r="K56" i="4"/>
  <c r="D57" i="4"/>
  <c r="H57" i="4"/>
  <c r="D58" i="4"/>
  <c r="H58" i="4"/>
  <c r="D59" i="4"/>
  <c r="H59" i="4"/>
  <c r="E60" i="4"/>
  <c r="F60" i="4"/>
  <c r="G60" i="4"/>
  <c r="I60" i="4"/>
  <c r="J60" i="4"/>
  <c r="K60" i="4"/>
  <c r="D61" i="4"/>
  <c r="H61" i="4"/>
  <c r="D62" i="4"/>
  <c r="H62" i="4"/>
  <c r="D63" i="4"/>
  <c r="H63" i="4"/>
  <c r="E64" i="4"/>
  <c r="F64" i="4"/>
  <c r="G64" i="4"/>
  <c r="I64" i="4"/>
  <c r="J64" i="4"/>
  <c r="K64" i="4"/>
  <c r="D65" i="4"/>
  <c r="H65" i="4"/>
  <c r="D66" i="4"/>
  <c r="H66" i="4"/>
  <c r="D67" i="4"/>
  <c r="H67" i="4"/>
  <c r="E68" i="4"/>
  <c r="F68" i="4"/>
  <c r="G68" i="4"/>
  <c r="I68" i="4"/>
  <c r="J68" i="4"/>
  <c r="K68" i="4"/>
  <c r="D69" i="4"/>
  <c r="H69" i="4"/>
  <c r="D70" i="4"/>
  <c r="H70" i="4"/>
  <c r="D71" i="4"/>
  <c r="H71" i="4"/>
  <c r="F74" i="4"/>
  <c r="F79" i="4" s="1"/>
  <c r="G79" i="4"/>
  <c r="I74" i="4"/>
  <c r="I79" i="4" s="1"/>
  <c r="J74" i="4"/>
  <c r="J79" i="4" s="1"/>
  <c r="K79" i="4"/>
  <c r="D76" i="4"/>
  <c r="H76" i="4"/>
  <c r="D77" i="4"/>
  <c r="H77" i="4"/>
  <c r="D78" i="4"/>
  <c r="D339" i="4" s="1"/>
  <c r="H78" i="4"/>
  <c r="H339" i="4" s="1"/>
  <c r="D89" i="4"/>
  <c r="H89" i="4"/>
  <c r="D101" i="4"/>
  <c r="H102" i="4"/>
  <c r="H106" i="4"/>
  <c r="H111" i="4"/>
  <c r="H115" i="4"/>
  <c r="H116" i="4"/>
  <c r="H119" i="4"/>
  <c r="H124" i="4"/>
  <c r="H125" i="4"/>
  <c r="H128" i="4"/>
  <c r="F44" i="14"/>
  <c r="H133" i="4"/>
  <c r="J45" i="14"/>
  <c r="G45" i="14" s="1"/>
  <c r="H137" i="4"/>
  <c r="J46" i="14"/>
  <c r="G46" i="14" s="1"/>
  <c r="H142" i="4"/>
  <c r="H143" i="4"/>
  <c r="H146" i="4"/>
  <c r="J48" i="14"/>
  <c r="G48" i="14" s="1"/>
  <c r="H150" i="4"/>
  <c r="H151" i="4"/>
  <c r="H154" i="4"/>
  <c r="H155" i="4"/>
  <c r="H158" i="4"/>
  <c r="H159" i="4"/>
  <c r="H162" i="4"/>
  <c r="H163" i="4"/>
  <c r="H167" i="4"/>
  <c r="H168" i="4"/>
  <c r="H171" i="4"/>
  <c r="H172" i="4"/>
  <c r="H175" i="4"/>
  <c r="H176" i="4"/>
  <c r="H179" i="4"/>
  <c r="H180" i="4"/>
  <c r="H183" i="4"/>
  <c r="H184" i="4"/>
  <c r="H188" i="4"/>
  <c r="H189" i="4"/>
  <c r="H192" i="4"/>
  <c r="H193" i="4"/>
  <c r="H196" i="4"/>
  <c r="H197" i="4"/>
  <c r="H200" i="4"/>
  <c r="H201" i="4"/>
  <c r="H204" i="4"/>
  <c r="H205" i="4"/>
  <c r="H208" i="4"/>
  <c r="D209" i="4"/>
  <c r="H209" i="4"/>
  <c r="H212" i="4"/>
  <c r="H213" i="4"/>
  <c r="H216" i="4"/>
  <c r="H217" i="4"/>
  <c r="H220" i="4"/>
  <c r="D66" i="14"/>
  <c r="E66" i="14"/>
  <c r="F66" i="14"/>
  <c r="J66" i="14"/>
  <c r="D67" i="14"/>
  <c r="E67" i="14"/>
  <c r="F67" i="14"/>
  <c r="H67" i="14"/>
  <c r="I67" i="14"/>
  <c r="J67" i="14"/>
  <c r="H227" i="4"/>
  <c r="H230" i="4"/>
  <c r="H239" i="4"/>
  <c r="D248" i="4"/>
  <c r="H248" i="4"/>
  <c r="H252" i="4" s="1"/>
  <c r="E252" i="4"/>
  <c r="F252" i="4"/>
  <c r="G252" i="4"/>
  <c r="I252" i="4"/>
  <c r="J252" i="4"/>
  <c r="K252" i="4"/>
  <c r="K256" i="4"/>
  <c r="D258" i="4"/>
  <c r="H258" i="4"/>
  <c r="D259" i="4"/>
  <c r="H259" i="4"/>
  <c r="G260" i="4"/>
  <c r="K260" i="4"/>
  <c r="H262" i="4"/>
  <c r="D263" i="4"/>
  <c r="H263" i="4"/>
  <c r="G264" i="4"/>
  <c r="K264" i="4"/>
  <c r="H266" i="4"/>
  <c r="D267" i="4"/>
  <c r="H267" i="4"/>
  <c r="D268" i="4"/>
  <c r="K268" i="4"/>
  <c r="D270" i="4"/>
  <c r="H270" i="4"/>
  <c r="D271" i="4"/>
  <c r="H271" i="4"/>
  <c r="D72" i="14"/>
  <c r="E72" i="14"/>
  <c r="G274" i="4"/>
  <c r="F72" i="14" s="1"/>
  <c r="H72" i="14"/>
  <c r="I72" i="14"/>
  <c r="K274" i="4"/>
  <c r="J72" i="14" s="1"/>
  <c r="H276" i="4"/>
  <c r="D277" i="4"/>
  <c r="H277" i="4"/>
  <c r="D73" i="14"/>
  <c r="E73" i="14"/>
  <c r="G278" i="4"/>
  <c r="F73" i="14" s="1"/>
  <c r="H73" i="14"/>
  <c r="I73" i="14"/>
  <c r="K278" i="4"/>
  <c r="J73" i="14" s="1"/>
  <c r="H280" i="4"/>
  <c r="D281" i="4"/>
  <c r="H281" i="4"/>
  <c r="D74" i="14"/>
  <c r="E74" i="14"/>
  <c r="G282" i="4"/>
  <c r="F74" i="14" s="1"/>
  <c r="H74" i="14"/>
  <c r="I74" i="14"/>
  <c r="K282" i="4"/>
  <c r="J74" i="14" s="1"/>
  <c r="H284" i="4"/>
  <c r="D285" i="4"/>
  <c r="H285" i="4"/>
  <c r="D75" i="14"/>
  <c r="E75" i="14"/>
  <c r="G286" i="4"/>
  <c r="F75" i="14" s="1"/>
  <c r="H75" i="14"/>
  <c r="I75" i="14"/>
  <c r="K286" i="4"/>
  <c r="J75" i="14" s="1"/>
  <c r="H288" i="4"/>
  <c r="D289" i="4"/>
  <c r="H289" i="4"/>
  <c r="D76" i="14"/>
  <c r="E76" i="14"/>
  <c r="G290" i="4"/>
  <c r="F76" i="14" s="1"/>
  <c r="H76" i="14"/>
  <c r="I76" i="14"/>
  <c r="K290" i="4"/>
  <c r="J76" i="14" s="1"/>
  <c r="H292" i="4"/>
  <c r="D293" i="4"/>
  <c r="H293" i="4"/>
  <c r="D77" i="14"/>
  <c r="E77" i="14"/>
  <c r="G294" i="4"/>
  <c r="F77" i="14" s="1"/>
  <c r="H77" i="14"/>
  <c r="I77" i="14"/>
  <c r="K294" i="4"/>
  <c r="J77" i="14" s="1"/>
  <c r="H296" i="4"/>
  <c r="D297" i="4"/>
  <c r="H297" i="4"/>
  <c r="E78" i="14"/>
  <c r="G298" i="4"/>
  <c r="F78" i="14" s="1"/>
  <c r="I78" i="14"/>
  <c r="K298" i="4"/>
  <c r="J78" i="14" s="1"/>
  <c r="H300" i="4"/>
  <c r="D301" i="4"/>
  <c r="H301" i="4"/>
  <c r="D79" i="14"/>
  <c r="E79" i="14"/>
  <c r="G302" i="4"/>
  <c r="F79" i="14" s="1"/>
  <c r="H79" i="14"/>
  <c r="I79" i="14"/>
  <c r="K302" i="4"/>
  <c r="J79" i="14" s="1"/>
  <c r="H304" i="4"/>
  <c r="D305" i="4"/>
  <c r="H305" i="4"/>
  <c r="D80" i="14"/>
  <c r="E80" i="14"/>
  <c r="G306" i="4"/>
  <c r="F80" i="14" s="1"/>
  <c r="H80" i="14"/>
  <c r="I80" i="14"/>
  <c r="K306" i="4"/>
  <c r="J80" i="14" s="1"/>
  <c r="H308" i="4"/>
  <c r="D309" i="4"/>
  <c r="H309" i="4"/>
  <c r="D310" i="4"/>
  <c r="H310" i="4"/>
  <c r="H311" i="4"/>
  <c r="K314" i="4"/>
  <c r="K333" i="4" s="1"/>
  <c r="D316" i="4"/>
  <c r="H316" i="4"/>
  <c r="D317" i="4"/>
  <c r="H317" i="4"/>
  <c r="H318" i="4"/>
  <c r="H326" i="4"/>
  <c r="D327" i="4"/>
  <c r="H327" i="4"/>
  <c r="E338" i="4"/>
  <c r="F338" i="4"/>
  <c r="G338" i="4"/>
  <c r="I338" i="4"/>
  <c r="J338" i="4"/>
  <c r="K338" i="4"/>
  <c r="E339" i="4"/>
  <c r="F339" i="4"/>
  <c r="G339" i="4"/>
  <c r="I339" i="4"/>
  <c r="J339" i="4"/>
  <c r="K339" i="4"/>
  <c r="E334" i="4" l="1"/>
  <c r="J334" i="4"/>
  <c r="H344" i="4"/>
  <c r="F334" i="4"/>
  <c r="K334" i="4"/>
  <c r="G334" i="4"/>
  <c r="R78" i="7"/>
  <c r="D344" i="4"/>
  <c r="H246" i="4"/>
  <c r="G74" i="14"/>
  <c r="G75" i="14"/>
  <c r="J40" i="14"/>
  <c r="G40" i="14" s="1"/>
  <c r="J39" i="14"/>
  <c r="G39" i="14" s="1"/>
  <c r="G79" i="14"/>
  <c r="J37" i="14"/>
  <c r="G37" i="14" s="1"/>
  <c r="G77" i="14"/>
  <c r="G73" i="14"/>
  <c r="G80" i="14"/>
  <c r="G76" i="14"/>
  <c r="G72" i="14"/>
  <c r="G66" i="14"/>
  <c r="G67" i="14"/>
  <c r="D40" i="4"/>
  <c r="D31" i="4"/>
  <c r="D68" i="4"/>
  <c r="D60" i="4"/>
  <c r="D64" i="4"/>
  <c r="D56" i="4"/>
  <c r="D35" i="4"/>
  <c r="D48" i="4"/>
  <c r="D252" i="4"/>
  <c r="D112" i="4"/>
  <c r="D44" i="4"/>
  <c r="D318" i="4"/>
  <c r="D134" i="4"/>
  <c r="D120" i="4"/>
  <c r="D27" i="4"/>
  <c r="D260" i="4"/>
  <c r="H268" i="4"/>
  <c r="H260" i="4"/>
  <c r="D314" i="4"/>
  <c r="D333" i="4" s="1"/>
  <c r="H40" i="4"/>
  <c r="G72" i="4"/>
  <c r="H338" i="4"/>
  <c r="H31" i="4"/>
  <c r="D52" i="4"/>
  <c r="D74" i="4"/>
  <c r="D79" i="4" s="1"/>
  <c r="H324" i="4"/>
  <c r="H306" i="4"/>
  <c r="H298" i="4"/>
  <c r="H78" i="14"/>
  <c r="G78" i="14" s="1"/>
  <c r="H302" i="4"/>
  <c r="H278" i="4"/>
  <c r="D298" i="4"/>
  <c r="D78" i="14"/>
  <c r="H294" i="4"/>
  <c r="D294" i="4"/>
  <c r="D302" i="4"/>
  <c r="H286" i="4"/>
  <c r="D286" i="4"/>
  <c r="H282" i="4"/>
  <c r="D282" i="4"/>
  <c r="D274" i="4"/>
  <c r="H68" i="4"/>
  <c r="H52" i="4"/>
  <c r="H48" i="4"/>
  <c r="H44" i="4"/>
  <c r="H35" i="4"/>
  <c r="H27" i="4"/>
  <c r="K72" i="4"/>
  <c r="H64" i="4"/>
  <c r="H60" i="4"/>
  <c r="H56" i="4"/>
  <c r="H314" i="4"/>
  <c r="D278" i="4"/>
  <c r="D338" i="4"/>
  <c r="J72" i="4"/>
  <c r="I72" i="4"/>
  <c r="F72" i="4"/>
  <c r="E72" i="4"/>
  <c r="H256" i="4"/>
  <c r="D290" i="4"/>
  <c r="H274" i="4"/>
  <c r="D264" i="4"/>
  <c r="D98" i="4"/>
  <c r="E79" i="4"/>
  <c r="D306" i="4"/>
  <c r="H290" i="4"/>
  <c r="H264" i="4"/>
  <c r="D256" i="4"/>
  <c r="H74" i="4"/>
  <c r="H79" i="4" s="1"/>
  <c r="M92" i="2"/>
  <c r="I334" i="4" l="1"/>
  <c r="H333" i="4"/>
  <c r="H334" i="4"/>
  <c r="D343" i="4"/>
  <c r="D334" i="4" s="1"/>
  <c r="H72" i="4"/>
  <c r="D72" i="4"/>
  <c r="M16" i="12"/>
  <c r="N16" i="12"/>
  <c r="M17" i="12"/>
  <c r="N17" i="12"/>
  <c r="M18" i="12"/>
  <c r="N18" i="12"/>
  <c r="M19" i="12"/>
  <c r="N19" i="12"/>
  <c r="M20" i="12"/>
  <c r="N20" i="12"/>
  <c r="M22" i="12"/>
  <c r="N22" i="12"/>
  <c r="M23" i="12"/>
  <c r="N23" i="12"/>
  <c r="M24" i="12"/>
  <c r="N24" i="12"/>
  <c r="M25" i="12"/>
  <c r="N25" i="12"/>
  <c r="M26" i="12"/>
  <c r="N26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3" i="12"/>
  <c r="M45" i="12" s="1"/>
  <c r="M49" i="12"/>
  <c r="N49" i="12"/>
  <c r="O49" i="12"/>
  <c r="M50" i="12"/>
  <c r="N50" i="12"/>
  <c r="O50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6" i="12"/>
  <c r="N56" i="12"/>
  <c r="O56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O101" i="12"/>
  <c r="O102" i="12"/>
  <c r="O103" i="12"/>
  <c r="O104" i="12"/>
  <c r="O106" i="12" l="1"/>
  <c r="N28" i="12"/>
  <c r="M28" i="12"/>
  <c r="N82" i="12"/>
  <c r="O82" i="12"/>
  <c r="M82" i="12"/>
  <c r="E48" i="11" l="1"/>
  <c r="E47" i="11"/>
  <c r="D44" i="11"/>
  <c r="D43" i="11" s="1"/>
  <c r="C44" i="11"/>
  <c r="C43" i="11" s="1"/>
  <c r="I40" i="2" l="1"/>
  <c r="J40" i="2"/>
  <c r="E40" i="11" l="1"/>
  <c r="N89" i="2" l="1"/>
  <c r="M89" i="2"/>
  <c r="O89" i="2"/>
  <c r="N88" i="2"/>
  <c r="M88" i="2"/>
  <c r="K191" i="1"/>
  <c r="K194" i="1" s="1"/>
  <c r="J191" i="1"/>
  <c r="J194" i="1" s="1"/>
  <c r="I191" i="1"/>
  <c r="K76" i="2" l="1"/>
  <c r="I76" i="2"/>
  <c r="J76" i="2"/>
  <c r="I64" i="2"/>
  <c r="J64" i="2"/>
  <c r="K64" i="2"/>
  <c r="I60" i="2"/>
  <c r="J60" i="2"/>
  <c r="K60" i="2"/>
  <c r="I56" i="2"/>
  <c r="J56" i="2"/>
  <c r="K56" i="2"/>
  <c r="I52" i="2"/>
  <c r="J52" i="2"/>
  <c r="K52" i="2"/>
  <c r="I44" i="2"/>
  <c r="J44" i="2"/>
  <c r="K44" i="2"/>
  <c r="I72" i="2"/>
  <c r="J72" i="2"/>
  <c r="I48" i="2"/>
  <c r="J48" i="2"/>
  <c r="I109" i="1" l="1"/>
  <c r="H33" i="3" l="1"/>
  <c r="D104" i="1"/>
  <c r="H104" i="1"/>
  <c r="M104" i="1"/>
  <c r="N104" i="1"/>
  <c r="O104" i="1"/>
  <c r="F228" i="1"/>
  <c r="G228" i="1"/>
  <c r="I228" i="1"/>
  <c r="J228" i="1"/>
  <c r="K228" i="1"/>
  <c r="K64" i="1"/>
  <c r="J64" i="1"/>
  <c r="I64" i="1"/>
  <c r="J49" i="1"/>
  <c r="G49" i="1"/>
  <c r="F49" i="1"/>
  <c r="E49" i="1"/>
  <c r="D49" i="1" l="1"/>
  <c r="H64" i="1"/>
  <c r="H228" i="1"/>
  <c r="H147" i="1"/>
  <c r="L104" i="1"/>
  <c r="K49" i="1"/>
  <c r="N48" i="1"/>
  <c r="F25" i="1"/>
  <c r="G25" i="1"/>
  <c r="I25" i="1"/>
  <c r="J25" i="1"/>
  <c r="K25" i="1"/>
  <c r="H49" i="1" l="1"/>
  <c r="H25" i="1"/>
  <c r="D25" i="1"/>
  <c r="O48" i="1"/>
  <c r="M48" i="1"/>
  <c r="L48" i="1" l="1"/>
  <c r="D20" i="11"/>
  <c r="N78" i="4"/>
  <c r="N339" i="4" s="1"/>
  <c r="O78" i="4"/>
  <c r="O339" i="4" s="1"/>
  <c r="M78" i="4"/>
  <c r="E88" i="11"/>
  <c r="O125" i="2"/>
  <c r="N125" i="2"/>
  <c r="M125" i="2"/>
  <c r="O124" i="2"/>
  <c r="N124" i="2"/>
  <c r="M124" i="2"/>
  <c r="O123" i="2"/>
  <c r="N123" i="2"/>
  <c r="M123" i="2"/>
  <c r="O122" i="2"/>
  <c r="N122" i="2"/>
  <c r="M122" i="2"/>
  <c r="H49" i="8"/>
  <c r="H51" i="8" s="1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E42" i="11"/>
  <c r="E100" i="11"/>
  <c r="E98" i="11"/>
  <c r="E93" i="11"/>
  <c r="E90" i="11"/>
  <c r="E89" i="11"/>
  <c r="E84" i="11"/>
  <c r="E82" i="11"/>
  <c r="E81" i="11"/>
  <c r="E80" i="11"/>
  <c r="E79" i="11"/>
  <c r="E78" i="11"/>
  <c r="E74" i="11"/>
  <c r="E73" i="11"/>
  <c r="E71" i="11"/>
  <c r="E70" i="11"/>
  <c r="E69" i="11"/>
  <c r="E68" i="11"/>
  <c r="E67" i="11"/>
  <c r="E66" i="11"/>
  <c r="E65" i="11"/>
  <c r="E64" i="11"/>
  <c r="E63" i="11"/>
  <c r="E62" i="11"/>
  <c r="E61" i="11"/>
  <c r="E59" i="11"/>
  <c r="E58" i="11"/>
  <c r="E57" i="11"/>
  <c r="E56" i="11"/>
  <c r="E55" i="11"/>
  <c r="E54" i="11"/>
  <c r="E53" i="11"/>
  <c r="E52" i="11"/>
  <c r="E44" i="11"/>
  <c r="E43" i="11" s="1"/>
  <c r="E41" i="11"/>
  <c r="E39" i="11"/>
  <c r="E38" i="11"/>
  <c r="E37" i="11"/>
  <c r="E36" i="11"/>
  <c r="D35" i="11"/>
  <c r="C35" i="11"/>
  <c r="E34" i="11"/>
  <c r="E33" i="11"/>
  <c r="E32" i="11"/>
  <c r="D31" i="11"/>
  <c r="C31" i="11"/>
  <c r="E29" i="11"/>
  <c r="E28" i="11"/>
  <c r="E27" i="11"/>
  <c r="D26" i="11"/>
  <c r="C26" i="11"/>
  <c r="E25" i="11"/>
  <c r="E24" i="11"/>
  <c r="E23" i="11"/>
  <c r="D22" i="11"/>
  <c r="C22" i="11"/>
  <c r="C20" i="11"/>
  <c r="M316" i="4"/>
  <c r="M345" i="4" s="1"/>
  <c r="N316" i="4"/>
  <c r="N345" i="4" s="1"/>
  <c r="M317" i="4"/>
  <c r="M346" i="4" s="1"/>
  <c r="N317" i="4"/>
  <c r="N346" i="4" s="1"/>
  <c r="O316" i="4"/>
  <c r="O345" i="4" s="1"/>
  <c r="O317" i="4"/>
  <c r="O346" i="4" s="1"/>
  <c r="E109" i="1"/>
  <c r="G109" i="1"/>
  <c r="K109" i="1"/>
  <c r="D60" i="12"/>
  <c r="Q231" i="1"/>
  <c r="I38" i="1"/>
  <c r="K38" i="1"/>
  <c r="O31" i="1"/>
  <c r="N31" i="1"/>
  <c r="M31" i="1"/>
  <c r="E141" i="1"/>
  <c r="F141" i="1"/>
  <c r="G141" i="1"/>
  <c r="K141" i="1"/>
  <c r="O142" i="1"/>
  <c r="N142" i="1"/>
  <c r="M142" i="1"/>
  <c r="H142" i="1"/>
  <c r="D142" i="1"/>
  <c r="I55" i="3"/>
  <c r="J55" i="3"/>
  <c r="H60" i="12"/>
  <c r="H64" i="12"/>
  <c r="H65" i="12"/>
  <c r="H66" i="12"/>
  <c r="H67" i="12"/>
  <c r="H68" i="12"/>
  <c r="M35" i="3"/>
  <c r="N35" i="3"/>
  <c r="O77" i="7"/>
  <c r="N77" i="7"/>
  <c r="M77" i="7"/>
  <c r="H77" i="7"/>
  <c r="D77" i="7"/>
  <c r="O82" i="7"/>
  <c r="N82" i="7"/>
  <c r="M82" i="7"/>
  <c r="H82" i="7"/>
  <c r="D82" i="7"/>
  <c r="O80" i="7"/>
  <c r="N80" i="7"/>
  <c r="M80" i="7"/>
  <c r="H80" i="7"/>
  <c r="D80" i="7"/>
  <c r="O176" i="4"/>
  <c r="N176" i="4"/>
  <c r="M176" i="4"/>
  <c r="O168" i="4"/>
  <c r="N168" i="4"/>
  <c r="M168" i="4"/>
  <c r="O37" i="3"/>
  <c r="N37" i="3"/>
  <c r="M37" i="3"/>
  <c r="H37" i="3"/>
  <c r="D37" i="3"/>
  <c r="H35" i="3"/>
  <c r="D35" i="3"/>
  <c r="D65" i="12"/>
  <c r="D63" i="12"/>
  <c r="M290" i="4"/>
  <c r="E93" i="1"/>
  <c r="M97" i="1"/>
  <c r="J93" i="1"/>
  <c r="I93" i="1"/>
  <c r="K93" i="1"/>
  <c r="H97" i="1"/>
  <c r="O327" i="4"/>
  <c r="N327" i="4"/>
  <c r="M327" i="4"/>
  <c r="N318" i="4"/>
  <c r="M318" i="4"/>
  <c r="O310" i="4"/>
  <c r="N310" i="4"/>
  <c r="M310" i="4"/>
  <c r="O309" i="4"/>
  <c r="N309" i="4"/>
  <c r="M309" i="4"/>
  <c r="O308" i="4"/>
  <c r="N308" i="4"/>
  <c r="M308" i="4"/>
  <c r="N306" i="4"/>
  <c r="O306" i="4"/>
  <c r="O305" i="4"/>
  <c r="N305" i="4"/>
  <c r="M305" i="4"/>
  <c r="O304" i="4"/>
  <c r="N304" i="4"/>
  <c r="M304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O294" i="4"/>
  <c r="O293" i="4"/>
  <c r="N293" i="4"/>
  <c r="M293" i="4"/>
  <c r="O292" i="4"/>
  <c r="N292" i="4"/>
  <c r="M292" i="4"/>
  <c r="N290" i="4"/>
  <c r="O290" i="4"/>
  <c r="O289" i="4"/>
  <c r="N289" i="4"/>
  <c r="M289" i="4"/>
  <c r="O288" i="4"/>
  <c r="N288" i="4"/>
  <c r="M288" i="4"/>
  <c r="O285" i="4"/>
  <c r="N285" i="4"/>
  <c r="M285" i="4"/>
  <c r="O284" i="4"/>
  <c r="N284" i="4"/>
  <c r="M284" i="4"/>
  <c r="N282" i="4"/>
  <c r="O282" i="4"/>
  <c r="O281" i="4"/>
  <c r="N281" i="4"/>
  <c r="M281" i="4"/>
  <c r="O280" i="4"/>
  <c r="N280" i="4"/>
  <c r="M280" i="4"/>
  <c r="O277" i="4"/>
  <c r="N277" i="4"/>
  <c r="M277" i="4"/>
  <c r="O276" i="4"/>
  <c r="N276" i="4"/>
  <c r="M276" i="4"/>
  <c r="N274" i="4"/>
  <c r="O271" i="4"/>
  <c r="N271" i="4"/>
  <c r="M271" i="4"/>
  <c r="O270" i="4"/>
  <c r="N270" i="4"/>
  <c r="M270" i="4"/>
  <c r="O268" i="4"/>
  <c r="O267" i="4"/>
  <c r="N267" i="4"/>
  <c r="M267" i="4"/>
  <c r="O266" i="4"/>
  <c r="N266" i="4"/>
  <c r="M266" i="4"/>
  <c r="N264" i="4"/>
  <c r="O264" i="4"/>
  <c r="O263" i="4"/>
  <c r="N263" i="4"/>
  <c r="M263" i="4"/>
  <c r="O262" i="4"/>
  <c r="N262" i="4"/>
  <c r="M262" i="4"/>
  <c r="M258" i="4"/>
  <c r="N258" i="4"/>
  <c r="O258" i="4"/>
  <c r="M259" i="4"/>
  <c r="N259" i="4"/>
  <c r="O259" i="4"/>
  <c r="O248" i="4"/>
  <c r="O252" i="4" s="1"/>
  <c r="N248" i="4"/>
  <c r="N252" i="4" s="1"/>
  <c r="M248" i="4"/>
  <c r="O239" i="4"/>
  <c r="N239" i="4"/>
  <c r="M239" i="4"/>
  <c r="M235" i="4" s="1"/>
  <c r="O227" i="4"/>
  <c r="N227" i="4"/>
  <c r="M227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7" i="4"/>
  <c r="N197" i="4"/>
  <c r="M197" i="4"/>
  <c r="O193" i="4"/>
  <c r="N193" i="4"/>
  <c r="M193" i="4"/>
  <c r="O189" i="4"/>
  <c r="N189" i="4"/>
  <c r="M189" i="4"/>
  <c r="O180" i="4"/>
  <c r="N180" i="4"/>
  <c r="M180" i="4"/>
  <c r="O172" i="4"/>
  <c r="N172" i="4"/>
  <c r="M172" i="4"/>
  <c r="O163" i="4"/>
  <c r="N163" i="4"/>
  <c r="M163" i="4"/>
  <c r="O159" i="4"/>
  <c r="N159" i="4"/>
  <c r="M159" i="4"/>
  <c r="O155" i="4"/>
  <c r="N155" i="4"/>
  <c r="M155" i="4"/>
  <c r="O151" i="4"/>
  <c r="N49" i="14" s="1"/>
  <c r="N151" i="4"/>
  <c r="M151" i="4"/>
  <c r="O150" i="4"/>
  <c r="N150" i="4"/>
  <c r="M150" i="4"/>
  <c r="O143" i="4"/>
  <c r="N143" i="4"/>
  <c r="M143" i="4"/>
  <c r="O142" i="4"/>
  <c r="N142" i="4"/>
  <c r="M142" i="4"/>
  <c r="O137" i="4"/>
  <c r="N137" i="4"/>
  <c r="M137" i="4"/>
  <c r="O133" i="4"/>
  <c r="N133" i="4"/>
  <c r="M133" i="4"/>
  <c r="L341" i="4"/>
  <c r="O125" i="4"/>
  <c r="N125" i="4"/>
  <c r="M125" i="4"/>
  <c r="O124" i="4"/>
  <c r="O120" i="4" s="1"/>
  <c r="N124" i="4"/>
  <c r="N120" i="4" s="1"/>
  <c r="M124" i="4"/>
  <c r="M120" i="4" s="1"/>
  <c r="O111" i="4"/>
  <c r="O107" i="4" s="1"/>
  <c r="N111" i="4"/>
  <c r="N107" i="4" s="1"/>
  <c r="M111" i="4"/>
  <c r="M107" i="4" s="1"/>
  <c r="O28" i="4"/>
  <c r="N28" i="4"/>
  <c r="M28" i="4"/>
  <c r="O71" i="4"/>
  <c r="N71" i="4"/>
  <c r="M71" i="4"/>
  <c r="O70" i="4"/>
  <c r="N70" i="4"/>
  <c r="M70" i="4"/>
  <c r="O69" i="4"/>
  <c r="N69" i="4"/>
  <c r="M69" i="4"/>
  <c r="O67" i="4"/>
  <c r="N67" i="4"/>
  <c r="M67" i="4"/>
  <c r="O66" i="4"/>
  <c r="N66" i="4"/>
  <c r="M66" i="4"/>
  <c r="O65" i="4"/>
  <c r="N65" i="4"/>
  <c r="M65" i="4"/>
  <c r="O63" i="4"/>
  <c r="N63" i="4"/>
  <c r="M63" i="4"/>
  <c r="O62" i="4"/>
  <c r="N62" i="4"/>
  <c r="M62" i="4"/>
  <c r="O61" i="4"/>
  <c r="N61" i="4"/>
  <c r="M61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O43" i="4"/>
  <c r="N43" i="4"/>
  <c r="M43" i="4"/>
  <c r="O42" i="4"/>
  <c r="N42" i="4"/>
  <c r="M42" i="4"/>
  <c r="O41" i="4"/>
  <c r="N41" i="4"/>
  <c r="M41" i="4"/>
  <c r="M76" i="4"/>
  <c r="N76" i="4"/>
  <c r="O76" i="4"/>
  <c r="M77" i="4"/>
  <c r="N77" i="4"/>
  <c r="O77" i="4"/>
  <c r="O39" i="4"/>
  <c r="N39" i="4"/>
  <c r="M39" i="4"/>
  <c r="O38" i="4"/>
  <c r="N38" i="4"/>
  <c r="M38" i="4"/>
  <c r="O36" i="4"/>
  <c r="N36" i="4"/>
  <c r="M36" i="4"/>
  <c r="O34" i="4"/>
  <c r="N34" i="4"/>
  <c r="M34" i="4"/>
  <c r="O33" i="4"/>
  <c r="N33" i="4"/>
  <c r="M33" i="4"/>
  <c r="O32" i="4"/>
  <c r="N32" i="4"/>
  <c r="M32" i="4"/>
  <c r="M29" i="4"/>
  <c r="N29" i="4"/>
  <c r="O29" i="4"/>
  <c r="M30" i="4"/>
  <c r="N30" i="4"/>
  <c r="O30" i="4"/>
  <c r="H114" i="1"/>
  <c r="H110" i="1"/>
  <c r="H102" i="1"/>
  <c r="H100" i="1"/>
  <c r="H99" i="1"/>
  <c r="H98" i="1"/>
  <c r="H95" i="1"/>
  <c r="H94" i="1"/>
  <c r="H217" i="1"/>
  <c r="H218" i="1"/>
  <c r="H219" i="1"/>
  <c r="H220" i="1"/>
  <c r="H221" i="1"/>
  <c r="H224" i="1" s="1"/>
  <c r="H222" i="1"/>
  <c r="D95" i="1"/>
  <c r="M95" i="1"/>
  <c r="N95" i="1"/>
  <c r="O95" i="1"/>
  <c r="M30" i="1"/>
  <c r="M25" i="1" s="1"/>
  <c r="M217" i="1"/>
  <c r="N217" i="1"/>
  <c r="O217" i="1"/>
  <c r="Q23" i="6"/>
  <c r="Q22" i="6"/>
  <c r="Q21" i="6"/>
  <c r="Q19" i="6"/>
  <c r="G64" i="1"/>
  <c r="K151" i="1"/>
  <c r="K189" i="1" s="1"/>
  <c r="I151" i="1"/>
  <c r="I189" i="1" s="1"/>
  <c r="G85" i="1"/>
  <c r="I85" i="1"/>
  <c r="J85" i="1"/>
  <c r="K85" i="1"/>
  <c r="G80" i="1"/>
  <c r="F32" i="14" s="1"/>
  <c r="I80" i="1"/>
  <c r="J80" i="1"/>
  <c r="K80" i="1"/>
  <c r="G75" i="1"/>
  <c r="I75" i="1"/>
  <c r="J75" i="1"/>
  <c r="K75" i="1"/>
  <c r="G69" i="1"/>
  <c r="G59" i="1"/>
  <c r="I59" i="1"/>
  <c r="J59" i="1"/>
  <c r="K59" i="1"/>
  <c r="I54" i="1"/>
  <c r="J54" i="1"/>
  <c r="K54" i="1"/>
  <c r="G43" i="1"/>
  <c r="F25" i="14" s="1"/>
  <c r="I43" i="1"/>
  <c r="J43" i="1"/>
  <c r="K43" i="1"/>
  <c r="G38" i="1"/>
  <c r="J38" i="1"/>
  <c r="G32" i="1"/>
  <c r="I32" i="1"/>
  <c r="K32" i="1"/>
  <c r="H140" i="1"/>
  <c r="M140" i="1"/>
  <c r="N140" i="1"/>
  <c r="O140" i="1"/>
  <c r="I137" i="1"/>
  <c r="J137" i="1"/>
  <c r="K137" i="1"/>
  <c r="I133" i="1"/>
  <c r="J133" i="1"/>
  <c r="K133" i="1"/>
  <c r="I129" i="1"/>
  <c r="J129" i="1"/>
  <c r="K129" i="1"/>
  <c r="F121" i="1"/>
  <c r="G121" i="1"/>
  <c r="I121" i="1"/>
  <c r="J121" i="1"/>
  <c r="K121" i="1"/>
  <c r="F117" i="1"/>
  <c r="G117" i="1"/>
  <c r="I117" i="1"/>
  <c r="J117" i="1"/>
  <c r="K117" i="1"/>
  <c r="F113" i="1"/>
  <c r="E26" i="14" s="1"/>
  <c r="G113" i="1"/>
  <c r="F26" i="14" s="1"/>
  <c r="I113" i="1"/>
  <c r="H26" i="14" s="1"/>
  <c r="J113" i="1"/>
  <c r="I26" i="14" s="1"/>
  <c r="K113" i="1"/>
  <c r="J26" i="14" s="1"/>
  <c r="F109" i="1"/>
  <c r="J109" i="1"/>
  <c r="F105" i="1"/>
  <c r="G105" i="1"/>
  <c r="I105" i="1"/>
  <c r="J105" i="1"/>
  <c r="K105" i="1"/>
  <c r="G101" i="1"/>
  <c r="K101" i="1"/>
  <c r="K125" i="1"/>
  <c r="J29" i="14" s="1"/>
  <c r="F125" i="1"/>
  <c r="G125" i="1"/>
  <c r="F29" i="14" s="1"/>
  <c r="J125" i="1"/>
  <c r="I29" i="14" s="1"/>
  <c r="I41" i="8"/>
  <c r="J41" i="8"/>
  <c r="K41" i="8"/>
  <c r="I47" i="8"/>
  <c r="J47" i="8"/>
  <c r="K47" i="8"/>
  <c r="O49" i="8"/>
  <c r="O51" i="8" s="1"/>
  <c r="N49" i="8"/>
  <c r="N51" i="8" s="1"/>
  <c r="M49" i="8"/>
  <c r="M51" i="8" s="1"/>
  <c r="O46" i="8"/>
  <c r="O47" i="8" s="1"/>
  <c r="N46" i="8"/>
  <c r="N47" i="8" s="1"/>
  <c r="M46" i="8"/>
  <c r="H46" i="8"/>
  <c r="H47" i="8" s="1"/>
  <c r="O40" i="8"/>
  <c r="O41" i="8" s="1"/>
  <c r="N40" i="8"/>
  <c r="N41" i="8" s="1"/>
  <c r="M40" i="8"/>
  <c r="H40" i="8"/>
  <c r="H41" i="8" s="1"/>
  <c r="H37" i="8"/>
  <c r="M37" i="8"/>
  <c r="N37" i="8"/>
  <c r="O37" i="8"/>
  <c r="O36" i="8"/>
  <c r="O33" i="8" s="1"/>
  <c r="N36" i="8"/>
  <c r="N33" i="8" s="1"/>
  <c r="M36" i="8"/>
  <c r="M33" i="8" s="1"/>
  <c r="H36" i="8"/>
  <c r="H33" i="8" s="1"/>
  <c r="G58" i="7"/>
  <c r="I58" i="7"/>
  <c r="J58" i="7"/>
  <c r="K58" i="7"/>
  <c r="I116" i="7"/>
  <c r="H26" i="10" s="1"/>
  <c r="J116" i="7"/>
  <c r="I26" i="10" s="1"/>
  <c r="K116" i="7"/>
  <c r="J26" i="10" s="1"/>
  <c r="O60" i="7"/>
  <c r="O62" i="7" s="1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3" i="7"/>
  <c r="M73" i="7"/>
  <c r="N73" i="7"/>
  <c r="O73" i="7"/>
  <c r="H81" i="7"/>
  <c r="M81" i="7"/>
  <c r="N81" i="7"/>
  <c r="O81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L69" i="14" s="1"/>
  <c r="N96" i="7"/>
  <c r="M69" i="14" s="1"/>
  <c r="O96" i="7"/>
  <c r="N69" i="14" s="1"/>
  <c r="H97" i="7"/>
  <c r="M97" i="7"/>
  <c r="N97" i="7"/>
  <c r="O97" i="7"/>
  <c r="H98" i="7"/>
  <c r="M98" i="7"/>
  <c r="N98" i="7"/>
  <c r="O98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6" i="7"/>
  <c r="M106" i="7"/>
  <c r="N106" i="7"/>
  <c r="M72" i="14" s="1"/>
  <c r="O106" i="7"/>
  <c r="H107" i="7"/>
  <c r="M107" i="7"/>
  <c r="N107" i="7"/>
  <c r="O107" i="7"/>
  <c r="H108" i="7"/>
  <c r="M108" i="7"/>
  <c r="N108" i="7"/>
  <c r="O108" i="7"/>
  <c r="N74" i="14" s="1"/>
  <c r="H109" i="7"/>
  <c r="M109" i="7"/>
  <c r="N109" i="7"/>
  <c r="O109" i="7"/>
  <c r="H110" i="7"/>
  <c r="M110" i="7"/>
  <c r="N110" i="7"/>
  <c r="M76" i="14" s="1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4" i="7"/>
  <c r="M114" i="7"/>
  <c r="N114" i="7"/>
  <c r="O114" i="7"/>
  <c r="H115" i="7"/>
  <c r="M115" i="7"/>
  <c r="N115" i="7"/>
  <c r="O115" i="7"/>
  <c r="H118" i="7"/>
  <c r="M118" i="7"/>
  <c r="O118" i="7"/>
  <c r="H119" i="7"/>
  <c r="M119" i="7"/>
  <c r="N119" i="7"/>
  <c r="O119" i="7"/>
  <c r="H120" i="7"/>
  <c r="M120" i="7"/>
  <c r="N120" i="7"/>
  <c r="O120" i="7"/>
  <c r="H121" i="7"/>
  <c r="M121" i="7"/>
  <c r="N121" i="7"/>
  <c r="O121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N58" i="7" s="1"/>
  <c r="M47" i="7"/>
  <c r="H47" i="7"/>
  <c r="I45" i="7"/>
  <c r="J45" i="7"/>
  <c r="K45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4" i="7"/>
  <c r="M44" i="7"/>
  <c r="N44" i="7"/>
  <c r="O44" i="7"/>
  <c r="O34" i="7"/>
  <c r="N34" i="7"/>
  <c r="H34" i="7"/>
  <c r="I20" i="6"/>
  <c r="J20" i="6"/>
  <c r="K20" i="6"/>
  <c r="I17" i="6"/>
  <c r="J17" i="6"/>
  <c r="J21" i="6" s="1"/>
  <c r="K17" i="6"/>
  <c r="O19" i="6"/>
  <c r="O20" i="6" s="1"/>
  <c r="N19" i="6"/>
  <c r="N20" i="6" s="1"/>
  <c r="M19" i="6"/>
  <c r="M20" i="6" s="1"/>
  <c r="H19" i="6"/>
  <c r="H20" i="6" s="1"/>
  <c r="O16" i="6"/>
  <c r="O17" i="6" s="1"/>
  <c r="N16" i="6"/>
  <c r="N17" i="6" s="1"/>
  <c r="M16" i="6"/>
  <c r="H17" i="6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M33" i="3"/>
  <c r="N33" i="3"/>
  <c r="O33" i="3"/>
  <c r="H34" i="3"/>
  <c r="M34" i="3"/>
  <c r="N34" i="3"/>
  <c r="O34" i="3"/>
  <c r="H36" i="3"/>
  <c r="M36" i="3"/>
  <c r="N36" i="3"/>
  <c r="O36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G55" i="3"/>
  <c r="K55" i="3"/>
  <c r="H17" i="3"/>
  <c r="M17" i="3"/>
  <c r="N17" i="3"/>
  <c r="O17" i="3"/>
  <c r="H18" i="3"/>
  <c r="M18" i="3"/>
  <c r="M16" i="3" s="1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I118" i="2"/>
  <c r="I127" i="2" s="1"/>
  <c r="H27" i="10" s="1"/>
  <c r="J118" i="2"/>
  <c r="J127" i="2" s="1"/>
  <c r="I27" i="10" s="1"/>
  <c r="K118" i="2"/>
  <c r="K127" i="2" s="1"/>
  <c r="H122" i="2"/>
  <c r="H123" i="2"/>
  <c r="H124" i="2"/>
  <c r="H125" i="2"/>
  <c r="I130" i="2"/>
  <c r="J130" i="2"/>
  <c r="K130" i="2"/>
  <c r="I131" i="2"/>
  <c r="J131" i="2"/>
  <c r="K131" i="2"/>
  <c r="I132" i="2"/>
  <c r="J132" i="2"/>
  <c r="K132" i="2"/>
  <c r="I133" i="2"/>
  <c r="H133" i="2" s="1"/>
  <c r="J133" i="2"/>
  <c r="K133" i="2"/>
  <c r="I134" i="2"/>
  <c r="J134" i="2"/>
  <c r="K134" i="2"/>
  <c r="I135" i="2"/>
  <c r="J135" i="2"/>
  <c r="K135" i="2"/>
  <c r="H135" i="2" s="1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M142" i="2"/>
  <c r="I143" i="2"/>
  <c r="J143" i="2"/>
  <c r="I144" i="2"/>
  <c r="J144" i="2"/>
  <c r="K144" i="2"/>
  <c r="I146" i="2"/>
  <c r="J146" i="2"/>
  <c r="K146" i="2"/>
  <c r="I147" i="2"/>
  <c r="J147" i="2"/>
  <c r="K147" i="2"/>
  <c r="I148" i="2"/>
  <c r="J148" i="2"/>
  <c r="K148" i="2"/>
  <c r="N114" i="2"/>
  <c r="M114" i="2"/>
  <c r="N112" i="2"/>
  <c r="M112" i="2"/>
  <c r="N110" i="2"/>
  <c r="M110" i="2"/>
  <c r="N106" i="2"/>
  <c r="M106" i="2"/>
  <c r="N104" i="2"/>
  <c r="M104" i="2"/>
  <c r="N102" i="2"/>
  <c r="M102" i="2"/>
  <c r="N100" i="2"/>
  <c r="M100" i="2"/>
  <c r="N96" i="2"/>
  <c r="M96" i="2"/>
  <c r="N94" i="2"/>
  <c r="M94" i="2"/>
  <c r="J116" i="2"/>
  <c r="I25" i="10" s="1"/>
  <c r="N142" i="2"/>
  <c r="H94" i="2"/>
  <c r="H96" i="2"/>
  <c r="H98" i="2"/>
  <c r="H100" i="2"/>
  <c r="H102" i="2"/>
  <c r="H104" i="2"/>
  <c r="H106" i="2"/>
  <c r="H108" i="2"/>
  <c r="H110" i="2"/>
  <c r="H112" i="2"/>
  <c r="H114" i="2"/>
  <c r="I116" i="2"/>
  <c r="N86" i="2"/>
  <c r="I86" i="2"/>
  <c r="J86" i="2"/>
  <c r="I36" i="14" s="1"/>
  <c r="K86" i="2"/>
  <c r="J36" i="14" s="1"/>
  <c r="H88" i="2"/>
  <c r="H89" i="2"/>
  <c r="O82" i="2"/>
  <c r="K82" i="2"/>
  <c r="N80" i="2"/>
  <c r="M80" i="2"/>
  <c r="H80" i="2"/>
  <c r="O80" i="2"/>
  <c r="K72" i="2"/>
  <c r="J31" i="14" s="1"/>
  <c r="H73" i="2"/>
  <c r="L73" i="2"/>
  <c r="H74" i="2"/>
  <c r="M74" i="2"/>
  <c r="N74" i="2"/>
  <c r="O74" i="2"/>
  <c r="H75" i="2"/>
  <c r="N75" i="2"/>
  <c r="O75" i="2"/>
  <c r="H77" i="2"/>
  <c r="L77" i="2"/>
  <c r="H78" i="2"/>
  <c r="M78" i="2"/>
  <c r="N78" i="2"/>
  <c r="O78" i="2"/>
  <c r="H79" i="2"/>
  <c r="N79" i="2"/>
  <c r="O79" i="2"/>
  <c r="H57" i="2"/>
  <c r="L57" i="2"/>
  <c r="H58" i="2"/>
  <c r="M58" i="2"/>
  <c r="N58" i="2"/>
  <c r="O58" i="2"/>
  <c r="H59" i="2"/>
  <c r="M59" i="2" s="1"/>
  <c r="N59" i="2"/>
  <c r="O59" i="2"/>
  <c r="H61" i="2"/>
  <c r="L61" i="2"/>
  <c r="H62" i="2"/>
  <c r="M62" i="2"/>
  <c r="N62" i="2"/>
  <c r="O62" i="2"/>
  <c r="H63" i="2"/>
  <c r="H65" i="2"/>
  <c r="L65" i="2"/>
  <c r="H66" i="2"/>
  <c r="H64" i="2" s="1"/>
  <c r="M66" i="2"/>
  <c r="N66" i="2"/>
  <c r="O66" i="2"/>
  <c r="H67" i="2"/>
  <c r="N67" i="2"/>
  <c r="O67" i="2"/>
  <c r="K68" i="2"/>
  <c r="H69" i="2"/>
  <c r="L69" i="2"/>
  <c r="H70" i="2"/>
  <c r="M70" i="2"/>
  <c r="N70" i="2"/>
  <c r="O70" i="2"/>
  <c r="H71" i="2"/>
  <c r="M71" i="2" s="1"/>
  <c r="O71" i="2"/>
  <c r="H53" i="2"/>
  <c r="L53" i="2"/>
  <c r="H54" i="2"/>
  <c r="M54" i="2"/>
  <c r="N54" i="2"/>
  <c r="O54" i="2"/>
  <c r="H55" i="2"/>
  <c r="K48" i="2"/>
  <c r="H49" i="2"/>
  <c r="L49" i="2"/>
  <c r="H50" i="2"/>
  <c r="M50" i="2"/>
  <c r="N50" i="2"/>
  <c r="O50" i="2"/>
  <c r="H51" i="2"/>
  <c r="M51" i="2" s="1"/>
  <c r="N51" i="2"/>
  <c r="O51" i="2"/>
  <c r="H45" i="2"/>
  <c r="L45" i="2"/>
  <c r="H46" i="2"/>
  <c r="M46" i="2"/>
  <c r="N46" i="2"/>
  <c r="O46" i="2"/>
  <c r="H47" i="2"/>
  <c r="M47" i="2" s="1"/>
  <c r="N47" i="2"/>
  <c r="O47" i="2"/>
  <c r="N42" i="2"/>
  <c r="O42" i="2"/>
  <c r="N43" i="2"/>
  <c r="O43" i="2"/>
  <c r="M42" i="2"/>
  <c r="K40" i="2"/>
  <c r="H42" i="2"/>
  <c r="H43" i="2"/>
  <c r="M43" i="2" s="1"/>
  <c r="O24" i="2"/>
  <c r="O130" i="2" s="1"/>
  <c r="N24" i="2"/>
  <c r="N130" i="2" s="1"/>
  <c r="M24" i="2"/>
  <c r="M130" i="2" s="1"/>
  <c r="H24" i="2"/>
  <c r="F22" i="2"/>
  <c r="G22" i="2"/>
  <c r="I22" i="2"/>
  <c r="J22" i="2"/>
  <c r="K22" i="2"/>
  <c r="M31" i="2"/>
  <c r="M137" i="2" s="1"/>
  <c r="N31" i="2"/>
  <c r="N137" i="2" s="1"/>
  <c r="O31" i="2"/>
  <c r="O137" i="2" s="1"/>
  <c r="M32" i="2"/>
  <c r="M138" i="2" s="1"/>
  <c r="N32" i="2"/>
  <c r="N138" i="2" s="1"/>
  <c r="O32" i="2"/>
  <c r="O138" i="2" s="1"/>
  <c r="M33" i="2"/>
  <c r="N33" i="2"/>
  <c r="N139" i="2" s="1"/>
  <c r="O33" i="2"/>
  <c r="O139" i="2" s="1"/>
  <c r="M34" i="2"/>
  <c r="M140" i="2" s="1"/>
  <c r="N34" i="2"/>
  <c r="N140" i="2" s="1"/>
  <c r="O34" i="2"/>
  <c r="O140" i="2" s="1"/>
  <c r="M35" i="2"/>
  <c r="N35" i="2"/>
  <c r="O35" i="2"/>
  <c r="M36" i="2"/>
  <c r="M145" i="2" s="1"/>
  <c r="N36" i="2"/>
  <c r="N145" i="2" s="1"/>
  <c r="O36" i="2"/>
  <c r="O145" i="2" s="1"/>
  <c r="M37" i="2"/>
  <c r="N37" i="2"/>
  <c r="O37" i="2"/>
  <c r="M38" i="2"/>
  <c r="N38" i="2"/>
  <c r="O38" i="2"/>
  <c r="M39" i="2"/>
  <c r="N39" i="2"/>
  <c r="O39" i="2"/>
  <c r="M25" i="2"/>
  <c r="N25" i="2"/>
  <c r="N131" i="2" s="1"/>
  <c r="O25" i="2"/>
  <c r="O131" i="2" s="1"/>
  <c r="M26" i="2"/>
  <c r="N26" i="2"/>
  <c r="N132" i="2" s="1"/>
  <c r="O26" i="2"/>
  <c r="O132" i="2" s="1"/>
  <c r="M27" i="2"/>
  <c r="M133" i="2" s="1"/>
  <c r="N27" i="2"/>
  <c r="N133" i="2" s="1"/>
  <c r="O27" i="2"/>
  <c r="O133" i="2" s="1"/>
  <c r="M28" i="2"/>
  <c r="N28" i="2"/>
  <c r="N134" i="2" s="1"/>
  <c r="O28" i="2"/>
  <c r="O134" i="2" s="1"/>
  <c r="M29" i="2"/>
  <c r="N29" i="2"/>
  <c r="N135" i="2" s="1"/>
  <c r="O29" i="2"/>
  <c r="O135" i="2" s="1"/>
  <c r="M30" i="2"/>
  <c r="M136" i="2" s="1"/>
  <c r="N30" i="2"/>
  <c r="N136" i="2" s="1"/>
  <c r="O30" i="2"/>
  <c r="O136" i="2" s="1"/>
  <c r="M218" i="1"/>
  <c r="M227" i="1" s="1"/>
  <c r="L227" i="1" s="1"/>
  <c r="N218" i="1"/>
  <c r="N227" i="1" s="1"/>
  <c r="O218" i="1"/>
  <c r="O227" i="1" s="1"/>
  <c r="M219" i="1"/>
  <c r="N219" i="1"/>
  <c r="O219" i="1"/>
  <c r="M220" i="1"/>
  <c r="N220" i="1"/>
  <c r="O220" i="1"/>
  <c r="M221" i="1"/>
  <c r="N221" i="1"/>
  <c r="O221" i="1"/>
  <c r="M222" i="1"/>
  <c r="N222" i="1"/>
  <c r="O222" i="1"/>
  <c r="N196" i="1"/>
  <c r="M196" i="1"/>
  <c r="M212" i="1" s="1"/>
  <c r="I194" i="1"/>
  <c r="H25" i="10" s="1"/>
  <c r="H192" i="1"/>
  <c r="M192" i="1"/>
  <c r="N192" i="1"/>
  <c r="O192" i="1"/>
  <c r="H193" i="1"/>
  <c r="M193" i="1"/>
  <c r="N193" i="1"/>
  <c r="O193" i="1"/>
  <c r="H191" i="1"/>
  <c r="H194" i="1" s="1"/>
  <c r="H152" i="1"/>
  <c r="M152" i="1"/>
  <c r="N152" i="1"/>
  <c r="O152" i="1"/>
  <c r="I149" i="1"/>
  <c r="J149" i="1"/>
  <c r="K149" i="1"/>
  <c r="H148" i="1"/>
  <c r="M148" i="1"/>
  <c r="N148" i="1"/>
  <c r="M36" i="14" s="1"/>
  <c r="O148" i="1"/>
  <c r="M94" i="1"/>
  <c r="N94" i="1"/>
  <c r="O94" i="1"/>
  <c r="N97" i="1"/>
  <c r="O97" i="1"/>
  <c r="M98" i="1"/>
  <c r="M228" i="1" s="1"/>
  <c r="N98" i="1"/>
  <c r="N228" i="1" s="1"/>
  <c r="O98" i="1"/>
  <c r="O22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N129" i="1" s="1"/>
  <c r="O132" i="1"/>
  <c r="H134" i="1"/>
  <c r="M134" i="1"/>
  <c r="N134" i="1"/>
  <c r="O134" i="1"/>
  <c r="H135" i="1"/>
  <c r="M135" i="1"/>
  <c r="N135" i="1"/>
  <c r="O135" i="1"/>
  <c r="H136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5" i="14" s="1"/>
  <c r="N90" i="1"/>
  <c r="M35" i="14" s="1"/>
  <c r="O90" i="1"/>
  <c r="N35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N30" i="1"/>
  <c r="O30" i="1"/>
  <c r="D22" i="1"/>
  <c r="N21" i="14"/>
  <c r="M21" i="14"/>
  <c r="L21" i="14"/>
  <c r="H102" i="12"/>
  <c r="M102" i="12"/>
  <c r="N102" i="12"/>
  <c r="H103" i="12"/>
  <c r="M103" i="12"/>
  <c r="N103" i="12"/>
  <c r="H104" i="12"/>
  <c r="M104" i="12"/>
  <c r="N104" i="12"/>
  <c r="N101" i="12"/>
  <c r="N106" i="12" s="1"/>
  <c r="M101" i="12"/>
  <c r="H101" i="12"/>
  <c r="I99" i="12"/>
  <c r="J99" i="12"/>
  <c r="K99" i="12"/>
  <c r="H85" i="12"/>
  <c r="H86" i="12"/>
  <c r="H87" i="12"/>
  <c r="H89" i="12"/>
  <c r="H90" i="12"/>
  <c r="H91" i="12"/>
  <c r="H92" i="12"/>
  <c r="H93" i="12"/>
  <c r="H94" i="12"/>
  <c r="H95" i="12"/>
  <c r="H96" i="12"/>
  <c r="L96" i="12"/>
  <c r="H97" i="12"/>
  <c r="L97" i="12"/>
  <c r="H98" i="12"/>
  <c r="H84" i="12"/>
  <c r="H50" i="12"/>
  <c r="L50" i="12"/>
  <c r="H51" i="12"/>
  <c r="H52" i="12"/>
  <c r="L52" i="12"/>
  <c r="H53" i="12"/>
  <c r="H54" i="12"/>
  <c r="H56" i="12"/>
  <c r="L66" i="12"/>
  <c r="H69" i="12"/>
  <c r="H70" i="12"/>
  <c r="H71" i="12"/>
  <c r="L71" i="12"/>
  <c r="H72" i="12"/>
  <c r="L72" i="12"/>
  <c r="H73" i="12"/>
  <c r="H74" i="12"/>
  <c r="H75" i="12"/>
  <c r="H76" i="12"/>
  <c r="H77" i="12"/>
  <c r="H78" i="12"/>
  <c r="H79" i="12"/>
  <c r="H80" i="12"/>
  <c r="H81" i="12"/>
  <c r="L81" i="12"/>
  <c r="H49" i="12"/>
  <c r="O43" i="12"/>
  <c r="O45" i="12" s="1"/>
  <c r="N43" i="12"/>
  <c r="N45" i="12" s="1"/>
  <c r="H43" i="12"/>
  <c r="H45" i="12" s="1"/>
  <c r="H40" i="12"/>
  <c r="O40" i="12"/>
  <c r="I41" i="12"/>
  <c r="J41" i="12"/>
  <c r="K41" i="12"/>
  <c r="O39" i="12"/>
  <c r="H39" i="12"/>
  <c r="O38" i="12"/>
  <c r="H38" i="12"/>
  <c r="O37" i="12"/>
  <c r="H37" i="12"/>
  <c r="O36" i="12"/>
  <c r="L36" i="12" s="1"/>
  <c r="H36" i="12"/>
  <c r="O35" i="12"/>
  <c r="H35" i="12"/>
  <c r="O34" i="12"/>
  <c r="H34" i="12"/>
  <c r="O33" i="12"/>
  <c r="H33" i="12"/>
  <c r="O32" i="12"/>
  <c r="H32" i="12"/>
  <c r="O31" i="12"/>
  <c r="H31" i="12"/>
  <c r="O30" i="12"/>
  <c r="H30" i="12"/>
  <c r="O17" i="12"/>
  <c r="O18" i="12"/>
  <c r="O19" i="12"/>
  <c r="O20" i="12"/>
  <c r="O22" i="12"/>
  <c r="O23" i="12"/>
  <c r="L23" i="12" s="1"/>
  <c r="O24" i="12"/>
  <c r="L24" i="12" s="1"/>
  <c r="O25" i="12"/>
  <c r="L25" i="12" s="1"/>
  <c r="O26" i="12"/>
  <c r="O16" i="12"/>
  <c r="O28" i="12" s="1"/>
  <c r="H26" i="12"/>
  <c r="H25" i="12"/>
  <c r="H24" i="12"/>
  <c r="H23" i="12"/>
  <c r="H22" i="12"/>
  <c r="H20" i="12"/>
  <c r="H16" i="12"/>
  <c r="E228" i="1"/>
  <c r="F55" i="3"/>
  <c r="D17" i="3"/>
  <c r="D18" i="3"/>
  <c r="G96" i="1"/>
  <c r="G93" i="1" s="1"/>
  <c r="D57" i="7"/>
  <c r="D21" i="14"/>
  <c r="F96" i="1"/>
  <c r="F93" i="1" s="1"/>
  <c r="D46" i="8"/>
  <c r="D47" i="8" s="1"/>
  <c r="D40" i="8"/>
  <c r="D41" i="8" s="1"/>
  <c r="E20" i="6"/>
  <c r="F20" i="6"/>
  <c r="G20" i="6"/>
  <c r="E17" i="6"/>
  <c r="F17" i="6"/>
  <c r="G17" i="6"/>
  <c r="D19" i="6"/>
  <c r="D20" i="6" s="1"/>
  <c r="D16" i="6"/>
  <c r="D17" i="6" s="1"/>
  <c r="D46" i="2"/>
  <c r="F143" i="2"/>
  <c r="G143" i="2"/>
  <c r="E143" i="2"/>
  <c r="G144" i="2"/>
  <c r="F144" i="2"/>
  <c r="E130" i="2"/>
  <c r="F148" i="2"/>
  <c r="G148" i="2"/>
  <c r="E148" i="2"/>
  <c r="F147" i="2"/>
  <c r="G147" i="2"/>
  <c r="E147" i="2"/>
  <c r="F146" i="2"/>
  <c r="G146" i="2"/>
  <c r="E146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22" i="2"/>
  <c r="F118" i="2"/>
  <c r="F127" i="2" s="1"/>
  <c r="G118" i="2"/>
  <c r="G127" i="2" s="1"/>
  <c r="E116" i="2"/>
  <c r="E86" i="2"/>
  <c r="D36" i="14" s="1"/>
  <c r="F86" i="2"/>
  <c r="E36" i="14" s="1"/>
  <c r="G86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92" i="2"/>
  <c r="D110" i="2"/>
  <c r="D102" i="2"/>
  <c r="D104" i="2"/>
  <c r="D98" i="2"/>
  <c r="D47" i="2"/>
  <c r="D45" i="2"/>
  <c r="D79" i="2"/>
  <c r="D78" i="2"/>
  <c r="D77" i="2"/>
  <c r="D75" i="2"/>
  <c r="D74" i="2"/>
  <c r="D73" i="2"/>
  <c r="D71" i="2"/>
  <c r="D70" i="2"/>
  <c r="D69" i="2"/>
  <c r="D67" i="2"/>
  <c r="D66" i="2"/>
  <c r="D64" i="2" s="1"/>
  <c r="D65" i="2"/>
  <c r="D63" i="2"/>
  <c r="D62" i="2"/>
  <c r="D61" i="2"/>
  <c r="D59" i="2"/>
  <c r="D58" i="2"/>
  <c r="D57" i="2"/>
  <c r="D55" i="2"/>
  <c r="D54" i="2"/>
  <c r="D53" i="2"/>
  <c r="D51" i="2"/>
  <c r="D50" i="2"/>
  <c r="D49" i="2"/>
  <c r="D125" i="2"/>
  <c r="D124" i="2"/>
  <c r="D123" i="2"/>
  <c r="D122" i="2"/>
  <c r="D89" i="2"/>
  <c r="D88" i="2"/>
  <c r="D82" i="2"/>
  <c r="D43" i="2"/>
  <c r="D42" i="2"/>
  <c r="D25" i="2"/>
  <c r="D49" i="8"/>
  <c r="D51" i="8" s="1"/>
  <c r="G47" i="8"/>
  <c r="F47" i="8"/>
  <c r="E47" i="8"/>
  <c r="G41" i="8"/>
  <c r="G55" i="8" s="1"/>
  <c r="E41" i="8"/>
  <c r="F41" i="8"/>
  <c r="F55" i="8" s="1"/>
  <c r="D37" i="8"/>
  <c r="D36" i="8"/>
  <c r="D31" i="12"/>
  <c r="D32" i="12"/>
  <c r="D33" i="12"/>
  <c r="D34" i="12"/>
  <c r="D35" i="12"/>
  <c r="D36" i="12"/>
  <c r="D37" i="12"/>
  <c r="D38" i="12"/>
  <c r="D39" i="12"/>
  <c r="D40" i="12"/>
  <c r="D50" i="12"/>
  <c r="D51" i="12"/>
  <c r="D52" i="12"/>
  <c r="D53" i="12"/>
  <c r="D54" i="12"/>
  <c r="D56" i="12"/>
  <c r="D64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5" i="12"/>
  <c r="D86" i="12"/>
  <c r="D87" i="12"/>
  <c r="D89" i="12"/>
  <c r="D90" i="12"/>
  <c r="D91" i="12"/>
  <c r="D92" i="12"/>
  <c r="D93" i="12"/>
  <c r="D94" i="12"/>
  <c r="D95" i="12"/>
  <c r="D96" i="12"/>
  <c r="D97" i="12"/>
  <c r="D98" i="12"/>
  <c r="D104" i="12"/>
  <c r="D103" i="12"/>
  <c r="D102" i="12"/>
  <c r="D101" i="12"/>
  <c r="D84" i="12"/>
  <c r="D49" i="12"/>
  <c r="D43" i="12"/>
  <c r="D45" i="12" s="1"/>
  <c r="D30" i="12"/>
  <c r="D17" i="12"/>
  <c r="D18" i="12"/>
  <c r="D19" i="12"/>
  <c r="D20" i="12"/>
  <c r="D22" i="12"/>
  <c r="D23" i="12"/>
  <c r="D24" i="12"/>
  <c r="D25" i="12"/>
  <c r="D26" i="12"/>
  <c r="D16" i="12"/>
  <c r="D28" i="12" s="1"/>
  <c r="G99" i="12"/>
  <c r="F99" i="12"/>
  <c r="E99" i="12"/>
  <c r="G41" i="12"/>
  <c r="F41" i="12"/>
  <c r="E41" i="12"/>
  <c r="D60" i="7"/>
  <c r="D62" i="7" s="1"/>
  <c r="E58" i="7"/>
  <c r="F58" i="7"/>
  <c r="E45" i="7"/>
  <c r="F45" i="7"/>
  <c r="G45" i="7"/>
  <c r="D51" i="7"/>
  <c r="D48" i="7"/>
  <c r="D49" i="7"/>
  <c r="D50" i="7"/>
  <c r="D52" i="7"/>
  <c r="D53" i="7"/>
  <c r="D54" i="7"/>
  <c r="D55" i="7"/>
  <c r="D56" i="7"/>
  <c r="D47" i="7"/>
  <c r="D35" i="7"/>
  <c r="D36" i="7"/>
  <c r="D37" i="7"/>
  <c r="D38" i="7"/>
  <c r="D39" i="7"/>
  <c r="D40" i="7"/>
  <c r="D41" i="7"/>
  <c r="D42" i="7"/>
  <c r="D44" i="7"/>
  <c r="D34" i="7"/>
  <c r="D121" i="7"/>
  <c r="D120" i="7"/>
  <c r="D123" i="7" s="1"/>
  <c r="D119" i="7"/>
  <c r="D118" i="7"/>
  <c r="G116" i="7"/>
  <c r="F26" i="10" s="1"/>
  <c r="F116" i="7"/>
  <c r="E26" i="10" s="1"/>
  <c r="E116" i="7"/>
  <c r="D26" i="10" s="1"/>
  <c r="D115" i="7"/>
  <c r="D114" i="7"/>
  <c r="D113" i="7"/>
  <c r="D112" i="7"/>
  <c r="D111" i="7"/>
  <c r="D110" i="7"/>
  <c r="D109" i="7"/>
  <c r="D108" i="7"/>
  <c r="D107" i="7"/>
  <c r="D106" i="7"/>
  <c r="D104" i="7"/>
  <c r="D103" i="7"/>
  <c r="D102" i="7"/>
  <c r="D101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1" i="7"/>
  <c r="D73" i="7"/>
  <c r="D71" i="7"/>
  <c r="D70" i="7"/>
  <c r="D69" i="7"/>
  <c r="D68" i="7"/>
  <c r="D67" i="7"/>
  <c r="D66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6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227" i="1"/>
  <c r="D222" i="1"/>
  <c r="D221" i="1"/>
  <c r="D224" i="1" s="1"/>
  <c r="D220" i="1"/>
  <c r="D219" i="1"/>
  <c r="D218" i="1"/>
  <c r="D217" i="1"/>
  <c r="D196" i="1"/>
  <c r="D193" i="1"/>
  <c r="D192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100" i="1"/>
  <c r="D99" i="1"/>
  <c r="D98" i="1"/>
  <c r="D97" i="1"/>
  <c r="D94" i="1"/>
  <c r="F191" i="1"/>
  <c r="F194" i="1" s="1"/>
  <c r="E151" i="1"/>
  <c r="E189" i="1" s="1"/>
  <c r="F151" i="1"/>
  <c r="G151" i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D26" i="14" s="1"/>
  <c r="E105" i="1"/>
  <c r="F101" i="1"/>
  <c r="E85" i="1"/>
  <c r="F85" i="1"/>
  <c r="E33" i="14" s="1"/>
  <c r="E80" i="1"/>
  <c r="D32" i="14" s="1"/>
  <c r="F80" i="1"/>
  <c r="E32" i="14" s="1"/>
  <c r="E75" i="1"/>
  <c r="F75" i="1"/>
  <c r="E69" i="1"/>
  <c r="F69" i="1"/>
  <c r="E64" i="1"/>
  <c r="F64" i="1"/>
  <c r="E29" i="14" s="1"/>
  <c r="E59" i="1"/>
  <c r="F59" i="1"/>
  <c r="E28" i="14" s="1"/>
  <c r="E54" i="1"/>
  <c r="F54" i="1"/>
  <c r="E27" i="14" s="1"/>
  <c r="G54" i="1"/>
  <c r="E43" i="1"/>
  <c r="F43" i="1"/>
  <c r="E25" i="14" s="1"/>
  <c r="E38" i="1"/>
  <c r="F38" i="1"/>
  <c r="E24" i="14" s="1"/>
  <c r="E32" i="1"/>
  <c r="F32" i="1"/>
  <c r="E23" i="14" s="1"/>
  <c r="D24" i="2"/>
  <c r="D108" i="2"/>
  <c r="M144" i="2"/>
  <c r="N60" i="7"/>
  <c r="N62" i="7" s="1"/>
  <c r="N89" i="1"/>
  <c r="M34" i="14" s="1"/>
  <c r="O196" i="1"/>
  <c r="O212" i="1" s="1"/>
  <c r="H196" i="1"/>
  <c r="H212" i="1" s="1"/>
  <c r="O89" i="1"/>
  <c r="N34" i="14" s="1"/>
  <c r="M89" i="1"/>
  <c r="L34" i="14" s="1"/>
  <c r="M128" i="1"/>
  <c r="H128" i="1"/>
  <c r="I125" i="1"/>
  <c r="H29" i="14" s="1"/>
  <c r="M60" i="7"/>
  <c r="M62" i="7" s="1"/>
  <c r="L62" i="7" s="1"/>
  <c r="H60" i="7"/>
  <c r="H62" i="7" s="1"/>
  <c r="O76" i="2"/>
  <c r="H144" i="2"/>
  <c r="J151" i="1"/>
  <c r="J189" i="1" s="1"/>
  <c r="I24" i="10" s="1"/>
  <c r="L19" i="6"/>
  <c r="O142" i="2"/>
  <c r="L92" i="2"/>
  <c r="D80" i="2"/>
  <c r="M86" i="2"/>
  <c r="M67" i="2"/>
  <c r="N302" i="4"/>
  <c r="O302" i="4"/>
  <c r="M324" i="4"/>
  <c r="M49" i="14" l="1"/>
  <c r="L49" i="14"/>
  <c r="L51" i="8"/>
  <c r="O123" i="7"/>
  <c r="N123" i="7"/>
  <c r="M123" i="7"/>
  <c r="L123" i="7" s="1"/>
  <c r="H123" i="7"/>
  <c r="D106" i="12"/>
  <c r="H106" i="12"/>
  <c r="M106" i="12"/>
  <c r="E55" i="8"/>
  <c r="H24" i="10"/>
  <c r="L212" i="1"/>
  <c r="E76" i="11"/>
  <c r="E75" i="11" s="1"/>
  <c r="I55" i="8"/>
  <c r="K69" i="14"/>
  <c r="G29" i="14"/>
  <c r="O216" i="1"/>
  <c r="O214" i="1" s="1"/>
  <c r="O224" i="1" s="1"/>
  <c r="D30" i="11"/>
  <c r="D22" i="14"/>
  <c r="N235" i="4"/>
  <c r="M70" i="14" s="1"/>
  <c r="O235" i="4"/>
  <c r="N70" i="14" s="1"/>
  <c r="L77" i="4"/>
  <c r="L107" i="4"/>
  <c r="O343" i="4"/>
  <c r="M343" i="4"/>
  <c r="N343" i="4"/>
  <c r="M35" i="4"/>
  <c r="N35" i="4"/>
  <c r="O35" i="4"/>
  <c r="N77" i="14"/>
  <c r="N76" i="14"/>
  <c r="M80" i="14"/>
  <c r="N216" i="1"/>
  <c r="N214" i="1" s="1"/>
  <c r="N224" i="1" s="1"/>
  <c r="M216" i="1"/>
  <c r="H131" i="2"/>
  <c r="F33" i="14"/>
  <c r="J27" i="14"/>
  <c r="J32" i="14"/>
  <c r="F24" i="14"/>
  <c r="G26" i="14"/>
  <c r="F23" i="14"/>
  <c r="I27" i="14"/>
  <c r="I31" i="14"/>
  <c r="I32" i="14"/>
  <c r="F27" i="14"/>
  <c r="H27" i="14"/>
  <c r="F28" i="14"/>
  <c r="H31" i="14"/>
  <c r="G31" i="14" s="1"/>
  <c r="H32" i="14"/>
  <c r="N246" i="4"/>
  <c r="N80" i="14"/>
  <c r="K35" i="14"/>
  <c r="L76" i="14"/>
  <c r="G26" i="10"/>
  <c r="M74" i="14"/>
  <c r="L345" i="4"/>
  <c r="N37" i="14"/>
  <c r="L346" i="4"/>
  <c r="N51" i="14"/>
  <c r="D29" i="14"/>
  <c r="J22" i="14"/>
  <c r="M82" i="14"/>
  <c r="L82" i="14"/>
  <c r="G189" i="1"/>
  <c r="F24" i="10" s="1"/>
  <c r="F22" i="14"/>
  <c r="F189" i="1"/>
  <c r="E24" i="10" s="1"/>
  <c r="E22" i="14"/>
  <c r="M81" i="14"/>
  <c r="M68" i="14"/>
  <c r="M65" i="14"/>
  <c r="M64" i="14"/>
  <c r="M63" i="14"/>
  <c r="M61" i="14"/>
  <c r="M62" i="14"/>
  <c r="M60" i="14"/>
  <c r="M59" i="14"/>
  <c r="M58" i="14"/>
  <c r="M56" i="14"/>
  <c r="M57" i="14"/>
  <c r="M54" i="14"/>
  <c r="N47" i="14"/>
  <c r="L81" i="14"/>
  <c r="L68" i="14"/>
  <c r="L67" i="14"/>
  <c r="L65" i="14"/>
  <c r="L64" i="14"/>
  <c r="L62" i="14"/>
  <c r="L61" i="14"/>
  <c r="L60" i="14"/>
  <c r="L58" i="14"/>
  <c r="L57" i="14"/>
  <c r="L56" i="14"/>
  <c r="N38" i="14"/>
  <c r="J24" i="10"/>
  <c r="N81" i="14"/>
  <c r="N68" i="14"/>
  <c r="N64" i="14"/>
  <c r="N63" i="14"/>
  <c r="N62" i="14"/>
  <c r="N60" i="14"/>
  <c r="N59" i="14"/>
  <c r="N58" i="14"/>
  <c r="N56" i="14"/>
  <c r="N54" i="14"/>
  <c r="N44" i="14"/>
  <c r="N43" i="14"/>
  <c r="N52" i="14"/>
  <c r="M52" i="14"/>
  <c r="L52" i="14"/>
  <c r="M51" i="14"/>
  <c r="L51" i="14"/>
  <c r="L48" i="14"/>
  <c r="M47" i="14"/>
  <c r="L47" i="14"/>
  <c r="M45" i="14"/>
  <c r="M43" i="14"/>
  <c r="L43" i="14"/>
  <c r="M41" i="14"/>
  <c r="L41" i="14"/>
  <c r="M38" i="14"/>
  <c r="L38" i="14"/>
  <c r="D27" i="14"/>
  <c r="D31" i="14"/>
  <c r="E27" i="10"/>
  <c r="K34" i="14"/>
  <c r="M79" i="14"/>
  <c r="L84" i="14"/>
  <c r="N79" i="14"/>
  <c r="L63" i="14"/>
  <c r="L59" i="14"/>
  <c r="L54" i="14"/>
  <c r="N67" i="14"/>
  <c r="N65" i="14"/>
  <c r="N61" i="14"/>
  <c r="N57" i="14"/>
  <c r="N41" i="14"/>
  <c r="M67" i="14"/>
  <c r="M66" i="14"/>
  <c r="M39" i="14"/>
  <c r="M53" i="14"/>
  <c r="L55" i="14"/>
  <c r="L42" i="14"/>
  <c r="L40" i="14"/>
  <c r="N53" i="14"/>
  <c r="M55" i="14"/>
  <c r="L50" i="14"/>
  <c r="N55" i="14"/>
  <c r="M50" i="14"/>
  <c r="N46" i="14"/>
  <c r="L53" i="14"/>
  <c r="N50" i="14"/>
  <c r="F27" i="10"/>
  <c r="L83" i="14"/>
  <c r="M83" i="14"/>
  <c r="D27" i="10"/>
  <c r="N83" i="14"/>
  <c r="K55" i="8"/>
  <c r="J55" i="8"/>
  <c r="I84" i="2"/>
  <c r="H22" i="14"/>
  <c r="N149" i="2"/>
  <c r="K143" i="2"/>
  <c r="H143" i="2" s="1"/>
  <c r="J84" i="2"/>
  <c r="I22" i="14"/>
  <c r="O143" i="2"/>
  <c r="J27" i="10"/>
  <c r="G27" i="10" s="1"/>
  <c r="E128" i="2"/>
  <c r="H148" i="2"/>
  <c r="N146" i="2"/>
  <c r="L145" i="2"/>
  <c r="H68" i="2"/>
  <c r="L74" i="2"/>
  <c r="H132" i="2"/>
  <c r="H28" i="12"/>
  <c r="H36" i="14"/>
  <c r="G36" i="14" s="1"/>
  <c r="O146" i="2"/>
  <c r="G90" i="2"/>
  <c r="F23" i="10" s="1"/>
  <c r="L36" i="14"/>
  <c r="L46" i="2"/>
  <c r="L59" i="2"/>
  <c r="O98" i="2"/>
  <c r="L98" i="2" s="1"/>
  <c r="E51" i="11"/>
  <c r="O52" i="2"/>
  <c r="F90" i="2"/>
  <c r="E23" i="10" s="1"/>
  <c r="E90" i="2"/>
  <c r="D23" i="10" s="1"/>
  <c r="J90" i="2"/>
  <c r="I23" i="10" s="1"/>
  <c r="D99" i="7"/>
  <c r="H82" i="2"/>
  <c r="O99" i="7"/>
  <c r="N99" i="7"/>
  <c r="E31" i="11"/>
  <c r="H99" i="7"/>
  <c r="M99" i="7"/>
  <c r="L99" i="7" s="1"/>
  <c r="H82" i="12"/>
  <c r="D82" i="12"/>
  <c r="L305" i="4"/>
  <c r="L266" i="4"/>
  <c r="L270" i="4"/>
  <c r="L276" i="4"/>
  <c r="L284" i="4"/>
  <c r="L37" i="7"/>
  <c r="L36" i="4"/>
  <c r="L45" i="4"/>
  <c r="L50" i="4"/>
  <c r="L55" i="4"/>
  <c r="L61" i="4"/>
  <c r="O60" i="4"/>
  <c r="L66" i="4"/>
  <c r="L71" i="4"/>
  <c r="L227" i="4"/>
  <c r="L168" i="4"/>
  <c r="L176" i="4"/>
  <c r="L30" i="4"/>
  <c r="L38" i="4"/>
  <c r="L46" i="4"/>
  <c r="L51" i="4"/>
  <c r="L62" i="4"/>
  <c r="L67" i="4"/>
  <c r="L28" i="4"/>
  <c r="L124" i="4"/>
  <c r="L239" i="4"/>
  <c r="D32" i="1"/>
  <c r="D43" i="1"/>
  <c r="H54" i="1"/>
  <c r="D64" i="1"/>
  <c r="H25" i="14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H28" i="14"/>
  <c r="J25" i="14"/>
  <c r="I33" i="14"/>
  <c r="D25" i="14"/>
  <c r="I25" i="14"/>
  <c r="H33" i="14"/>
  <c r="J24" i="14"/>
  <c r="J23" i="14"/>
  <c r="I24" i="14"/>
  <c r="D24" i="14"/>
  <c r="D28" i="14"/>
  <c r="H23" i="14"/>
  <c r="I28" i="14"/>
  <c r="H24" i="14"/>
  <c r="D23" i="14"/>
  <c r="K21" i="14"/>
  <c r="I23" i="14"/>
  <c r="J28" i="14"/>
  <c r="J33" i="14"/>
  <c r="L327" i="4"/>
  <c r="L289" i="4"/>
  <c r="L290" i="4"/>
  <c r="L262" i="4"/>
  <c r="L267" i="4"/>
  <c r="L271" i="4"/>
  <c r="L277" i="4"/>
  <c r="L280" i="4"/>
  <c r="L285" i="4"/>
  <c r="L288" i="4"/>
  <c r="L293" i="4"/>
  <c r="L297" i="4"/>
  <c r="L248" i="4"/>
  <c r="L143" i="4"/>
  <c r="L116" i="4"/>
  <c r="L137" i="4"/>
  <c r="L150" i="4"/>
  <c r="O48" i="4"/>
  <c r="N52" i="4"/>
  <c r="O64" i="4"/>
  <c r="N90" i="2"/>
  <c r="M90" i="2"/>
  <c r="L90" i="2" s="1"/>
  <c r="L80" i="2"/>
  <c r="N68" i="2"/>
  <c r="D68" i="2"/>
  <c r="D40" i="2"/>
  <c r="N143" i="2"/>
  <c r="M143" i="2"/>
  <c r="L143" i="2" s="1"/>
  <c r="O16" i="3"/>
  <c r="D16" i="3"/>
  <c r="D55" i="3" s="1"/>
  <c r="H16" i="3"/>
  <c r="H55" i="3" s="1"/>
  <c r="L17" i="3"/>
  <c r="L29" i="3"/>
  <c r="L32" i="3"/>
  <c r="L35" i="3"/>
  <c r="O38" i="8"/>
  <c r="O55" i="8" s="1"/>
  <c r="M38" i="8"/>
  <c r="L119" i="7"/>
  <c r="O58" i="7"/>
  <c r="L50" i="7"/>
  <c r="L51" i="7"/>
  <c r="L53" i="7"/>
  <c r="R53" i="7" s="1"/>
  <c r="L56" i="7"/>
  <c r="L57" i="7"/>
  <c r="L108" i="7"/>
  <c r="L102" i="7"/>
  <c r="L49" i="7"/>
  <c r="L44" i="7"/>
  <c r="L40" i="7"/>
  <c r="R40" i="7" s="1"/>
  <c r="L104" i="12"/>
  <c r="L103" i="12"/>
  <c r="N96" i="1"/>
  <c r="N93" i="1" s="1"/>
  <c r="O96" i="1"/>
  <c r="O93" i="1" s="1"/>
  <c r="L49" i="8"/>
  <c r="Q64" i="8" s="1"/>
  <c r="L37" i="8"/>
  <c r="L113" i="7"/>
  <c r="R113" i="7" s="1"/>
  <c r="L111" i="7"/>
  <c r="L110" i="7"/>
  <c r="L109" i="7"/>
  <c r="L107" i="7"/>
  <c r="L103" i="7"/>
  <c r="O116" i="7"/>
  <c r="L95" i="7"/>
  <c r="L94" i="7"/>
  <c r="L90" i="7"/>
  <c r="L73" i="7"/>
  <c r="L77" i="7"/>
  <c r="L34" i="7"/>
  <c r="L121" i="7"/>
  <c r="L120" i="7"/>
  <c r="Q135" i="7" s="1"/>
  <c r="L115" i="7"/>
  <c r="L112" i="7"/>
  <c r="L86" i="7"/>
  <c r="L85" i="7"/>
  <c r="L84" i="7"/>
  <c r="L83" i="7"/>
  <c r="R83" i="7" s="1"/>
  <c r="L81" i="7"/>
  <c r="L71" i="7"/>
  <c r="L70" i="7"/>
  <c r="L69" i="7"/>
  <c r="R69" i="7" s="1"/>
  <c r="L67" i="7"/>
  <c r="R67" i="7" s="1"/>
  <c r="L66" i="7"/>
  <c r="L36" i="7"/>
  <c r="L16" i="6"/>
  <c r="L17" i="6" s="1"/>
  <c r="F21" i="6"/>
  <c r="M339" i="4"/>
  <c r="L78" i="4"/>
  <c r="O52" i="4"/>
  <c r="L316" i="4"/>
  <c r="L34" i="4"/>
  <c r="L43" i="4"/>
  <c r="L49" i="4"/>
  <c r="L54" i="4"/>
  <c r="L59" i="4"/>
  <c r="L65" i="4"/>
  <c r="L70" i="4"/>
  <c r="L111" i="4"/>
  <c r="L142" i="4"/>
  <c r="L258" i="4"/>
  <c r="L292" i="4"/>
  <c r="L296" i="4"/>
  <c r="L301" i="4"/>
  <c r="L304" i="4"/>
  <c r="L309" i="4"/>
  <c r="L310" i="4"/>
  <c r="L326" i="4"/>
  <c r="M31" i="4"/>
  <c r="L32" i="4"/>
  <c r="M40" i="4"/>
  <c r="L41" i="4"/>
  <c r="M56" i="4"/>
  <c r="L57" i="4"/>
  <c r="N40" i="4"/>
  <c r="M52" i="4"/>
  <c r="L22" i="4"/>
  <c r="L29" i="4"/>
  <c r="L33" i="4"/>
  <c r="L39" i="4"/>
  <c r="L76" i="4"/>
  <c r="S353" i="4" s="1"/>
  <c r="L42" i="4"/>
  <c r="L47" i="4"/>
  <c r="L53" i="4"/>
  <c r="L58" i="4"/>
  <c r="L63" i="4"/>
  <c r="L69" i="4"/>
  <c r="L102" i="4"/>
  <c r="L125" i="4"/>
  <c r="L133" i="4"/>
  <c r="L151" i="4"/>
  <c r="L155" i="4"/>
  <c r="L159" i="4"/>
  <c r="L163" i="4"/>
  <c r="L172" i="4"/>
  <c r="L180" i="4"/>
  <c r="L184" i="4"/>
  <c r="L189" i="4"/>
  <c r="L193" i="4"/>
  <c r="L197" i="4"/>
  <c r="L201" i="4"/>
  <c r="L205" i="4"/>
  <c r="L209" i="4"/>
  <c r="L213" i="4"/>
  <c r="L217" i="4"/>
  <c r="L259" i="4"/>
  <c r="L263" i="4"/>
  <c r="L281" i="4"/>
  <c r="L300" i="4"/>
  <c r="L308" i="4"/>
  <c r="L317" i="4"/>
  <c r="O31" i="4"/>
  <c r="O40" i="4"/>
  <c r="N44" i="4"/>
  <c r="M48" i="4"/>
  <c r="O56" i="4"/>
  <c r="M64" i="4"/>
  <c r="N31" i="4"/>
  <c r="O44" i="4"/>
  <c r="N48" i="4"/>
  <c r="N64" i="4"/>
  <c r="M274" i="4"/>
  <c r="L72" i="14" s="1"/>
  <c r="M46" i="14"/>
  <c r="N45" i="14"/>
  <c r="M278" i="4"/>
  <c r="L73" i="14" s="1"/>
  <c r="M294" i="4"/>
  <c r="L77" i="14" s="1"/>
  <c r="C72" i="14"/>
  <c r="L39" i="14"/>
  <c r="M44" i="14"/>
  <c r="N260" i="4"/>
  <c r="N278" i="4"/>
  <c r="M73" i="14" s="1"/>
  <c r="L54" i="3"/>
  <c r="L53" i="3"/>
  <c r="L50" i="3"/>
  <c r="L49" i="3"/>
  <c r="L48" i="3"/>
  <c r="L34" i="3"/>
  <c r="L33" i="3"/>
  <c r="L22" i="3"/>
  <c r="L21" i="3"/>
  <c r="L20" i="3"/>
  <c r="L27" i="3"/>
  <c r="M68" i="2"/>
  <c r="M64" i="2"/>
  <c r="D60" i="2"/>
  <c r="N48" i="2"/>
  <c r="O44" i="2"/>
  <c r="N40" i="2"/>
  <c r="L25" i="2"/>
  <c r="L35" i="2"/>
  <c r="M131" i="2"/>
  <c r="L131" i="2" s="1"/>
  <c r="D140" i="2"/>
  <c r="D130" i="2"/>
  <c r="D146" i="2"/>
  <c r="L140" i="2"/>
  <c r="L130" i="2"/>
  <c r="L82" i="2"/>
  <c r="Q154" i="2" s="1"/>
  <c r="M40" i="2"/>
  <c r="L34" i="2"/>
  <c r="L26" i="2"/>
  <c r="L36" i="2"/>
  <c r="L32" i="2"/>
  <c r="L137" i="2"/>
  <c r="L43" i="2"/>
  <c r="O48" i="2"/>
  <c r="L62" i="2"/>
  <c r="H140" i="2"/>
  <c r="H136" i="2"/>
  <c r="L138" i="2"/>
  <c r="O60" i="2"/>
  <c r="K116" i="2"/>
  <c r="J25" i="10" s="1"/>
  <c r="G25" i="10" s="1"/>
  <c r="L67" i="2"/>
  <c r="O104" i="2"/>
  <c r="L104" i="2" s="1"/>
  <c r="L142" i="2"/>
  <c r="L136" i="2"/>
  <c r="D72" i="2"/>
  <c r="G116" i="2"/>
  <c r="D135" i="2"/>
  <c r="L30" i="2"/>
  <c r="L31" i="2"/>
  <c r="M132" i="2"/>
  <c r="L132" i="2" s="1"/>
  <c r="L27" i="2"/>
  <c r="O102" i="2"/>
  <c r="L102" i="2" s="1"/>
  <c r="L37" i="2"/>
  <c r="H130" i="2"/>
  <c r="L124" i="2"/>
  <c r="K90" i="2"/>
  <c r="J23" i="10" s="1"/>
  <c r="O40" i="2"/>
  <c r="D76" i="2"/>
  <c r="O94" i="2"/>
  <c r="L94" i="2" s="1"/>
  <c r="O108" i="2"/>
  <c r="L108" i="2" s="1"/>
  <c r="D132" i="2"/>
  <c r="D136" i="2"/>
  <c r="D148" i="2"/>
  <c r="H44" i="2"/>
  <c r="N76" i="2"/>
  <c r="H86" i="2"/>
  <c r="H90" i="2" s="1"/>
  <c r="H138" i="2"/>
  <c r="O118" i="2"/>
  <c r="O127" i="2" s="1"/>
  <c r="L123" i="2"/>
  <c r="M96" i="1"/>
  <c r="M93" i="1" s="1"/>
  <c r="L91" i="12"/>
  <c r="N41" i="12"/>
  <c r="L95" i="12"/>
  <c r="L22" i="12"/>
  <c r="L79" i="12"/>
  <c r="L77" i="12"/>
  <c r="L98" i="12"/>
  <c r="L90" i="12"/>
  <c r="C19" i="11"/>
  <c r="N39" i="14"/>
  <c r="C40" i="14"/>
  <c r="N48" i="14"/>
  <c r="O298" i="4"/>
  <c r="N78" i="14" s="1"/>
  <c r="M286" i="4"/>
  <c r="L75" i="14" s="1"/>
  <c r="M302" i="4"/>
  <c r="L79" i="14" s="1"/>
  <c r="M252" i="4"/>
  <c r="M42" i="14"/>
  <c r="M48" i="14"/>
  <c r="O318" i="4"/>
  <c r="N82" i="14" s="1"/>
  <c r="N42" i="14"/>
  <c r="M256" i="4"/>
  <c r="N286" i="4"/>
  <c r="M75" i="14" s="1"/>
  <c r="O314" i="4"/>
  <c r="C44" i="14"/>
  <c r="M40" i="14"/>
  <c r="N27" i="4"/>
  <c r="O278" i="4"/>
  <c r="N73" i="14" s="1"/>
  <c r="M298" i="4"/>
  <c r="L78" i="14" s="1"/>
  <c r="M338" i="4"/>
  <c r="O260" i="4"/>
  <c r="N294" i="4"/>
  <c r="M77" i="14" s="1"/>
  <c r="H38" i="8"/>
  <c r="H55" i="8" s="1"/>
  <c r="L42" i="2"/>
  <c r="L40" i="2" s="1"/>
  <c r="H141" i="2"/>
  <c r="N298" i="4"/>
  <c r="M78" i="14" s="1"/>
  <c r="L66" i="14"/>
  <c r="N60" i="4"/>
  <c r="M60" i="4"/>
  <c r="N56" i="4"/>
  <c r="L41" i="7"/>
  <c r="R41" i="7" s="1"/>
  <c r="M58" i="7"/>
  <c r="L118" i="7"/>
  <c r="H116" i="7"/>
  <c r="L104" i="7"/>
  <c r="L114" i="7"/>
  <c r="R114" i="7" s="1"/>
  <c r="L106" i="7"/>
  <c r="L88" i="7"/>
  <c r="R88" i="7" s="1"/>
  <c r="L37" i="3"/>
  <c r="M60" i="2"/>
  <c r="N56" i="2"/>
  <c r="N44" i="2"/>
  <c r="H22" i="2"/>
  <c r="N324" i="4"/>
  <c r="N333" i="4" s="1"/>
  <c r="C81" i="14"/>
  <c r="O256" i="4"/>
  <c r="N66" i="14"/>
  <c r="M134" i="2"/>
  <c r="L134" i="2" s="1"/>
  <c r="L28" i="2"/>
  <c r="O274" i="4"/>
  <c r="N72" i="14" s="1"/>
  <c r="M68" i="4"/>
  <c r="O112" i="2"/>
  <c r="D112" i="2"/>
  <c r="M147" i="2"/>
  <c r="C75" i="14"/>
  <c r="N144" i="2"/>
  <c r="L47" i="2"/>
  <c r="L44" i="2" s="1"/>
  <c r="M56" i="2"/>
  <c r="L52" i="7"/>
  <c r="D56" i="2"/>
  <c r="E21" i="6"/>
  <c r="L37" i="12"/>
  <c r="L86" i="12"/>
  <c r="N60" i="2"/>
  <c r="H56" i="2"/>
  <c r="L52" i="3"/>
  <c r="L51" i="3"/>
  <c r="N21" i="6"/>
  <c r="K21" i="6"/>
  <c r="L47" i="7"/>
  <c r="L92" i="7"/>
  <c r="L89" i="7"/>
  <c r="R89" i="7" s="1"/>
  <c r="L87" i="7"/>
  <c r="M282" i="4"/>
  <c r="L74" i="14" s="1"/>
  <c r="K74" i="14" s="1"/>
  <c r="D131" i="2"/>
  <c r="D139" i="2"/>
  <c r="D144" i="2"/>
  <c r="L85" i="12"/>
  <c r="L101" i="12"/>
  <c r="L228" i="1"/>
  <c r="N148" i="2"/>
  <c r="L71" i="2"/>
  <c r="L63" i="2"/>
  <c r="L78" i="2"/>
  <c r="M116" i="2"/>
  <c r="L116" i="2" s="1"/>
  <c r="H139" i="2"/>
  <c r="H137" i="2"/>
  <c r="H134" i="2"/>
  <c r="L19" i="3"/>
  <c r="L28" i="3"/>
  <c r="L38" i="7"/>
  <c r="N45" i="7"/>
  <c r="L55" i="7"/>
  <c r="N116" i="7"/>
  <c r="O68" i="4"/>
  <c r="L82" i="7"/>
  <c r="M74" i="4"/>
  <c r="D94" i="2"/>
  <c r="L26" i="12"/>
  <c r="R43" i="7" s="1"/>
  <c r="L19" i="12"/>
  <c r="L17" i="12"/>
  <c r="L30" i="12"/>
  <c r="L31" i="12"/>
  <c r="L33" i="12"/>
  <c r="L34" i="12"/>
  <c r="L73" i="12"/>
  <c r="L68" i="12"/>
  <c r="L51" i="12"/>
  <c r="H40" i="2"/>
  <c r="L66" i="2"/>
  <c r="L64" i="2" s="1"/>
  <c r="E22" i="11"/>
  <c r="E35" i="11"/>
  <c r="L23" i="3"/>
  <c r="L43" i="3"/>
  <c r="L18" i="3"/>
  <c r="L31" i="3"/>
  <c r="L25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9" i="1" s="1"/>
  <c r="D151" i="1"/>
  <c r="D189" i="1" s="1"/>
  <c r="O80" i="1"/>
  <c r="L62" i="1"/>
  <c r="N191" i="1"/>
  <c r="N194" i="1" s="1"/>
  <c r="D228" i="1"/>
  <c r="L218" i="1"/>
  <c r="M151" i="1"/>
  <c r="M189" i="1" s="1"/>
  <c r="O25" i="1"/>
  <c r="D105" i="1"/>
  <c r="L45" i="1"/>
  <c r="L40" i="1"/>
  <c r="M85" i="1"/>
  <c r="H133" i="1"/>
  <c r="N121" i="1"/>
  <c r="N117" i="1"/>
  <c r="H101" i="1"/>
  <c r="L219" i="1"/>
  <c r="G91" i="1"/>
  <c r="L217" i="1"/>
  <c r="L44" i="1"/>
  <c r="L86" i="1"/>
  <c r="L144" i="1"/>
  <c r="L135" i="1"/>
  <c r="O133" i="1"/>
  <c r="O129" i="1"/>
  <c r="L128" i="1"/>
  <c r="L118" i="1"/>
  <c r="L222" i="1"/>
  <c r="L140" i="1"/>
  <c r="H149" i="1"/>
  <c r="N151" i="1"/>
  <c r="N189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N25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L148" i="1"/>
  <c r="Q236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1" i="6"/>
  <c r="M17" i="6"/>
  <c r="M21" i="6" s="1"/>
  <c r="F116" i="2"/>
  <c r="E25" i="10" s="1"/>
  <c r="F142" i="2"/>
  <c r="F128" i="2" s="1"/>
  <c r="C54" i="14"/>
  <c r="C56" i="14"/>
  <c r="C58" i="14"/>
  <c r="M47" i="8"/>
  <c r="L47" i="8" s="1"/>
  <c r="L46" i="8"/>
  <c r="Q60" i="8" s="1"/>
  <c r="H117" i="1"/>
  <c r="L56" i="1"/>
  <c r="L24" i="2"/>
  <c r="D106" i="2"/>
  <c r="O106" i="2"/>
  <c r="L106" i="2" s="1"/>
  <c r="O100" i="2"/>
  <c r="L100" i="2" s="1"/>
  <c r="D100" i="2"/>
  <c r="H105" i="1"/>
  <c r="D99" i="12"/>
  <c r="D52" i="2"/>
  <c r="F84" i="2"/>
  <c r="G84" i="2"/>
  <c r="D133" i="2"/>
  <c r="D141" i="2"/>
  <c r="C69" i="14"/>
  <c r="O141" i="1"/>
  <c r="L58" i="2"/>
  <c r="L56" i="2" s="1"/>
  <c r="O56" i="2"/>
  <c r="D41" i="12"/>
  <c r="C59" i="14"/>
  <c r="D149" i="1"/>
  <c r="L84" i="12"/>
  <c r="N64" i="1"/>
  <c r="N69" i="1"/>
  <c r="L66" i="1"/>
  <c r="L111" i="1"/>
  <c r="L89" i="1"/>
  <c r="D191" i="1"/>
  <c r="D194" i="1" s="1"/>
  <c r="D58" i="7"/>
  <c r="M101" i="1"/>
  <c r="L152" i="1"/>
  <c r="L193" i="1"/>
  <c r="L192" i="1"/>
  <c r="L221" i="1"/>
  <c r="L133" i="2"/>
  <c r="D117" i="1"/>
  <c r="D121" i="1"/>
  <c r="D125" i="1"/>
  <c r="D133" i="1"/>
  <c r="D86" i="2"/>
  <c r="D90" i="2" s="1"/>
  <c r="D48" i="2"/>
  <c r="D147" i="2"/>
  <c r="D143" i="2"/>
  <c r="I107" i="12"/>
  <c r="L40" i="12"/>
  <c r="L56" i="12"/>
  <c r="L54" i="12"/>
  <c r="L53" i="12"/>
  <c r="L94" i="12"/>
  <c r="L93" i="12"/>
  <c r="L92" i="12"/>
  <c r="L57" i="1"/>
  <c r="L50" i="1"/>
  <c r="O75" i="1"/>
  <c r="L77" i="1"/>
  <c r="L67" i="1"/>
  <c r="N125" i="1"/>
  <c r="L100" i="1"/>
  <c r="L220" i="1"/>
  <c r="H48" i="2"/>
  <c r="N52" i="2"/>
  <c r="L70" i="2"/>
  <c r="N72" i="2"/>
  <c r="H147" i="2"/>
  <c r="L46" i="3"/>
  <c r="L45" i="3"/>
  <c r="L44" i="3"/>
  <c r="H21" i="6"/>
  <c r="K124" i="7"/>
  <c r="L98" i="7"/>
  <c r="R98" i="7" s="1"/>
  <c r="L97" i="7"/>
  <c r="L96" i="7"/>
  <c r="L93" i="7"/>
  <c r="O286" i="4"/>
  <c r="N75" i="14" s="1"/>
  <c r="D137" i="2"/>
  <c r="D138" i="2"/>
  <c r="D145" i="2"/>
  <c r="L35" i="12"/>
  <c r="L80" i="12"/>
  <c r="L78" i="12"/>
  <c r="L76" i="12"/>
  <c r="L75" i="12"/>
  <c r="L74" i="12"/>
  <c r="L70" i="12"/>
  <c r="L69" i="12"/>
  <c r="L67" i="12"/>
  <c r="L64" i="12"/>
  <c r="L102" i="12"/>
  <c r="M43" i="1"/>
  <c r="O43" i="1"/>
  <c r="O32" i="1"/>
  <c r="N80" i="1"/>
  <c r="O69" i="1"/>
  <c r="N113" i="1"/>
  <c r="O149" i="1"/>
  <c r="L149" i="1" s="1"/>
  <c r="M44" i="2"/>
  <c r="I90" i="2"/>
  <c r="H23" i="10" s="1"/>
  <c r="I21" i="6"/>
  <c r="H45" i="7"/>
  <c r="N338" i="4"/>
  <c r="N74" i="4"/>
  <c r="N79" i="4" s="1"/>
  <c r="N116" i="2"/>
  <c r="H146" i="2"/>
  <c r="H118" i="2"/>
  <c r="H127" i="2" s="1"/>
  <c r="L39" i="3"/>
  <c r="L38" i="3"/>
  <c r="L36" i="3"/>
  <c r="M268" i="4"/>
  <c r="L268" i="4" s="1"/>
  <c r="N38" i="8"/>
  <c r="N55" i="8" s="1"/>
  <c r="L45" i="14"/>
  <c r="N256" i="4"/>
  <c r="C78" i="14"/>
  <c r="M260" i="4"/>
  <c r="L60" i="12"/>
  <c r="E20" i="11"/>
  <c r="D19" i="11"/>
  <c r="E26" i="11"/>
  <c r="L122" i="2"/>
  <c r="M27" i="4"/>
  <c r="N68" i="4"/>
  <c r="D33" i="14"/>
  <c r="N141" i="1"/>
  <c r="I91" i="1"/>
  <c r="O338" i="4"/>
  <c r="O148" i="2"/>
  <c r="E124" i="7"/>
  <c r="D21" i="6"/>
  <c r="M314" i="4"/>
  <c r="M333" i="4" s="1"/>
  <c r="C63" i="14"/>
  <c r="L41" i="3"/>
  <c r="N16" i="3"/>
  <c r="M148" i="2"/>
  <c r="D118" i="2"/>
  <c r="D127" i="2" s="1"/>
  <c r="L39" i="2"/>
  <c r="D22" i="2"/>
  <c r="I128" i="2"/>
  <c r="E84" i="2"/>
  <c r="M146" i="2"/>
  <c r="L146" i="2" s="1"/>
  <c r="L30" i="1"/>
  <c r="C68" i="14"/>
  <c r="C21" i="14"/>
  <c r="C35" i="14"/>
  <c r="C43" i="14"/>
  <c r="C55" i="14"/>
  <c r="C46" i="14"/>
  <c r="C41" i="14"/>
  <c r="C45" i="14"/>
  <c r="C83" i="14"/>
  <c r="C53" i="14"/>
  <c r="C34" i="14"/>
  <c r="H99" i="12"/>
  <c r="J107" i="12"/>
  <c r="L41" i="1"/>
  <c r="O38" i="1"/>
  <c r="O147" i="2"/>
  <c r="L38" i="2"/>
  <c r="M306" i="4"/>
  <c r="L80" i="14" s="1"/>
  <c r="O191" i="1"/>
  <c r="O194" i="1" s="1"/>
  <c r="G194" i="1"/>
  <c r="L22" i="1"/>
  <c r="L116" i="1"/>
  <c r="M113" i="1"/>
  <c r="N64" i="2"/>
  <c r="L68" i="7"/>
  <c r="R68" i="7" s="1"/>
  <c r="I145" i="1"/>
  <c r="H22" i="10" s="1"/>
  <c r="H93" i="1"/>
  <c r="Q20" i="6"/>
  <c r="L20" i="6"/>
  <c r="D134" i="2"/>
  <c r="L18" i="12"/>
  <c r="L43" i="12"/>
  <c r="L45" i="12" s="1"/>
  <c r="L49" i="12"/>
  <c r="L65" i="1"/>
  <c r="O64" i="1"/>
  <c r="O59" i="1"/>
  <c r="L139" i="1"/>
  <c r="M137" i="1"/>
  <c r="M139" i="2"/>
  <c r="L139" i="2" s="1"/>
  <c r="L33" i="2"/>
  <c r="Q153" i="2" s="1"/>
  <c r="P33" i="10" s="1"/>
  <c r="L50" i="2"/>
  <c r="O141" i="2"/>
  <c r="K142" i="2"/>
  <c r="H92" i="2"/>
  <c r="H116" i="2" s="1"/>
  <c r="L24" i="3"/>
  <c r="M55" i="3"/>
  <c r="L55" i="3" s="1"/>
  <c r="L40" i="8"/>
  <c r="Q63" i="8" s="1"/>
  <c r="M41" i="8"/>
  <c r="M264" i="4"/>
  <c r="L264" i="4" s="1"/>
  <c r="G142" i="2"/>
  <c r="E107" i="12"/>
  <c r="N99" i="12"/>
  <c r="M133" i="1"/>
  <c r="H125" i="1"/>
  <c r="E145" i="1"/>
  <c r="D22" i="10" s="1"/>
  <c r="O151" i="1"/>
  <c r="O189" i="1" s="1"/>
  <c r="L70" i="1"/>
  <c r="M116" i="7"/>
  <c r="L116" i="7" s="1"/>
  <c r="O110" i="2"/>
  <c r="L110" i="2" s="1"/>
  <c r="F145" i="1"/>
  <c r="E22" i="10" s="1"/>
  <c r="D96" i="1"/>
  <c r="D93" i="1" s="1"/>
  <c r="D45" i="7"/>
  <c r="G124" i="7"/>
  <c r="O41" i="12"/>
  <c r="L38" i="12"/>
  <c r="L39" i="12"/>
  <c r="K107" i="12"/>
  <c r="N141" i="2"/>
  <c r="J124" i="7"/>
  <c r="N268" i="4"/>
  <c r="L51" i="2"/>
  <c r="M48" i="2"/>
  <c r="G21" i="6"/>
  <c r="L108" i="1"/>
  <c r="M105" i="1"/>
  <c r="L102" i="1"/>
  <c r="O101" i="1"/>
  <c r="L95" i="1"/>
  <c r="N147" i="2"/>
  <c r="N118" i="2"/>
  <c r="N127" i="2" s="1"/>
  <c r="L60" i="7"/>
  <c r="M80" i="1"/>
  <c r="H52" i="2"/>
  <c r="E194" i="1"/>
  <c r="D25" i="10" s="1"/>
  <c r="M191" i="1"/>
  <c r="O96" i="2"/>
  <c r="L96" i="2" s="1"/>
  <c r="D96" i="2"/>
  <c r="L89" i="12"/>
  <c r="M99" i="12"/>
  <c r="M79" i="2"/>
  <c r="H76" i="2"/>
  <c r="L39" i="7"/>
  <c r="R39" i="7" s="1"/>
  <c r="M45" i="7"/>
  <c r="O45" i="7"/>
  <c r="L35" i="7"/>
  <c r="R35" i="7" s="1"/>
  <c r="M32" i="1"/>
  <c r="F124" i="7"/>
  <c r="N38" i="1"/>
  <c r="H121" i="1"/>
  <c r="C80" i="14"/>
  <c r="L47" i="1"/>
  <c r="O55" i="3"/>
  <c r="L80" i="7"/>
  <c r="O22" i="2"/>
  <c r="L36" i="8"/>
  <c r="D116" i="7"/>
  <c r="F107" i="12"/>
  <c r="D44" i="2"/>
  <c r="G145" i="1"/>
  <c r="F22" i="10" s="1"/>
  <c r="L32" i="12"/>
  <c r="M41" i="12"/>
  <c r="O99" i="12"/>
  <c r="M59" i="1"/>
  <c r="H129" i="1"/>
  <c r="O117" i="1"/>
  <c r="J128" i="2"/>
  <c r="J145" i="1"/>
  <c r="E55" i="3"/>
  <c r="D24" i="10" s="1"/>
  <c r="M75" i="1"/>
  <c r="L76" i="1"/>
  <c r="L29" i="2"/>
  <c r="M135" i="2"/>
  <c r="D101" i="1"/>
  <c r="G107" i="12"/>
  <c r="D38" i="8"/>
  <c r="D55" i="8" s="1"/>
  <c r="L16" i="12"/>
  <c r="H41" i="12"/>
  <c r="L87" i="12"/>
  <c r="L122" i="1"/>
  <c r="N22" i="2"/>
  <c r="H60" i="2"/>
  <c r="K84" i="2"/>
  <c r="L112" i="2"/>
  <c r="H58" i="7"/>
  <c r="K145" i="1"/>
  <c r="J22" i="10" s="1"/>
  <c r="O114" i="2"/>
  <c r="L114" i="2" s="1"/>
  <c r="D114" i="2"/>
  <c r="L143" i="1"/>
  <c r="M141" i="1"/>
  <c r="O105" i="1"/>
  <c r="L106" i="1"/>
  <c r="L54" i="2"/>
  <c r="M75" i="2"/>
  <c r="M149" i="2" s="1"/>
  <c r="H72" i="2"/>
  <c r="F91" i="1"/>
  <c r="D150" i="2"/>
  <c r="D129" i="1"/>
  <c r="C65" i="14"/>
  <c r="L20" i="12"/>
  <c r="O85" i="1"/>
  <c r="M69" i="1"/>
  <c r="M141" i="2"/>
  <c r="O27" i="4"/>
  <c r="C50" i="11"/>
  <c r="C49" i="11" s="1"/>
  <c r="M118" i="2"/>
  <c r="M127" i="2" s="1"/>
  <c r="L127" i="2" s="1"/>
  <c r="C82" i="14"/>
  <c r="L82" i="1"/>
  <c r="O137" i="1"/>
  <c r="O113" i="1"/>
  <c r="N109" i="1"/>
  <c r="M149" i="1"/>
  <c r="M22" i="2"/>
  <c r="O68" i="2"/>
  <c r="L47" i="3"/>
  <c r="L40" i="3"/>
  <c r="L30" i="3"/>
  <c r="L42" i="7"/>
  <c r="R42" i="7" s="1"/>
  <c r="L54" i="7"/>
  <c r="R54" i="7" s="1"/>
  <c r="L91" i="7"/>
  <c r="H113" i="1"/>
  <c r="M44" i="4"/>
  <c r="L27" i="14" s="1"/>
  <c r="C37" i="14"/>
  <c r="L65" i="12"/>
  <c r="H141" i="1"/>
  <c r="N314" i="4"/>
  <c r="L125" i="2"/>
  <c r="L103" i="1"/>
  <c r="L196" i="1"/>
  <c r="O64" i="2"/>
  <c r="O72" i="2"/>
  <c r="L42" i="3"/>
  <c r="L26" i="3"/>
  <c r="L48" i="7"/>
  <c r="R48" i="7" s="1"/>
  <c r="L101" i="7"/>
  <c r="I124" i="7"/>
  <c r="H109" i="1"/>
  <c r="C48" i="14"/>
  <c r="L63" i="12"/>
  <c r="C30" i="11"/>
  <c r="C47" i="14"/>
  <c r="O74" i="4"/>
  <c r="C49" i="14"/>
  <c r="C50" i="14"/>
  <c r="C66" i="14"/>
  <c r="C62" i="14"/>
  <c r="C38" i="14"/>
  <c r="C64" i="14"/>
  <c r="C51" i="14"/>
  <c r="L58" i="7" l="1"/>
  <c r="O246" i="4"/>
  <c r="L45" i="7"/>
  <c r="I225" i="1"/>
  <c r="N334" i="4"/>
  <c r="S350" i="4"/>
  <c r="S355" i="4"/>
  <c r="R121" i="7"/>
  <c r="L106" i="12"/>
  <c r="E86" i="14"/>
  <c r="L339" i="4"/>
  <c r="S354" i="4"/>
  <c r="G24" i="10"/>
  <c r="L189" i="1"/>
  <c r="F86" i="14"/>
  <c r="K225" i="1"/>
  <c r="E225" i="1"/>
  <c r="E21" i="10"/>
  <c r="F225" i="1"/>
  <c r="F21" i="10"/>
  <c r="G225" i="1"/>
  <c r="I21" i="10"/>
  <c r="J225" i="1"/>
  <c r="R120" i="7"/>
  <c r="L216" i="1"/>
  <c r="Q239" i="1" s="1"/>
  <c r="I22" i="10"/>
  <c r="J21" i="10"/>
  <c r="H21" i="10"/>
  <c r="O334" i="4"/>
  <c r="L33" i="8"/>
  <c r="Q62" i="8"/>
  <c r="Q67" i="8" s="1"/>
  <c r="R91" i="7"/>
  <c r="R96" i="7"/>
  <c r="R80" i="7"/>
  <c r="R104" i="7"/>
  <c r="R112" i="7"/>
  <c r="Q34" i="7"/>
  <c r="R94" i="7"/>
  <c r="R107" i="7"/>
  <c r="R108" i="7"/>
  <c r="R51" i="7"/>
  <c r="R97" i="7"/>
  <c r="R55" i="7"/>
  <c r="R87" i="7"/>
  <c r="R36" i="7"/>
  <c r="R70" i="7"/>
  <c r="R84" i="7"/>
  <c r="R115" i="7"/>
  <c r="R77" i="7"/>
  <c r="R95" i="7"/>
  <c r="R109" i="7"/>
  <c r="R57" i="7"/>
  <c r="R50" i="7"/>
  <c r="R82" i="7"/>
  <c r="R106" i="7"/>
  <c r="R71" i="7"/>
  <c r="R85" i="7"/>
  <c r="R73" i="7"/>
  <c r="R110" i="7"/>
  <c r="R49" i="7"/>
  <c r="R56" i="7"/>
  <c r="R37" i="7"/>
  <c r="R93" i="7"/>
  <c r="R92" i="7"/>
  <c r="R52" i="7"/>
  <c r="R81" i="7"/>
  <c r="R86" i="7"/>
  <c r="R90" i="7"/>
  <c r="R103" i="7"/>
  <c r="R111" i="7"/>
  <c r="R102" i="7"/>
  <c r="R119" i="7"/>
  <c r="K80" i="14"/>
  <c r="K82" i="14"/>
  <c r="L120" i="4"/>
  <c r="L235" i="4"/>
  <c r="L70" i="14"/>
  <c r="K70" i="14" s="1"/>
  <c r="D21" i="10"/>
  <c r="K76" i="14"/>
  <c r="M246" i="4"/>
  <c r="L24" i="10" s="1"/>
  <c r="K77" i="14"/>
  <c r="L343" i="4"/>
  <c r="L35" i="4"/>
  <c r="K48" i="14"/>
  <c r="M214" i="1"/>
  <c r="M224" i="1" s="1"/>
  <c r="L224" i="1" s="1"/>
  <c r="K79" i="14"/>
  <c r="K49" i="14"/>
  <c r="G27" i="14"/>
  <c r="G22" i="14"/>
  <c r="E50" i="11"/>
  <c r="E49" i="11" s="1"/>
  <c r="G32" i="14"/>
  <c r="K65" i="14"/>
  <c r="K38" i="14"/>
  <c r="N31" i="14"/>
  <c r="L60" i="4"/>
  <c r="M31" i="14"/>
  <c r="K51" i="14"/>
  <c r="M37" i="14"/>
  <c r="L37" i="14"/>
  <c r="K37" i="14" s="1"/>
  <c r="K63" i="14"/>
  <c r="K43" i="14"/>
  <c r="K60" i="14"/>
  <c r="K54" i="14"/>
  <c r="K68" i="14"/>
  <c r="K67" i="14"/>
  <c r="K61" i="14"/>
  <c r="K56" i="14"/>
  <c r="K57" i="14"/>
  <c r="K59" i="14"/>
  <c r="K58" i="14"/>
  <c r="K64" i="14"/>
  <c r="K52" i="14"/>
  <c r="K41" i="14"/>
  <c r="K47" i="14"/>
  <c r="K81" i="14"/>
  <c r="K62" i="14"/>
  <c r="K55" i="14"/>
  <c r="Q230" i="1"/>
  <c r="M27" i="14"/>
  <c r="M26" i="14"/>
  <c r="N32" i="14"/>
  <c r="M32" i="14"/>
  <c r="L32" i="14"/>
  <c r="N26" i="14"/>
  <c r="N29" i="14"/>
  <c r="N27" i="14"/>
  <c r="K27" i="14" s="1"/>
  <c r="K75" i="14"/>
  <c r="K72" i="14"/>
  <c r="K73" i="14"/>
  <c r="M22" i="14"/>
  <c r="M29" i="14"/>
  <c r="K53" i="14"/>
  <c r="M84" i="14"/>
  <c r="L29" i="14"/>
  <c r="K45" i="14"/>
  <c r="N22" i="14"/>
  <c r="K66" i="14"/>
  <c r="K50" i="14"/>
  <c r="K39" i="14"/>
  <c r="N40" i="14"/>
  <c r="K40" i="14" s="1"/>
  <c r="K42" i="14"/>
  <c r="L44" i="14"/>
  <c r="K44" i="14" s="1"/>
  <c r="L46" i="14"/>
  <c r="K46" i="14" s="1"/>
  <c r="R66" i="7"/>
  <c r="Q134" i="7"/>
  <c r="K83" i="14"/>
  <c r="R118" i="7"/>
  <c r="Q133" i="7"/>
  <c r="R101" i="7"/>
  <c r="Q132" i="7"/>
  <c r="R60" i="7"/>
  <c r="Q131" i="7"/>
  <c r="R47" i="7"/>
  <c r="Q128" i="7"/>
  <c r="R44" i="7"/>
  <c r="Q126" i="7"/>
  <c r="R38" i="7"/>
  <c r="Q152" i="2"/>
  <c r="O149" i="2"/>
  <c r="L149" i="2" s="1"/>
  <c r="Q161" i="2"/>
  <c r="F25" i="10"/>
  <c r="C25" i="10" s="1"/>
  <c r="C104" i="11"/>
  <c r="C109" i="11" s="1"/>
  <c r="M23" i="10"/>
  <c r="Q233" i="1"/>
  <c r="G22" i="10"/>
  <c r="L23" i="10"/>
  <c r="G23" i="10"/>
  <c r="R34" i="7"/>
  <c r="M55" i="8"/>
  <c r="L28" i="12"/>
  <c r="N24" i="10"/>
  <c r="C57" i="14"/>
  <c r="L252" i="4"/>
  <c r="M27" i="10"/>
  <c r="L147" i="2"/>
  <c r="R62" i="7"/>
  <c r="L21" i="6"/>
  <c r="L82" i="12"/>
  <c r="Q18" i="6"/>
  <c r="Q24" i="6" s="1"/>
  <c r="E30" i="11"/>
  <c r="L16" i="3"/>
  <c r="Q24" i="3"/>
  <c r="Q23" i="3"/>
  <c r="L338" i="4"/>
  <c r="C22" i="14"/>
  <c r="K78" i="14"/>
  <c r="L64" i="4"/>
  <c r="L48" i="4"/>
  <c r="L68" i="4"/>
  <c r="G25" i="14"/>
  <c r="G33" i="14"/>
  <c r="G28" i="14"/>
  <c r="G24" i="14"/>
  <c r="G23" i="14"/>
  <c r="G30" i="14"/>
  <c r="N25" i="14"/>
  <c r="M25" i="10"/>
  <c r="L25" i="14"/>
  <c r="M33" i="14"/>
  <c r="N33" i="14"/>
  <c r="M28" i="14"/>
  <c r="L28" i="14"/>
  <c r="N28" i="14"/>
  <c r="L318" i="4"/>
  <c r="L24" i="14"/>
  <c r="L282" i="4"/>
  <c r="L302" i="4"/>
  <c r="L294" i="4"/>
  <c r="N24" i="14"/>
  <c r="L306" i="4"/>
  <c r="N23" i="14"/>
  <c r="L286" i="4"/>
  <c r="L52" i="4"/>
  <c r="L44" i="4"/>
  <c r="M24" i="14"/>
  <c r="M23" i="14"/>
  <c r="L40" i="4"/>
  <c r="L27" i="4"/>
  <c r="L23" i="14"/>
  <c r="M25" i="14"/>
  <c r="L33" i="14"/>
  <c r="N55" i="3"/>
  <c r="M79" i="4"/>
  <c r="L74" i="4"/>
  <c r="L278" i="4"/>
  <c r="L314" i="4"/>
  <c r="L274" i="4"/>
  <c r="L260" i="4"/>
  <c r="L298" i="4"/>
  <c r="L256" i="4"/>
  <c r="S357" i="4" s="1"/>
  <c r="L56" i="4"/>
  <c r="L31" i="4"/>
  <c r="L60" i="2"/>
  <c r="C36" i="14"/>
  <c r="L68" i="2"/>
  <c r="L118" i="2"/>
  <c r="C39" i="14"/>
  <c r="L96" i="1"/>
  <c r="Q234" i="1" s="1"/>
  <c r="C76" i="14"/>
  <c r="C67" i="14"/>
  <c r="N72" i="4"/>
  <c r="C73" i="14"/>
  <c r="L141" i="2"/>
  <c r="C28" i="14"/>
  <c r="C74" i="14"/>
  <c r="O124" i="7"/>
  <c r="M107" i="12"/>
  <c r="N26" i="10"/>
  <c r="L52" i="2"/>
  <c r="D91" i="1"/>
  <c r="L151" i="1"/>
  <c r="L121" i="1"/>
  <c r="L129" i="1"/>
  <c r="L117" i="1"/>
  <c r="L125" i="1"/>
  <c r="L133" i="1"/>
  <c r="L49" i="1"/>
  <c r="C33" i="14"/>
  <c r="L109" i="1"/>
  <c r="L141" i="1"/>
  <c r="C31" i="14"/>
  <c r="L54" i="1"/>
  <c r="C27" i="14"/>
  <c r="L43" i="1"/>
  <c r="C23" i="14"/>
  <c r="L85" i="1"/>
  <c r="L32" i="1"/>
  <c r="H91" i="1"/>
  <c r="L25" i="1"/>
  <c r="L113" i="1"/>
  <c r="L59" i="1"/>
  <c r="N91" i="1"/>
  <c r="L69" i="1"/>
  <c r="L38" i="1"/>
  <c r="M145" i="1"/>
  <c r="L137" i="1"/>
  <c r="C77" i="14"/>
  <c r="Q232" i="1"/>
  <c r="C42" i="14"/>
  <c r="C29" i="14"/>
  <c r="C60" i="14"/>
  <c r="M91" i="1"/>
  <c r="L75" i="1"/>
  <c r="L99" i="12"/>
  <c r="R116" i="7" s="1"/>
  <c r="M26" i="10"/>
  <c r="O107" i="12"/>
  <c r="O91" i="1"/>
  <c r="L148" i="2"/>
  <c r="E19" i="11"/>
  <c r="Q238" i="1"/>
  <c r="L41" i="12"/>
  <c r="R58" i="7" s="1"/>
  <c r="C32" i="14"/>
  <c r="O145" i="1"/>
  <c r="L105" i="1"/>
  <c r="N84" i="2"/>
  <c r="D116" i="2"/>
  <c r="N124" i="7"/>
  <c r="L64" i="1"/>
  <c r="H124" i="7"/>
  <c r="M124" i="7"/>
  <c r="D84" i="2"/>
  <c r="L22" i="2"/>
  <c r="C25" i="14"/>
  <c r="C79" i="14"/>
  <c r="D107" i="12"/>
  <c r="H107" i="12"/>
  <c r="M72" i="4"/>
  <c r="L41" i="8"/>
  <c r="H142" i="2"/>
  <c r="H128" i="2" s="1"/>
  <c r="K128" i="2"/>
  <c r="O72" i="4"/>
  <c r="L135" i="2"/>
  <c r="L79" i="2"/>
  <c r="L76" i="2" s="1"/>
  <c r="M76" i="2"/>
  <c r="D142" i="2"/>
  <c r="D128" i="2" s="1"/>
  <c r="G128" i="2"/>
  <c r="D124" i="7"/>
  <c r="N107" i="12"/>
  <c r="C70" i="14"/>
  <c r="C30" i="14"/>
  <c r="C24" i="14"/>
  <c r="M52" i="2"/>
  <c r="L26" i="14" s="1"/>
  <c r="O84" i="2"/>
  <c r="N145" i="1"/>
  <c r="Q235" i="1"/>
  <c r="O79" i="4"/>
  <c r="C26" i="14"/>
  <c r="R45" i="7"/>
  <c r="L191" i="1"/>
  <c r="M194" i="1"/>
  <c r="L48" i="2"/>
  <c r="L75" i="2"/>
  <c r="L72" i="2" s="1"/>
  <c r="M72" i="2"/>
  <c r="L31" i="14" s="1"/>
  <c r="O116" i="2"/>
  <c r="N25" i="10" s="1"/>
  <c r="L101" i="1"/>
  <c r="D145" i="1"/>
  <c r="L80" i="1"/>
  <c r="H84" i="2"/>
  <c r="N128" i="2"/>
  <c r="Q237" i="1"/>
  <c r="C61" i="14"/>
  <c r="H145" i="1"/>
  <c r="L344" i="4" l="1"/>
  <c r="M334" i="4"/>
  <c r="H225" i="1"/>
  <c r="L25" i="10"/>
  <c r="K25" i="10" s="1"/>
  <c r="L194" i="1"/>
  <c r="O225" i="1"/>
  <c r="L79" i="4"/>
  <c r="L26" i="10"/>
  <c r="K26" i="10" s="1"/>
  <c r="S358" i="4"/>
  <c r="L124" i="7"/>
  <c r="L246" i="4"/>
  <c r="D225" i="1"/>
  <c r="L145" i="1"/>
  <c r="N225" i="1"/>
  <c r="G21" i="10"/>
  <c r="L91" i="1"/>
  <c r="M225" i="1"/>
  <c r="L22" i="14"/>
  <c r="K26" i="14"/>
  <c r="M22" i="10"/>
  <c r="N21" i="10"/>
  <c r="R123" i="7"/>
  <c r="R99" i="7"/>
  <c r="E104" i="11"/>
  <c r="E109" i="11" s="1"/>
  <c r="K31" i="14"/>
  <c r="P39" i="10"/>
  <c r="M21" i="10"/>
  <c r="L214" i="1"/>
  <c r="L27" i="10"/>
  <c r="L55" i="8"/>
  <c r="Q68" i="8" s="1"/>
  <c r="K32" i="14"/>
  <c r="K29" i="14"/>
  <c r="M24" i="10"/>
  <c r="P34" i="10"/>
  <c r="P36" i="10"/>
  <c r="P37" i="10"/>
  <c r="Q136" i="7"/>
  <c r="P32" i="10"/>
  <c r="Q155" i="2"/>
  <c r="P35" i="10" s="1"/>
  <c r="L22" i="10"/>
  <c r="N22" i="10"/>
  <c r="K24" i="10"/>
  <c r="C23" i="10"/>
  <c r="K30" i="14"/>
  <c r="Q26" i="6"/>
  <c r="Q26" i="3"/>
  <c r="Q30" i="3" s="1"/>
  <c r="Q28" i="6"/>
  <c r="K25" i="14"/>
  <c r="K28" i="14"/>
  <c r="K33" i="14"/>
  <c r="K23" i="14"/>
  <c r="K24" i="14"/>
  <c r="L72" i="4"/>
  <c r="C26" i="10"/>
  <c r="L93" i="1"/>
  <c r="M84" i="2"/>
  <c r="L107" i="12"/>
  <c r="C22" i="10"/>
  <c r="C21" i="10"/>
  <c r="M128" i="2"/>
  <c r="Q240" i="1"/>
  <c r="L225" i="1" l="1"/>
  <c r="L21" i="10"/>
  <c r="K21" i="10" s="1"/>
  <c r="L84" i="2"/>
  <c r="K22" i="14"/>
  <c r="R124" i="7"/>
  <c r="Q137" i="7"/>
  <c r="K22" i="10"/>
  <c r="Q28" i="3"/>
  <c r="L89" i="2"/>
  <c r="O88" i="2"/>
  <c r="O144" i="2" s="1"/>
  <c r="Q242" i="1" l="1"/>
  <c r="O128" i="2"/>
  <c r="L144" i="2"/>
  <c r="L128" i="2" s="1"/>
  <c r="L88" i="2"/>
  <c r="Q158" i="2" s="1"/>
  <c r="O86" i="2"/>
  <c r="Q162" i="2" l="1"/>
  <c r="Q164" i="2" s="1"/>
  <c r="P38" i="10"/>
  <c r="O90" i="2"/>
  <c r="N23" i="10" s="1"/>
  <c r="K23" i="10" s="1"/>
  <c r="N36" i="14"/>
  <c r="L86" i="2"/>
  <c r="K36" i="14" l="1"/>
  <c r="R36" i="2"/>
  <c r="D71" i="14" l="1"/>
  <c r="D86" i="14" s="1"/>
  <c r="D28" i="10" l="1"/>
  <c r="C71" i="14"/>
  <c r="D246" i="4"/>
  <c r="E28" i="10"/>
  <c r="C24" i="10" l="1"/>
  <c r="H71" i="14"/>
  <c r="H86" i="14" s="1"/>
  <c r="H28" i="10"/>
  <c r="I71" i="14"/>
  <c r="I86" i="14" s="1"/>
  <c r="I28" i="10"/>
  <c r="J28" i="10"/>
  <c r="J71" i="14"/>
  <c r="J86" i="14" s="1"/>
  <c r="L71" i="14"/>
  <c r="L86" i="14" s="1"/>
  <c r="L28" i="10"/>
  <c r="N71" i="14"/>
  <c r="M28" i="10"/>
  <c r="M71" i="14"/>
  <c r="M86" i="14" s="1"/>
  <c r="P40" i="10" l="1"/>
  <c r="G71" i="14"/>
  <c r="G86" i="14" s="1"/>
  <c r="K71" i="14"/>
  <c r="G28" i="10"/>
  <c r="O324" i="4"/>
  <c r="O333" i="4" s="1"/>
  <c r="L333" i="4" s="1"/>
  <c r="N84" i="14" l="1"/>
  <c r="N27" i="10"/>
  <c r="K27" i="10" s="1"/>
  <c r="F28" i="10"/>
  <c r="C27" i="10"/>
  <c r="C28" i="10" s="1"/>
  <c r="C84" i="14"/>
  <c r="C86" i="14" s="1"/>
  <c r="L324" i="4"/>
  <c r="S359" i="4" s="1"/>
  <c r="K84" i="14" l="1"/>
  <c r="K86" i="14" s="1"/>
  <c r="N86" i="14"/>
  <c r="P41" i="10"/>
  <c r="L342" i="4"/>
  <c r="L334" i="4" s="1"/>
  <c r="N28" i="10"/>
  <c r="K28" i="10" s="1"/>
  <c r="S361" i="4" l="1"/>
  <c r="S362" i="4" s="1"/>
  <c r="P42" i="10"/>
  <c r="P44" i="10" s="1"/>
  <c r="D50" i="11"/>
  <c r="D49" i="11" s="1"/>
  <c r="D104" i="11" s="1"/>
  <c r="D109" i="11" s="1"/>
</calcChain>
</file>

<file path=xl/sharedStrings.xml><?xml version="1.0" encoding="utf-8"?>
<sst xmlns="http://schemas.openxmlformats.org/spreadsheetml/2006/main" count="2997" uniqueCount="591">
  <si>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</si>
  <si>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</si>
  <si>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</si>
  <si>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</si>
  <si>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</si>
  <si>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</si>
  <si>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</si>
  <si>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</si>
  <si>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</si>
  <si>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</si>
  <si>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</si>
  <si>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</si>
  <si>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</si>
  <si>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</si>
  <si>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</si>
  <si>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</si>
  <si>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</si>
  <si>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</si>
  <si>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</si>
  <si>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</si>
  <si>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</si>
  <si>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</si>
  <si>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</si>
  <si>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</si>
  <si>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</si>
  <si>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</si>
  <si>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</si>
  <si>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</si>
  <si>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</si>
  <si>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</si>
  <si>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</si>
  <si>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</si>
  <si>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</si>
  <si>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</si>
  <si>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</si>
  <si>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</si>
  <si>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</si>
  <si>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</si>
  <si>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</si>
  <si>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</si>
  <si>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</si>
  <si>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</si>
  <si>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</si>
  <si>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</si>
  <si>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</si>
  <si>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</si>
  <si>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</si>
  <si>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</si>
  <si>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</si>
  <si>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</si>
  <si>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</si>
  <si>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</si>
  <si>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</si>
  <si>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</si>
  <si>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</si>
  <si>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</si>
  <si>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</si>
  <si>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</si>
  <si>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</si>
  <si>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</si>
  <si>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</si>
  <si>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</si>
  <si>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</si>
  <si>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</si>
  <si>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</si>
  <si>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</si>
  <si>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</si>
  <si>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</si>
  <si>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</si>
  <si>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</si>
  <si>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</si>
  <si>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</si>
  <si>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</si>
  <si>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</si>
  <si>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</si>
  <si>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</si>
  <si>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</si>
  <si>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</si>
  <si>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</si>
  <si>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</si>
  <si>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</si>
  <si>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</si>
  <si>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</si>
  <si>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</si>
  <si>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</si>
  <si>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</si>
  <si>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</si>
  <si>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</si>
  <si>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</si>
  <si>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</si>
  <si>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</si>
  <si>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</si>
  <si>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</si>
  <si>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</si>
  <si>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</si>
  <si>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</si>
  <si>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</si>
  <si>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</si>
  <si>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</si>
  <si>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</si>
  <si>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</si>
  <si>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</si>
  <si>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</si>
  <si>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</si>
  <si>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</si>
  <si>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</si>
  <si>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</si>
  <si>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</si>
  <si>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</si>
  <si>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</si>
  <si>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</si>
  <si>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</si>
  <si>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</si>
  <si>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</si>
  <si>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</si>
  <si>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</si>
  <si>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</si>
  <si>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</si>
  <si>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</si>
  <si>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</si>
  <si>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</si>
  <si>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</si>
  <si>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</si>
  <si>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</si>
  <si>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</si>
  <si>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</si>
  <si>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</si>
  <si>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</si>
  <si>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</si>
  <si>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</si>
  <si>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</si>
  <si>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</si>
  <si>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</si>
  <si>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</si>
  <si>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</si>
  <si>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</si>
  <si>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</si>
  <si>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</si>
  <si>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</si>
  <si>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</si>
  <si>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</si>
  <si>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</si>
  <si>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</si>
  <si>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</si>
  <si>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</si>
  <si>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</si>
  <si>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</si>
  <si>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</si>
  <si>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</si>
  <si>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</si>
  <si>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</si>
  <si>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</si>
  <si>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</si>
  <si>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</si>
  <si>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</si>
  <si>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</si>
  <si>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</si>
  <si>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</si>
  <si>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</si>
  <si>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</si>
  <si>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</si>
  <si>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</si>
  <si>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</si>
  <si>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</si>
  <si>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</si>
  <si>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</si>
  <si>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</si>
  <si>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</si>
  <si>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</si>
  <si>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</si>
  <si>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</si>
  <si>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</si>
  <si>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</si>
  <si>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</si>
  <si>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</si>
  <si>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</si>
  <si>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</si>
  <si>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</si>
  <si>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</si>
  <si>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</si>
  <si>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</si>
  <si>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</si>
  <si>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</si>
  <si>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</si>
  <si>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</si>
  <si>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</si>
  <si>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</si>
  <si>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</si>
  <si>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</si>
  <si>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</si>
  <si>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</si>
  <si>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</si>
  <si>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</si>
  <si>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</si>
  <si>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</si>
  <si>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</si>
  <si>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</si>
  <si>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</si>
  <si>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</si>
  <si>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</si>
  <si>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</si>
  <si>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</si>
  <si>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</si>
  <si>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</si>
  <si>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</si>
  <si>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</si>
  <si>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</si>
  <si>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</si>
  <si>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</si>
  <si>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</si>
  <si>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</si>
  <si>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</si>
  <si>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</si>
  <si>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</si>
  <si>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</si>
  <si>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</si>
  <si>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</si>
  <si>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</si>
  <si>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</si>
  <si>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</si>
  <si>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</si>
  <si>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</si>
  <si>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</si>
  <si>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</si>
  <si>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</si>
  <si>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</si>
  <si>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</si>
  <si>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</si>
  <si>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</si>
  <si>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</si>
  <si>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</si>
  <si>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</si>
  <si>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</si>
  <si>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</si>
  <si>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</si>
  <si>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</si>
  <si>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</si>
  <si>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</si>
  <si>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</si>
  <si>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</si>
  <si>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</si>
  <si>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</si>
  <si>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</si>
  <si>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</si>
  <si>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</si>
  <si>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</si>
  <si>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</si>
  <si>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</si>
  <si>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</si>
  <si>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</si>
  <si>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</si>
  <si>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</si>
  <si>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</si>
  <si>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</si>
  <si>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</si>
  <si>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</si>
  <si>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</si>
  <si>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</si>
  <si>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</si>
  <si>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</si>
  <si>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</si>
  <si>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</si>
  <si>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</si>
  <si>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</si>
  <si>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</si>
  <si>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</si>
  <si>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</si>
  <si>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</si>
  <si>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</si>
  <si>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</si>
  <si>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</si>
  <si>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</si>
  <si>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</si>
  <si>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</si>
  <si>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</si>
  <si>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</si>
  <si>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</si>
  <si>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</si>
  <si>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</si>
  <si>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</si>
  <si>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</si>
  <si>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</si>
  <si>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</si>
  <si>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</si>
  <si>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</si>
  <si>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</si>
  <si>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</si>
  <si>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</si>
  <si>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</si>
  <si>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</si>
  <si>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</si>
  <si>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</si>
  <si>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</si>
  <si>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</si>
  <si>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</si>
  <si>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</si>
  <si>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</si>
  <si>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</si>
  <si>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</si>
  <si>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</si>
  <si>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</si>
  <si>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</si>
  <si>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</si>
  <si>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</si>
  <si>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</si>
  <si>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</si>
  <si>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</si>
  <si>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</si>
  <si>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</si>
  <si>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</si>
  <si>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</si>
  <si>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</si>
  <si>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</si>
  <si>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</si>
  <si>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</si>
  <si>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</si>
  <si>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</si>
  <si>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</si>
  <si>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</si>
  <si>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</si>
  <si>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</si>
  <si>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</si>
  <si>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</si>
  <si>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</si>
  <si>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</si>
  <si>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</si>
  <si>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</si>
  <si>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</si>
  <si>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</si>
  <si>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</si>
  <si>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</si>
  <si>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</si>
  <si>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</si>
  <si>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</si>
  <si>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</si>
  <si>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</si>
  <si>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</si>
  <si>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</si>
  <si>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</si>
  <si>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</si>
  <si>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</si>
  <si>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</si>
  <si>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</si>
  <si>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</si>
  <si>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</si>
  <si>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</si>
  <si>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</si>
  <si>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</si>
  <si>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</si>
  <si>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</si>
  <si>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</si>
  <si>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</si>
  <si>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</si>
  <si>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</si>
  <si>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</si>
  <si>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</si>
  <si>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</si>
  <si>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</si>
  <si>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</si>
  <si>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</si>
  <si>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</si>
  <si>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</si>
  <si>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</si>
  <si>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</si>
  <si>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</si>
  <si>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</si>
  <si>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</si>
  <si>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</si>
  <si>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</si>
  <si>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</si>
  <si>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</si>
  <si>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</si>
  <si>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</si>
  <si>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</si>
  <si>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</si>
  <si>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</si>
  <si>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</si>
  <si>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</si>
  <si>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</si>
  <si>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</si>
  <si>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</si>
  <si>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</si>
  <si>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</si>
  <si>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</si>
  <si>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</si>
  <si>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</si>
  <si>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</si>
  <si>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</si>
  <si>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</si>
  <si>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</si>
  <si>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</si>
  <si>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</si>
  <si>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</si>
  <si>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</si>
  <si>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</si>
  <si>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</si>
  <si>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</si>
  <si>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</si>
  <si>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</si>
  <si>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</si>
  <si>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</si>
  <si>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</si>
  <si>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</si>
  <si>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</si>
  <si>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</si>
  <si>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</si>
  <si>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</si>
  <si>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</si>
  <si>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</si>
  <si>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</si>
  <si>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</si>
  <si>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</si>
  <si>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</si>
  <si>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</si>
  <si>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</si>
  <si>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</si>
  <si>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</si>
  <si>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</si>
  <si>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</si>
  <si>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</si>
  <si>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</si>
  <si>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</si>
  <si>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</si>
  <si>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</si>
  <si>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</si>
  <si>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</si>
  <si>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</si>
  <si>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</si>
  <si>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</si>
  <si>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</si>
  <si>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</si>
  <si>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</si>
  <si>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</si>
  <si>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</si>
  <si>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</si>
  <si>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</si>
  <si>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</si>
  <si>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</si>
  <si>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</si>
  <si>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</si>
  <si>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</si>
  <si>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</si>
  <si>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</si>
  <si>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</si>
  <si>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</si>
  <si>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</si>
  <si>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</si>
  <si>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</si>
  <si>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</si>
  <si>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</si>
  <si>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</si>
  <si>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</si>
  <si>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</si>
  <si>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</si>
  <si>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</si>
  <si>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</si>
  <si>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</si>
  <si>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</si>
  <si>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</si>
  <si>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</si>
  <si>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</si>
  <si>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</si>
  <si>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</si>
  <si>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</si>
  <si>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</si>
  <si>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</si>
  <si>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</si>
  <si>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</si>
  <si>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</si>
  <si>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</si>
  <si>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</si>
  <si>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</si>
  <si>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</si>
  <si>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</si>
  <si>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</si>
  <si>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</si>
  <si>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</si>
  <si>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</si>
  <si>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</si>
  <si>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</si>
  <si>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</si>
  <si>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</si>
  <si>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</si>
  <si>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</si>
  <si>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</si>
  <si>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</si>
  <si>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</si>
  <si>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</si>
  <si>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</si>
  <si>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</si>
  <si>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</si>
  <si>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</si>
  <si>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</si>
  <si>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</si>
  <si>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</si>
  <si>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</si>
  <si>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</si>
  <si>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</si>
  <si>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</si>
  <si>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</si>
  <si>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</si>
  <si>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</si>
  <si>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</si>
  <si>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</si>
  <si>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</si>
  <si>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</si>
  <si>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</si>
  <si>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</si>
  <si>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</si>
  <si>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</si>
  <si>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</si>
  <si>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</si>
  <si>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</si>
  <si>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</si>
  <si>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</si>
  <si>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</si>
  <si>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</si>
  <si>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</si>
  <si>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</si>
  <si>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</si>
  <si>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</si>
  <si>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</si>
  <si>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</si>
  <si>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</si>
  <si>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</si>
  <si>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</si>
  <si>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</si>
  <si>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</si>
  <si>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</si>
  <si>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</si>
  <si>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</si>
  <si>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</si>
  <si>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</si>
  <si>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</si>
  <si>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</si>
  <si>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</si>
  <si>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</si>
  <si>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</si>
  <si>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</si>
  <si>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</si>
  <si>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</si>
  <si>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                                           sprendimo Nr. T1-136 redakcija)</t>
  </si>
  <si>
    <t xml:space="preserve">    sprendimo Nr. T1-136 redakcija)</t>
  </si>
  <si>
    <t xml:space="preserve"> (Telšių rajono savivaldybės tarybos 2017 m. birželio  29 d.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</si>
  <si>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</si>
  <si>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</si>
  <si>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</si>
  <si>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</si>
  <si>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(Telšių rajono savivaldybės tarybos 2017 m. birželio 29 d.</t>
  </si>
  <si>
    <t>sprendimo Nr. T1-   redakcija)</t>
  </si>
  <si>
    <t>4.1.3.6.4.</t>
  </si>
  <si>
    <t xml:space="preserve">                                                    (Telšių rajono savivaldybės tarybos 2017 m. birželio 29 d.</t>
  </si>
  <si>
    <t>4.1.3.1.6.</t>
  </si>
  <si>
    <t>Telšių r. Varnių Motiejaus Valančiaus gimnazija, Dariaus ir Girėno g. 56, Varniai, Telšių r.</t>
  </si>
  <si>
    <t>sprendimo Nr. T1-180  redakcija)</t>
  </si>
  <si>
    <t xml:space="preserve">                           sprendimo Nr. T1-180 redakcija)</t>
  </si>
  <si>
    <t xml:space="preserve">                                                              sprendimo Nr. T1-180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</si>
  <si>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</si>
  <si>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</si>
  <si>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     sprendimo Nr. T1-180 redakcija)</t>
  </si>
  <si>
    <t xml:space="preserve"> (Telšių rajono savivaldybės tarybos 2017 m. rugsėjo 28 d.</t>
  </si>
  <si>
    <t xml:space="preserve">                           (Telšių rajono savivaldybės tarybos 2017 m. rugsėjo 28 d.</t>
  </si>
  <si>
    <t xml:space="preserve">                                                              (Telšių rajono savivaldybės tarybos 2017 m. rugsėjo 28 d.</t>
  </si>
  <si>
    <t xml:space="preserve">                                               (Telšių rajono savivaldybės tarybos 2017 m. rugsėjo 28 d.</t>
  </si>
  <si>
    <t xml:space="preserve">    (Telšių rajono savivaldybės tarybos 2017 m. rugsėjo 28 d.</t>
  </si>
  <si>
    <t xml:space="preserve">                                                   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</si>
  <si>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</si>
  <si>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</si>
  <si>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</si>
  <si>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</si>
  <si>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</si>
  <si>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</si>
  <si>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>sprendimo Nr. T1-240 redakcija)</t>
  </si>
  <si>
    <t xml:space="preserve">                           sprendimo Nr. T1-240 redakcija)</t>
  </si>
  <si>
    <t xml:space="preserve">                                                              sprendimo Nr. T1-240 redakcija)</t>
  </si>
  <si>
    <t xml:space="preserve">                                               sprendimo Nr. T1-240  redakcija)</t>
  </si>
  <si>
    <t xml:space="preserve">    sprendimo Nr. T1-240  redakcija)</t>
  </si>
  <si>
    <t xml:space="preserve">                                                    sprendimo Nr. T1- 240  redakcija)</t>
  </si>
  <si>
    <t xml:space="preserve"> (Telšių rajono savivaldybės tarybos 2017 m.  lapkričio 23 d.</t>
  </si>
  <si>
    <t xml:space="preserve"> (Telšių rajono savivaldybės tarybos 2017 m. lapkričio 23 d.</t>
  </si>
  <si>
    <t xml:space="preserve">                           (Telšių rajono savivaldybės tarybos 2017 m. lapkričio 23 d.</t>
  </si>
  <si>
    <t xml:space="preserve">                                                              (Telšių rajono savivaldybės tarybos 2017 m. lapkričio 23 d.</t>
  </si>
  <si>
    <t xml:space="preserve">                                               (Telšių rajono savivaldybės tarybos 2017 m. lapkričio 23 d.</t>
  </si>
  <si>
    <t xml:space="preserve">    (Telšių rajono savivaldybės tarybos 2017 m. lapkričio 23 d.</t>
  </si>
  <si>
    <t xml:space="preserve">                                                    (Telšių rajono savivaldybės tarybos 2017 m. lapkričio 23 d.</t>
  </si>
  <si>
    <t>sprendimo Nr. T1-293 redakcija)</t>
  </si>
  <si>
    <t xml:space="preserve">                           sprendimo Nr. T1-293 redakcija)</t>
  </si>
  <si>
    <t xml:space="preserve">                                                              sprendimo Nr. T1-293 redakcija)</t>
  </si>
  <si>
    <t xml:space="preserve">                                               sprendimo Nr. T1-293  redakcija)</t>
  </si>
  <si>
    <t xml:space="preserve">    sprendimo Nr. T1-293 redakcija)</t>
  </si>
  <si>
    <t xml:space="preserve">                                                    sprendimo Nr. T1-293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</si>
</sst>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84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13"/>
    </xf>
    <xf numFmtId="164" fontId="4" fillId="6" borderId="4" xfId="0" applyNumberFormat="1" applyFont="1" applyFill="1" applyBorder="1" applyAlignment="1">
      <alignment vertical="distributed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13"/>
    </xf>
    <xf numFmtId="2" fontId="7" fillId="0" borderId="5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2" fontId="7" fillId="0" borderId="6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15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9"/>
    </xf>
    <xf numFmtId="164" fontId="15" fillId="0" borderId="0" xfId="0" applyNumberFormat="1" applyFont="1" applyAlignment="1">
      <alignment horizontal="left" indent="9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 indent="13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25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9"/>
  <sheetViews>
    <sheetView workbookViewId="0">
      <selection activeCell="G16" sqref="G16"/>
    </sheetView>
  </sheetViews>
  <sheetFormatPr defaultColWidth="9.42578125" defaultRowHeight="15" x14ac:dyDescent="0.25"/>
  <cols>
    <col min="1" max="1" width="9.7109375" style="284" customWidth="1"/>
    <col min="2" max="2" width="70.28515625" style="286" customWidth="1"/>
    <col min="3" max="3" width="10.42578125" style="287" hidden="1" customWidth="1"/>
    <col min="4" max="4" width="11.7109375" style="284" hidden="1" customWidth="1"/>
    <col min="5" max="5" width="10.42578125" style="284" customWidth="1"/>
    <col min="6" max="16384" width="9.42578125" style="284"/>
  </cols>
  <sheetData>
    <row r="1" spans="1:5" x14ac:dyDescent="0.25">
      <c r="B1" s="558" t="s">
        <v>328</v>
      </c>
      <c r="C1" s="558"/>
      <c r="D1" s="558"/>
      <c r="E1" s="558"/>
    </row>
    <row r="2" spans="1:5" x14ac:dyDescent="0.25">
      <c r="B2" s="558" t="s">
        <v>447</v>
      </c>
      <c r="C2" s="558"/>
      <c r="D2" s="558"/>
      <c r="E2" s="558"/>
    </row>
    <row r="3" spans="1:5" x14ac:dyDescent="0.25">
      <c r="B3" s="558" t="s">
        <v>505</v>
      </c>
      <c r="C3" s="558"/>
      <c r="D3" s="558"/>
      <c r="E3" s="558"/>
    </row>
    <row r="4" spans="1:5" x14ac:dyDescent="0.25">
      <c r="B4" s="558" t="s">
        <v>329</v>
      </c>
      <c r="C4" s="558"/>
      <c r="D4" s="558"/>
      <c r="E4" s="558"/>
    </row>
    <row r="5" spans="1:5" ht="15" customHeight="1" x14ac:dyDescent="0.25">
      <c r="B5" s="560" t="s">
        <v>506</v>
      </c>
      <c r="C5" s="560"/>
      <c r="D5" s="560"/>
      <c r="E5" s="560"/>
    </row>
    <row r="6" spans="1:5" x14ac:dyDescent="0.25">
      <c r="B6" s="560" t="s">
        <v>517</v>
      </c>
      <c r="C6" s="560"/>
      <c r="D6" s="560"/>
      <c r="E6" s="560"/>
    </row>
    <row r="7" spans="1:5" x14ac:dyDescent="0.25">
      <c r="B7" s="560" t="s">
        <v>519</v>
      </c>
      <c r="C7" s="560"/>
      <c r="D7" s="560"/>
      <c r="E7" s="560"/>
    </row>
    <row r="8" spans="1:5" x14ac:dyDescent="0.25">
      <c r="B8" s="560" t="s">
        <v>538</v>
      </c>
      <c r="C8" s="560"/>
      <c r="D8" s="560"/>
      <c r="E8" s="560"/>
    </row>
    <row r="9" spans="1:5" x14ac:dyDescent="0.25">
      <c r="B9" s="560" t="s">
        <v>543</v>
      </c>
      <c r="C9" s="560"/>
      <c r="D9" s="560"/>
      <c r="E9" s="560"/>
    </row>
    <row r="10" spans="1:5" x14ac:dyDescent="0.25">
      <c r="B10" s="560" t="s">
        <v>554</v>
      </c>
      <c r="C10" s="560"/>
      <c r="D10" s="560"/>
      <c r="E10" s="560"/>
    </row>
    <row r="11" spans="1:5" x14ac:dyDescent="0.25">
      <c r="B11" s="560" t="s">
        <v>560</v>
      </c>
      <c r="C11" s="560"/>
      <c r="D11" s="560"/>
      <c r="E11" s="560"/>
    </row>
    <row r="12" spans="1:5" x14ac:dyDescent="0.25">
      <c r="B12" s="560" t="s">
        <v>572</v>
      </c>
      <c r="C12" s="560"/>
      <c r="D12" s="560"/>
      <c r="E12" s="560"/>
    </row>
    <row r="13" spans="1:5" x14ac:dyDescent="0.25">
      <c r="B13" s="560" t="s">
        <v>578</v>
      </c>
      <c r="C13" s="560"/>
      <c r="D13" s="560"/>
      <c r="E13" s="560"/>
    </row>
    <row r="14" spans="1:5" x14ac:dyDescent="0.25">
      <c r="B14" s="560" t="s">
        <v>585</v>
      </c>
      <c r="C14" s="560"/>
      <c r="D14" s="560"/>
      <c r="E14" s="560"/>
    </row>
    <row r="15" spans="1:5" ht="12" customHeight="1" x14ac:dyDescent="0.25">
      <c r="B15" s="285"/>
      <c r="C15" s="285"/>
      <c r="D15" s="285"/>
      <c r="E15" s="285"/>
    </row>
    <row r="16" spans="1:5" x14ac:dyDescent="0.25">
      <c r="A16" s="559" t="s">
        <v>448</v>
      </c>
      <c r="B16" s="559"/>
      <c r="C16" s="559"/>
    </row>
    <row r="17" spans="1:5" ht="21" customHeight="1" x14ac:dyDescent="0.25">
      <c r="E17" s="4" t="s">
        <v>406</v>
      </c>
    </row>
    <row r="18" spans="1:5" ht="30" x14ac:dyDescent="0.25">
      <c r="A18" s="288" t="s">
        <v>227</v>
      </c>
      <c r="B18" s="289" t="s">
        <v>228</v>
      </c>
      <c r="C18" s="290" t="s">
        <v>318</v>
      </c>
      <c r="D18" s="291" t="s">
        <v>315</v>
      </c>
      <c r="E18" s="289" t="s">
        <v>0</v>
      </c>
    </row>
    <row r="19" spans="1:5" x14ac:dyDescent="0.25">
      <c r="A19" s="292" t="s">
        <v>71</v>
      </c>
      <c r="B19" s="293" t="s">
        <v>229</v>
      </c>
      <c r="C19" s="346">
        <f>C20+C22+C26</f>
        <v>19924.3</v>
      </c>
      <c r="D19" s="347">
        <f>D20+D22+D26</f>
        <v>294.8</v>
      </c>
      <c r="E19" s="348">
        <f>E20+E22+E26</f>
        <v>20219.099999999999</v>
      </c>
    </row>
    <row r="20" spans="1:5" x14ac:dyDescent="0.25">
      <c r="A20" s="292" t="s">
        <v>230</v>
      </c>
      <c r="B20" s="293" t="s">
        <v>231</v>
      </c>
      <c r="C20" s="346">
        <f>C21</f>
        <v>18265.099999999999</v>
      </c>
      <c r="D20" s="347">
        <f>D21</f>
        <v>0</v>
      </c>
      <c r="E20" s="348">
        <f>E21</f>
        <v>18265.099999999999</v>
      </c>
    </row>
    <row r="21" spans="1:5" ht="15" customHeight="1" x14ac:dyDescent="0.25">
      <c r="A21" s="292" t="s">
        <v>232</v>
      </c>
      <c r="B21" s="294" t="s">
        <v>449</v>
      </c>
      <c r="C21" s="43">
        <v>18265.099999999999</v>
      </c>
      <c r="D21" s="349"/>
      <c r="E21" s="352">
        <f>C21+D21</f>
        <v>18265.099999999999</v>
      </c>
    </row>
    <row r="22" spans="1:5" x14ac:dyDescent="0.25">
      <c r="A22" s="292" t="s">
        <v>233</v>
      </c>
      <c r="B22" s="293" t="s">
        <v>234</v>
      </c>
      <c r="C22" s="346">
        <f>C23+C24+C25</f>
        <v>557.4</v>
      </c>
      <c r="D22" s="347">
        <f>D23+D24+D25</f>
        <v>0</v>
      </c>
      <c r="E22" s="348">
        <f>E23+E24+E25</f>
        <v>557.4</v>
      </c>
    </row>
    <row r="23" spans="1:5" x14ac:dyDescent="0.25">
      <c r="A23" s="292" t="s">
        <v>235</v>
      </c>
      <c r="B23" s="294" t="s">
        <v>293</v>
      </c>
      <c r="C23" s="351">
        <v>250</v>
      </c>
      <c r="D23" s="349"/>
      <c r="E23" s="352">
        <f>C23+D23</f>
        <v>250</v>
      </c>
    </row>
    <row r="24" spans="1:5" x14ac:dyDescent="0.25">
      <c r="A24" s="292" t="s">
        <v>236</v>
      </c>
      <c r="B24" s="294" t="s">
        <v>294</v>
      </c>
      <c r="C24" s="351">
        <v>7</v>
      </c>
      <c r="D24" s="349"/>
      <c r="E24" s="352">
        <f>C24+D24</f>
        <v>7</v>
      </c>
    </row>
    <row r="25" spans="1:5" x14ac:dyDescent="0.25">
      <c r="A25" s="292" t="s">
        <v>237</v>
      </c>
      <c r="B25" s="294" t="s">
        <v>295</v>
      </c>
      <c r="C25" s="351">
        <v>300.39999999999998</v>
      </c>
      <c r="D25" s="349"/>
      <c r="E25" s="352">
        <f>C25+D25</f>
        <v>300.39999999999998</v>
      </c>
    </row>
    <row r="26" spans="1:5" x14ac:dyDescent="0.25">
      <c r="A26" s="292" t="s">
        <v>238</v>
      </c>
      <c r="B26" s="295" t="s">
        <v>239</v>
      </c>
      <c r="C26" s="346">
        <f>C27+C28+C29</f>
        <v>1101.8</v>
      </c>
      <c r="D26" s="347">
        <f>D27+D28+D29</f>
        <v>294.8</v>
      </c>
      <c r="E26" s="348">
        <f>E27+E28+E29</f>
        <v>1396.6</v>
      </c>
    </row>
    <row r="27" spans="1:5" x14ac:dyDescent="0.25">
      <c r="A27" s="292" t="s">
        <v>240</v>
      </c>
      <c r="B27" s="294" t="s">
        <v>296</v>
      </c>
      <c r="C27" s="351">
        <v>63.1</v>
      </c>
      <c r="D27" s="349"/>
      <c r="E27" s="352">
        <f>C27+D27</f>
        <v>63.1</v>
      </c>
    </row>
    <row r="28" spans="1:5" x14ac:dyDescent="0.25">
      <c r="A28" s="292" t="s">
        <v>241</v>
      </c>
      <c r="B28" s="294" t="s">
        <v>297</v>
      </c>
      <c r="C28" s="351">
        <v>43.7</v>
      </c>
      <c r="D28" s="349">
        <v>4.8</v>
      </c>
      <c r="E28" s="352">
        <f>C28+D28</f>
        <v>48.5</v>
      </c>
    </row>
    <row r="29" spans="1:5" x14ac:dyDescent="0.25">
      <c r="A29" s="292" t="s">
        <v>242</v>
      </c>
      <c r="B29" s="294" t="s">
        <v>298</v>
      </c>
      <c r="C29" s="351">
        <v>995</v>
      </c>
      <c r="D29" s="349">
        <v>290</v>
      </c>
      <c r="E29" s="352">
        <f>C29+D29</f>
        <v>1285</v>
      </c>
    </row>
    <row r="30" spans="1:5" x14ac:dyDescent="0.25">
      <c r="A30" s="292" t="s">
        <v>182</v>
      </c>
      <c r="B30" s="293" t="s">
        <v>243</v>
      </c>
      <c r="C30" s="346">
        <f>C31+C35+C39+C41</f>
        <v>1381.8</v>
      </c>
      <c r="D30" s="347">
        <f>D31+D35+D39+D41</f>
        <v>43</v>
      </c>
      <c r="E30" s="348">
        <f>E31+E35+E39+E41</f>
        <v>1424.8</v>
      </c>
    </row>
    <row r="31" spans="1:5" x14ac:dyDescent="0.25">
      <c r="A31" s="292" t="s">
        <v>244</v>
      </c>
      <c r="B31" s="293" t="s">
        <v>245</v>
      </c>
      <c r="C31" s="346">
        <f>C32+C33+C34</f>
        <v>238.5</v>
      </c>
      <c r="D31" s="347">
        <f>D32+D33+D34</f>
        <v>0</v>
      </c>
      <c r="E31" s="348">
        <f>E32+E33+E34</f>
        <v>238.5</v>
      </c>
    </row>
    <row r="32" spans="1:5" ht="30" x14ac:dyDescent="0.25">
      <c r="A32" s="292" t="s">
        <v>246</v>
      </c>
      <c r="B32" s="294" t="s">
        <v>299</v>
      </c>
      <c r="C32" s="351">
        <v>150</v>
      </c>
      <c r="D32" s="349"/>
      <c r="E32" s="352">
        <f>C32+D32</f>
        <v>150</v>
      </c>
    </row>
    <row r="33" spans="1:5" x14ac:dyDescent="0.25">
      <c r="A33" s="292" t="s">
        <v>247</v>
      </c>
      <c r="B33" s="294" t="s">
        <v>300</v>
      </c>
      <c r="C33" s="351">
        <v>24.8</v>
      </c>
      <c r="D33" s="349"/>
      <c r="E33" s="352">
        <f>C33+D33</f>
        <v>24.8</v>
      </c>
    </row>
    <row r="34" spans="1:5" x14ac:dyDescent="0.25">
      <c r="A34" s="292" t="s">
        <v>248</v>
      </c>
      <c r="B34" s="294" t="s">
        <v>301</v>
      </c>
      <c r="C34" s="351">
        <v>63.7</v>
      </c>
      <c r="D34" s="349"/>
      <c r="E34" s="352">
        <f>C34+D34</f>
        <v>63.7</v>
      </c>
    </row>
    <row r="35" spans="1:5" x14ac:dyDescent="0.25">
      <c r="A35" s="292" t="s">
        <v>249</v>
      </c>
      <c r="B35" s="293" t="s">
        <v>250</v>
      </c>
      <c r="C35" s="346">
        <f>C36+C37+C38</f>
        <v>1107.8</v>
      </c>
      <c r="D35" s="347">
        <f>D36+D37+D38</f>
        <v>38.5</v>
      </c>
      <c r="E35" s="348">
        <f>E36+E37+E38</f>
        <v>1146.3</v>
      </c>
    </row>
    <row r="36" spans="1:5" x14ac:dyDescent="0.25">
      <c r="A36" s="292" t="s">
        <v>251</v>
      </c>
      <c r="B36" s="294" t="s">
        <v>302</v>
      </c>
      <c r="C36" s="43">
        <v>180.3</v>
      </c>
      <c r="D36" s="103">
        <v>9.1</v>
      </c>
      <c r="E36" s="352">
        <f t="shared" ref="E36:E42" si="0">C36+D36</f>
        <v>189.4</v>
      </c>
    </row>
    <row r="37" spans="1:5" ht="15.75" customHeight="1" x14ac:dyDescent="0.25">
      <c r="A37" s="292" t="s">
        <v>252</v>
      </c>
      <c r="B37" s="294" t="s">
        <v>303</v>
      </c>
      <c r="C37" s="43">
        <v>108.7</v>
      </c>
      <c r="D37" s="103">
        <v>10.6</v>
      </c>
      <c r="E37" s="352">
        <f t="shared" si="0"/>
        <v>119.3</v>
      </c>
    </row>
    <row r="38" spans="1:5" x14ac:dyDescent="0.25">
      <c r="A38" s="292" t="s">
        <v>253</v>
      </c>
      <c r="B38" s="294" t="s">
        <v>330</v>
      </c>
      <c r="C38" s="351">
        <v>818.8</v>
      </c>
      <c r="D38" s="349">
        <v>18.8</v>
      </c>
      <c r="E38" s="352">
        <f t="shared" si="0"/>
        <v>837.59999999999991</v>
      </c>
    </row>
    <row r="39" spans="1:5" x14ac:dyDescent="0.25">
      <c r="A39" s="292" t="s">
        <v>254</v>
      </c>
      <c r="B39" s="293" t="s">
        <v>255</v>
      </c>
      <c r="C39" s="346">
        <v>21</v>
      </c>
      <c r="D39" s="347"/>
      <c r="E39" s="353">
        <f t="shared" si="0"/>
        <v>21</v>
      </c>
    </row>
    <row r="40" spans="1:5" hidden="1" x14ac:dyDescent="0.25">
      <c r="A40" s="292"/>
      <c r="B40" s="296" t="s">
        <v>400</v>
      </c>
      <c r="C40" s="354"/>
      <c r="D40" s="355"/>
      <c r="E40" s="356">
        <f t="shared" ref="E40" si="1">C40+D40</f>
        <v>0</v>
      </c>
    </row>
    <row r="41" spans="1:5" x14ac:dyDescent="0.25">
      <c r="A41" s="292" t="s">
        <v>256</v>
      </c>
      <c r="B41" s="293" t="s">
        <v>257</v>
      </c>
      <c r="C41" s="357">
        <v>14.5</v>
      </c>
      <c r="D41" s="358">
        <v>4.5</v>
      </c>
      <c r="E41" s="353">
        <f t="shared" si="0"/>
        <v>19</v>
      </c>
    </row>
    <row r="42" spans="1:5" s="298" customFormat="1" ht="13.5" hidden="1" x14ac:dyDescent="0.25">
      <c r="A42" s="297"/>
      <c r="B42" s="296" t="s">
        <v>398</v>
      </c>
      <c r="C42" s="354">
        <v>6.3</v>
      </c>
      <c r="D42" s="355"/>
      <c r="E42" s="356">
        <f t="shared" si="0"/>
        <v>6.3</v>
      </c>
    </row>
    <row r="43" spans="1:5" ht="28.5" x14ac:dyDescent="0.25">
      <c r="A43" s="292" t="s">
        <v>72</v>
      </c>
      <c r="B43" s="293" t="s">
        <v>258</v>
      </c>
      <c r="C43" s="357">
        <f>C44+C48</f>
        <v>93.4</v>
      </c>
      <c r="D43" s="358">
        <f t="shared" ref="D43:E43" si="2">D44+D48</f>
        <v>0</v>
      </c>
      <c r="E43" s="353">
        <f t="shared" si="2"/>
        <v>93.4</v>
      </c>
    </row>
    <row r="44" spans="1:5" x14ac:dyDescent="0.25">
      <c r="A44" s="292" t="s">
        <v>259</v>
      </c>
      <c r="B44" s="293" t="s">
        <v>260</v>
      </c>
      <c r="C44" s="357">
        <f>C45+C46+C47</f>
        <v>93.4</v>
      </c>
      <c r="D44" s="358">
        <f t="shared" ref="D44:E44" si="3">D45+D46+D47</f>
        <v>0</v>
      </c>
      <c r="E44" s="353">
        <f t="shared" si="3"/>
        <v>93.4</v>
      </c>
    </row>
    <row r="45" spans="1:5" x14ac:dyDescent="0.25">
      <c r="A45" s="202" t="s">
        <v>261</v>
      </c>
      <c r="B45" s="299" t="s">
        <v>304</v>
      </c>
      <c r="C45" s="43">
        <v>30</v>
      </c>
      <c r="D45" s="103"/>
      <c r="E45" s="352">
        <f t="shared" ref="E45:E46" si="4">C45+D45</f>
        <v>30</v>
      </c>
    </row>
    <row r="46" spans="1:5" x14ac:dyDescent="0.25">
      <c r="A46" s="292" t="s">
        <v>262</v>
      </c>
      <c r="B46" s="300" t="s">
        <v>402</v>
      </c>
      <c r="C46" s="43">
        <v>63.4</v>
      </c>
      <c r="D46" s="103"/>
      <c r="E46" s="352">
        <f t="shared" si="4"/>
        <v>63.4</v>
      </c>
    </row>
    <row r="47" spans="1:5" hidden="1" x14ac:dyDescent="0.25">
      <c r="A47" s="292" t="s">
        <v>401</v>
      </c>
      <c r="B47" s="300" t="s">
        <v>403</v>
      </c>
      <c r="C47" s="43"/>
      <c r="D47" s="103"/>
      <c r="E47" s="352">
        <f t="shared" ref="E47:E48" si="5">C47+D47</f>
        <v>0</v>
      </c>
    </row>
    <row r="48" spans="1:5" hidden="1" x14ac:dyDescent="0.25">
      <c r="A48" s="301" t="s">
        <v>404</v>
      </c>
      <c r="B48" s="302" t="s">
        <v>405</v>
      </c>
      <c r="C48" s="357"/>
      <c r="D48" s="358"/>
      <c r="E48" s="353">
        <f t="shared" si="5"/>
        <v>0</v>
      </c>
    </row>
    <row r="49" spans="1:5" x14ac:dyDescent="0.25">
      <c r="A49" s="292" t="s">
        <v>73</v>
      </c>
      <c r="B49" s="293" t="s">
        <v>263</v>
      </c>
      <c r="C49" s="346">
        <f>C50+C98+C100</f>
        <v>18158.599999999999</v>
      </c>
      <c r="D49" s="347">
        <f>D50+D98+D100</f>
        <v>-535.1</v>
      </c>
      <c r="E49" s="359">
        <f>E50+E98+E100</f>
        <v>17623.5</v>
      </c>
    </row>
    <row r="50" spans="1:5" x14ac:dyDescent="0.25">
      <c r="A50" s="292" t="s">
        <v>264</v>
      </c>
      <c r="B50" s="302" t="s">
        <v>265</v>
      </c>
      <c r="C50" s="346">
        <f>C51+C74+C75</f>
        <v>17455.099999999999</v>
      </c>
      <c r="D50" s="347">
        <f>D51+D74+D75</f>
        <v>-638.9</v>
      </c>
      <c r="E50" s="359">
        <f>E51+E74+E75</f>
        <v>16816.2</v>
      </c>
    </row>
    <row r="51" spans="1:5" s="2" customFormat="1" x14ac:dyDescent="0.25">
      <c r="A51" s="202" t="s">
        <v>266</v>
      </c>
      <c r="B51" s="300" t="s">
        <v>355</v>
      </c>
      <c r="C51" s="362">
        <f>C52+C53+C54+C55+C56+C57+C58+C60+C61+C63+C64+C65+C66+C67+C68+C69+C70+C71+C73+C59+C62+C72</f>
        <v>2527.0999999999995</v>
      </c>
      <c r="D51" s="363">
        <f>D52+D53+D54+D55+D56+D57+D58+D60+D61+D63+D64+D65+D66+D67+D68+D69+D70+D71+D73+D59+D62+D72</f>
        <v>37.000000000000007</v>
      </c>
      <c r="E51" s="102">
        <f>E52+E53+E54+E55+E56+E57+E58+E60+E61+E63+E64+E65+E66+E67+E68+E69+E70+E71+E73+E59+E62+E72</f>
        <v>2564.0999999999995</v>
      </c>
    </row>
    <row r="52" spans="1:5" x14ac:dyDescent="0.25">
      <c r="A52" s="292" t="s">
        <v>267</v>
      </c>
      <c r="B52" s="294" t="s">
        <v>408</v>
      </c>
      <c r="C52" s="351">
        <v>0.6</v>
      </c>
      <c r="D52" s="349"/>
      <c r="E52" s="352">
        <f t="shared" ref="E52:E74" si="6">C52+D52</f>
        <v>0.6</v>
      </c>
    </row>
    <row r="53" spans="1:5" x14ac:dyDescent="0.25">
      <c r="A53" s="292" t="s">
        <v>268</v>
      </c>
      <c r="B53" s="294" t="s">
        <v>356</v>
      </c>
      <c r="C53" s="351">
        <v>7.6</v>
      </c>
      <c r="D53" s="349"/>
      <c r="E53" s="352">
        <f t="shared" si="6"/>
        <v>7.6</v>
      </c>
    </row>
    <row r="54" spans="1:5" x14ac:dyDescent="0.25">
      <c r="A54" s="292" t="s">
        <v>269</v>
      </c>
      <c r="B54" s="294" t="s">
        <v>357</v>
      </c>
      <c r="C54" s="351">
        <v>8</v>
      </c>
      <c r="D54" s="349"/>
      <c r="E54" s="352">
        <f t="shared" si="6"/>
        <v>8</v>
      </c>
    </row>
    <row r="55" spans="1:5" x14ac:dyDescent="0.25">
      <c r="A55" s="292" t="s">
        <v>270</v>
      </c>
      <c r="B55" s="294" t="s">
        <v>358</v>
      </c>
      <c r="C55" s="351">
        <v>211.8</v>
      </c>
      <c r="D55" s="349">
        <v>-2</v>
      </c>
      <c r="E55" s="352">
        <f t="shared" si="6"/>
        <v>209.8</v>
      </c>
    </row>
    <row r="56" spans="1:5" x14ac:dyDescent="0.25">
      <c r="A56" s="292" t="s">
        <v>271</v>
      </c>
      <c r="B56" s="294" t="s">
        <v>359</v>
      </c>
      <c r="C56" s="351">
        <v>305.60000000000002</v>
      </c>
      <c r="D56" s="349">
        <v>-19.7</v>
      </c>
      <c r="E56" s="352">
        <f t="shared" si="6"/>
        <v>285.90000000000003</v>
      </c>
    </row>
    <row r="57" spans="1:5" x14ac:dyDescent="0.25">
      <c r="A57" s="292" t="s">
        <v>272</v>
      </c>
      <c r="B57" s="294" t="s">
        <v>360</v>
      </c>
      <c r="C57" s="351">
        <v>612</v>
      </c>
      <c r="D57" s="349">
        <v>46.1</v>
      </c>
      <c r="E57" s="352">
        <f t="shared" si="6"/>
        <v>658.1</v>
      </c>
    </row>
    <row r="58" spans="1:5" x14ac:dyDescent="0.25">
      <c r="A58" s="292" t="s">
        <v>273</v>
      </c>
      <c r="B58" s="294" t="s">
        <v>361</v>
      </c>
      <c r="C58" s="351">
        <v>94.3</v>
      </c>
      <c r="D58" s="349">
        <v>15.7</v>
      </c>
      <c r="E58" s="352">
        <f t="shared" si="6"/>
        <v>110</v>
      </c>
    </row>
    <row r="59" spans="1:5" x14ac:dyDescent="0.25">
      <c r="A59" s="292" t="s">
        <v>274</v>
      </c>
      <c r="B59" s="294" t="s">
        <v>362</v>
      </c>
      <c r="C59" s="351">
        <v>13.8</v>
      </c>
      <c r="D59" s="349"/>
      <c r="E59" s="352">
        <f t="shared" si="6"/>
        <v>13.8</v>
      </c>
    </row>
    <row r="60" spans="1:5" ht="30" x14ac:dyDescent="0.25">
      <c r="A60" s="292" t="s">
        <v>275</v>
      </c>
      <c r="B60" s="294" t="s">
        <v>363</v>
      </c>
      <c r="C60" s="351">
        <v>226.7</v>
      </c>
      <c r="D60" s="349"/>
      <c r="E60" s="352">
        <f t="shared" si="6"/>
        <v>226.7</v>
      </c>
    </row>
    <row r="61" spans="1:5" x14ac:dyDescent="0.25">
      <c r="A61" s="292" t="s">
        <v>276</v>
      </c>
      <c r="B61" s="294" t="s">
        <v>364</v>
      </c>
      <c r="C61" s="351">
        <v>96.5</v>
      </c>
      <c r="D61" s="349"/>
      <c r="E61" s="352">
        <f t="shared" si="6"/>
        <v>96.5</v>
      </c>
    </row>
    <row r="62" spans="1:5" x14ac:dyDescent="0.25">
      <c r="A62" s="292" t="s">
        <v>277</v>
      </c>
      <c r="B62" s="294" t="s">
        <v>365</v>
      </c>
      <c r="C62" s="351">
        <v>71.2</v>
      </c>
      <c r="D62" s="349"/>
      <c r="E62" s="352">
        <f t="shared" si="6"/>
        <v>71.2</v>
      </c>
    </row>
    <row r="63" spans="1:5" x14ac:dyDescent="0.25">
      <c r="A63" s="292" t="s">
        <v>278</v>
      </c>
      <c r="B63" s="294" t="s">
        <v>366</v>
      </c>
      <c r="C63" s="351">
        <v>30.8</v>
      </c>
      <c r="D63" s="349"/>
      <c r="E63" s="352">
        <f t="shared" si="6"/>
        <v>30.8</v>
      </c>
    </row>
    <row r="64" spans="1:5" x14ac:dyDescent="0.25">
      <c r="A64" s="292" t="s">
        <v>279</v>
      </c>
      <c r="B64" s="294" t="s">
        <v>367</v>
      </c>
      <c r="C64" s="351">
        <v>10</v>
      </c>
      <c r="D64" s="349"/>
      <c r="E64" s="352">
        <f t="shared" si="6"/>
        <v>10</v>
      </c>
    </row>
    <row r="65" spans="1:5" x14ac:dyDescent="0.25">
      <c r="A65" s="292" t="s">
        <v>280</v>
      </c>
      <c r="B65" s="294" t="s">
        <v>368</v>
      </c>
      <c r="C65" s="351">
        <v>0.8</v>
      </c>
      <c r="D65" s="349"/>
      <c r="E65" s="352">
        <f t="shared" si="6"/>
        <v>0.8</v>
      </c>
    </row>
    <row r="66" spans="1:5" x14ac:dyDescent="0.25">
      <c r="A66" s="292" t="s">
        <v>281</v>
      </c>
      <c r="B66" s="294" t="s">
        <v>369</v>
      </c>
      <c r="C66" s="351">
        <v>16.7</v>
      </c>
      <c r="D66" s="349"/>
      <c r="E66" s="352">
        <f t="shared" si="6"/>
        <v>16.7</v>
      </c>
    </row>
    <row r="67" spans="1:5" x14ac:dyDescent="0.25">
      <c r="A67" s="292" t="s">
        <v>282</v>
      </c>
      <c r="B67" s="294" t="s">
        <v>370</v>
      </c>
      <c r="C67" s="351">
        <v>380.1</v>
      </c>
      <c r="D67" s="349"/>
      <c r="E67" s="352">
        <f t="shared" si="6"/>
        <v>380.1</v>
      </c>
    </row>
    <row r="68" spans="1:5" ht="30" x14ac:dyDescent="0.25">
      <c r="A68" s="292" t="s">
        <v>283</v>
      </c>
      <c r="B68" s="294" t="s">
        <v>371</v>
      </c>
      <c r="C68" s="351">
        <v>12.1</v>
      </c>
      <c r="D68" s="349"/>
      <c r="E68" s="352">
        <f t="shared" si="6"/>
        <v>12.1</v>
      </c>
    </row>
    <row r="69" spans="1:5" x14ac:dyDescent="0.25">
      <c r="A69" s="292" t="s">
        <v>284</v>
      </c>
      <c r="B69" s="294" t="s">
        <v>372</v>
      </c>
      <c r="C69" s="351">
        <v>198.1</v>
      </c>
      <c r="D69" s="349"/>
      <c r="E69" s="352">
        <f t="shared" si="6"/>
        <v>198.1</v>
      </c>
    </row>
    <row r="70" spans="1:5" x14ac:dyDescent="0.25">
      <c r="A70" s="292" t="s">
        <v>285</v>
      </c>
      <c r="B70" s="294" t="s">
        <v>373</v>
      </c>
      <c r="C70" s="351">
        <v>198</v>
      </c>
      <c r="D70" s="349"/>
      <c r="E70" s="352">
        <f t="shared" si="6"/>
        <v>198</v>
      </c>
    </row>
    <row r="71" spans="1:5" ht="15.75" customHeight="1" x14ac:dyDescent="0.25">
      <c r="A71" s="292" t="s">
        <v>286</v>
      </c>
      <c r="B71" s="294" t="s">
        <v>374</v>
      </c>
      <c r="C71" s="351">
        <v>26.7</v>
      </c>
      <c r="D71" s="349"/>
      <c r="E71" s="352">
        <f t="shared" si="6"/>
        <v>26.7</v>
      </c>
    </row>
    <row r="72" spans="1:5" x14ac:dyDescent="0.25">
      <c r="A72" s="292" t="s">
        <v>287</v>
      </c>
      <c r="B72" s="294" t="s">
        <v>375</v>
      </c>
      <c r="C72" s="351">
        <v>1.5</v>
      </c>
      <c r="D72" s="349">
        <v>-1.3</v>
      </c>
      <c r="E72" s="352">
        <f t="shared" ref="E72" si="7">C72+D72</f>
        <v>0.19999999999999996</v>
      </c>
    </row>
    <row r="73" spans="1:5" x14ac:dyDescent="0.25">
      <c r="A73" s="292" t="s">
        <v>451</v>
      </c>
      <c r="B73" s="294" t="s">
        <v>452</v>
      </c>
      <c r="C73" s="351">
        <v>4.2</v>
      </c>
      <c r="D73" s="349">
        <v>-1.8</v>
      </c>
      <c r="E73" s="352">
        <f t="shared" si="6"/>
        <v>2.4000000000000004</v>
      </c>
    </row>
    <row r="74" spans="1:5" s="2" customFormat="1" ht="15" customHeight="1" x14ac:dyDescent="0.25">
      <c r="A74" s="202" t="s">
        <v>288</v>
      </c>
      <c r="B74" s="303" t="s">
        <v>481</v>
      </c>
      <c r="C74" s="43">
        <v>9011.9</v>
      </c>
      <c r="D74" s="103">
        <v>-66.5</v>
      </c>
      <c r="E74" s="350">
        <f t="shared" si="6"/>
        <v>8945.4</v>
      </c>
    </row>
    <row r="75" spans="1:5" s="2" customFormat="1" ht="15" customHeight="1" x14ac:dyDescent="0.25">
      <c r="A75" s="202" t="s">
        <v>289</v>
      </c>
      <c r="B75" s="303" t="s">
        <v>376</v>
      </c>
      <c r="C75" s="43">
        <f>C76+C87+C88+C89+C90+C92+C91+C97</f>
        <v>5916.0999999999995</v>
      </c>
      <c r="D75" s="103">
        <f>D76+D87+D88+D89+D90+D92+D91+D97</f>
        <v>-609.4</v>
      </c>
      <c r="E75" s="350">
        <f>E76+E87+E88+E89+E90+E92+E91+E97</f>
        <v>5306.7</v>
      </c>
    </row>
    <row r="76" spans="1:5" s="2" customFormat="1" x14ac:dyDescent="0.25">
      <c r="A76" s="202" t="s">
        <v>354</v>
      </c>
      <c r="B76" s="303" t="s">
        <v>377</v>
      </c>
      <c r="C76" s="43">
        <f>SUM(C77:C86)</f>
        <v>2896.6</v>
      </c>
      <c r="D76" s="103">
        <f>SUM(D77:D86)</f>
        <v>-626</v>
      </c>
      <c r="E76" s="350">
        <f>SUM(E77:E86)</f>
        <v>2270.6</v>
      </c>
    </row>
    <row r="77" spans="1:5" s="305" customFormat="1" ht="49.5" customHeight="1" x14ac:dyDescent="0.25">
      <c r="A77" s="297" t="s">
        <v>382</v>
      </c>
      <c r="B77" s="304" t="s">
        <v>512</v>
      </c>
      <c r="C77" s="360">
        <v>1571</v>
      </c>
      <c r="D77" s="355">
        <v>-626</v>
      </c>
      <c r="E77" s="356">
        <f t="shared" ref="E77:E96" si="8">C77+D77</f>
        <v>945</v>
      </c>
    </row>
    <row r="78" spans="1:5" s="305" customFormat="1" ht="25.5" x14ac:dyDescent="0.25">
      <c r="A78" s="297" t="s">
        <v>383</v>
      </c>
      <c r="B78" s="304" t="s">
        <v>321</v>
      </c>
      <c r="C78" s="360">
        <v>119</v>
      </c>
      <c r="D78" s="355"/>
      <c r="E78" s="356">
        <f t="shared" si="8"/>
        <v>119</v>
      </c>
    </row>
    <row r="79" spans="1:5" s="305" customFormat="1" ht="16.5" hidden="1" customHeight="1" x14ac:dyDescent="0.25">
      <c r="A79" s="297" t="s">
        <v>384</v>
      </c>
      <c r="B79" s="304" t="s">
        <v>322</v>
      </c>
      <c r="C79" s="360"/>
      <c r="D79" s="355"/>
      <c r="E79" s="356">
        <f t="shared" si="8"/>
        <v>0</v>
      </c>
    </row>
    <row r="80" spans="1:5" s="305" customFormat="1" hidden="1" x14ac:dyDescent="0.25">
      <c r="A80" s="297" t="s">
        <v>385</v>
      </c>
      <c r="B80" s="304" t="s">
        <v>331</v>
      </c>
      <c r="C80" s="360"/>
      <c r="D80" s="355"/>
      <c r="E80" s="356">
        <f t="shared" si="8"/>
        <v>0</v>
      </c>
    </row>
    <row r="81" spans="1:5" s="305" customFormat="1" ht="25.5" x14ac:dyDescent="0.25">
      <c r="A81" s="297" t="s">
        <v>384</v>
      </c>
      <c r="B81" s="304" t="s">
        <v>320</v>
      </c>
      <c r="C81" s="360">
        <v>300</v>
      </c>
      <c r="D81" s="355"/>
      <c r="E81" s="356">
        <f t="shared" si="8"/>
        <v>300</v>
      </c>
    </row>
    <row r="82" spans="1:5" s="305" customFormat="1" ht="25.5" x14ac:dyDescent="0.25">
      <c r="A82" s="297" t="s">
        <v>385</v>
      </c>
      <c r="B82" s="304" t="s">
        <v>319</v>
      </c>
      <c r="C82" s="360">
        <v>350</v>
      </c>
      <c r="D82" s="355"/>
      <c r="E82" s="356">
        <f t="shared" si="8"/>
        <v>350</v>
      </c>
    </row>
    <row r="83" spans="1:5" s="305" customFormat="1" hidden="1" x14ac:dyDescent="0.25">
      <c r="A83" s="297" t="s">
        <v>386</v>
      </c>
      <c r="B83" s="304"/>
      <c r="C83" s="360"/>
      <c r="D83" s="355"/>
      <c r="E83" s="356"/>
    </row>
    <row r="84" spans="1:5" s="305" customFormat="1" x14ac:dyDescent="0.25">
      <c r="A84" s="297" t="s">
        <v>386</v>
      </c>
      <c r="B84" s="304" t="s">
        <v>409</v>
      </c>
      <c r="C84" s="360">
        <v>400</v>
      </c>
      <c r="D84" s="355"/>
      <c r="E84" s="356">
        <f t="shared" si="8"/>
        <v>400</v>
      </c>
    </row>
    <row r="85" spans="1:5" s="305" customFormat="1" ht="25.5" x14ac:dyDescent="0.25">
      <c r="A85" s="297" t="s">
        <v>552</v>
      </c>
      <c r="B85" s="304" t="s">
        <v>553</v>
      </c>
      <c r="C85" s="360">
        <v>80</v>
      </c>
      <c r="D85" s="355"/>
      <c r="E85" s="356">
        <f t="shared" si="8"/>
        <v>80</v>
      </c>
    </row>
    <row r="86" spans="1:5" s="305" customFormat="1" x14ac:dyDescent="0.25">
      <c r="A86" s="297" t="s">
        <v>566</v>
      </c>
      <c r="B86" s="304" t="s">
        <v>567</v>
      </c>
      <c r="C86" s="360">
        <v>76.599999999999994</v>
      </c>
      <c r="D86" s="355"/>
      <c r="E86" s="356">
        <f t="shared" ref="E86" si="9">C86+D86</f>
        <v>76.599999999999994</v>
      </c>
    </row>
    <row r="87" spans="1:5" s="2" customFormat="1" ht="30" x14ac:dyDescent="0.25">
      <c r="A87" s="202" t="s">
        <v>378</v>
      </c>
      <c r="B87" s="300" t="s">
        <v>379</v>
      </c>
      <c r="C87" s="43">
        <v>2007.4</v>
      </c>
      <c r="D87" s="103"/>
      <c r="E87" s="350">
        <f t="shared" si="8"/>
        <v>2007.4</v>
      </c>
    </row>
    <row r="88" spans="1:5" s="2" customFormat="1" hidden="1" x14ac:dyDescent="0.25">
      <c r="A88" s="202" t="s">
        <v>380</v>
      </c>
      <c r="B88" s="300" t="s">
        <v>399</v>
      </c>
      <c r="C88" s="43"/>
      <c r="D88" s="103"/>
      <c r="E88" s="350">
        <f t="shared" si="8"/>
        <v>0</v>
      </c>
    </row>
    <row r="89" spans="1:5" s="2" customFormat="1" ht="45" x14ac:dyDescent="0.25">
      <c r="A89" s="202" t="s">
        <v>380</v>
      </c>
      <c r="B89" s="300" t="s">
        <v>381</v>
      </c>
      <c r="C89" s="43">
        <v>404.4</v>
      </c>
      <c r="D89" s="103"/>
      <c r="E89" s="350">
        <f t="shared" si="8"/>
        <v>404.4</v>
      </c>
    </row>
    <row r="90" spans="1:5" s="2" customFormat="1" x14ac:dyDescent="0.25">
      <c r="A90" s="202" t="s">
        <v>508</v>
      </c>
      <c r="B90" s="300" t="s">
        <v>387</v>
      </c>
      <c r="C90" s="43">
        <v>65</v>
      </c>
      <c r="D90" s="103"/>
      <c r="E90" s="350">
        <f>C90+D90</f>
        <v>65</v>
      </c>
    </row>
    <row r="91" spans="1:5" s="2" customFormat="1" ht="31.5" customHeight="1" x14ac:dyDescent="0.25">
      <c r="A91" s="202" t="s">
        <v>525</v>
      </c>
      <c r="B91" s="547" t="s">
        <v>526</v>
      </c>
      <c r="C91" s="43">
        <v>6.2</v>
      </c>
      <c r="D91" s="103"/>
      <c r="E91" s="350">
        <f>C91+D91</f>
        <v>6.2</v>
      </c>
    </row>
    <row r="92" spans="1:5" s="2" customFormat="1" x14ac:dyDescent="0.25">
      <c r="A92" s="202" t="s">
        <v>527</v>
      </c>
      <c r="B92" s="300" t="s">
        <v>523</v>
      </c>
      <c r="C92" s="43">
        <f>C93+C94+C95+C96</f>
        <v>511.2</v>
      </c>
      <c r="D92" s="103">
        <f>D93+D94+D95+D96</f>
        <v>16.600000000000001</v>
      </c>
      <c r="E92" s="350">
        <f>E93+E94+E95+E96</f>
        <v>527.80000000000007</v>
      </c>
    </row>
    <row r="93" spans="1:5" s="2" customFormat="1" x14ac:dyDescent="0.25">
      <c r="A93" s="297" t="s">
        <v>528</v>
      </c>
      <c r="B93" s="296" t="s">
        <v>501</v>
      </c>
      <c r="C93" s="360">
        <v>228.3</v>
      </c>
      <c r="D93" s="355"/>
      <c r="E93" s="356">
        <f t="shared" si="8"/>
        <v>228.3</v>
      </c>
    </row>
    <row r="94" spans="1:5" s="2" customFormat="1" x14ac:dyDescent="0.25">
      <c r="A94" s="297" t="s">
        <v>529</v>
      </c>
      <c r="B94" s="296" t="s">
        <v>524</v>
      </c>
      <c r="C94" s="360">
        <v>107.7</v>
      </c>
      <c r="D94" s="355">
        <v>16.600000000000001</v>
      </c>
      <c r="E94" s="356">
        <f t="shared" si="8"/>
        <v>124.30000000000001</v>
      </c>
    </row>
    <row r="95" spans="1:5" s="2" customFormat="1" x14ac:dyDescent="0.25">
      <c r="A95" s="297" t="s">
        <v>530</v>
      </c>
      <c r="B95" s="296" t="s">
        <v>533</v>
      </c>
      <c r="C95" s="360">
        <v>145</v>
      </c>
      <c r="D95" s="355"/>
      <c r="E95" s="356">
        <f t="shared" si="8"/>
        <v>145</v>
      </c>
    </row>
    <row r="96" spans="1:5" s="2" customFormat="1" x14ac:dyDescent="0.25">
      <c r="A96" s="297" t="s">
        <v>550</v>
      </c>
      <c r="B96" s="296" t="s">
        <v>351</v>
      </c>
      <c r="C96" s="360">
        <v>30.2</v>
      </c>
      <c r="D96" s="355"/>
      <c r="E96" s="356">
        <f t="shared" si="8"/>
        <v>30.2</v>
      </c>
    </row>
    <row r="97" spans="1:5" s="2" customFormat="1" ht="31.5" customHeight="1" x14ac:dyDescent="0.25">
      <c r="A97" s="202" t="s">
        <v>570</v>
      </c>
      <c r="B97" s="547" t="s">
        <v>571</v>
      </c>
      <c r="C97" s="43">
        <v>25.3</v>
      </c>
      <c r="D97" s="103"/>
      <c r="E97" s="350">
        <f>C97+D97</f>
        <v>25.3</v>
      </c>
    </row>
    <row r="98" spans="1:5" x14ac:dyDescent="0.25">
      <c r="A98" s="292" t="s">
        <v>290</v>
      </c>
      <c r="B98" s="302" t="s">
        <v>407</v>
      </c>
      <c r="C98" s="346">
        <v>580</v>
      </c>
      <c r="D98" s="347"/>
      <c r="E98" s="353">
        <f>C98+D98</f>
        <v>580</v>
      </c>
    </row>
    <row r="99" spans="1:5" ht="25.5" x14ac:dyDescent="0.25">
      <c r="A99" s="297"/>
      <c r="B99" s="304" t="s">
        <v>450</v>
      </c>
      <c r="C99" s="360">
        <v>21</v>
      </c>
      <c r="D99" s="355"/>
      <c r="E99" s="356">
        <v>21</v>
      </c>
    </row>
    <row r="100" spans="1:5" x14ac:dyDescent="0.25">
      <c r="A100" s="292" t="s">
        <v>291</v>
      </c>
      <c r="B100" s="302" t="s">
        <v>502</v>
      </c>
      <c r="C100" s="346">
        <f>C103+C102+C101</f>
        <v>123.5</v>
      </c>
      <c r="D100" s="358">
        <f>D103+D102+D101</f>
        <v>103.8</v>
      </c>
      <c r="E100" s="353">
        <f>C100+D100</f>
        <v>227.3</v>
      </c>
    </row>
    <row r="101" spans="1:5" x14ac:dyDescent="0.25">
      <c r="A101" s="292" t="s">
        <v>439</v>
      </c>
      <c r="B101" s="300" t="s">
        <v>441</v>
      </c>
      <c r="C101" s="43">
        <v>94.6</v>
      </c>
      <c r="D101" s="103">
        <v>103.8</v>
      </c>
      <c r="E101" s="350">
        <f>C101+D101</f>
        <v>198.39999999999998</v>
      </c>
    </row>
    <row r="102" spans="1:5" x14ac:dyDescent="0.25">
      <c r="A102" s="292" t="s">
        <v>440</v>
      </c>
      <c r="B102" s="300" t="s">
        <v>442</v>
      </c>
      <c r="C102" s="43">
        <v>28.9</v>
      </c>
      <c r="D102" s="103"/>
      <c r="E102" s="350">
        <f t="shared" ref="E102:E103" si="10">C102+D102</f>
        <v>28.9</v>
      </c>
    </row>
    <row r="103" spans="1:5" ht="30" hidden="1" x14ac:dyDescent="0.25">
      <c r="A103" s="292" t="s">
        <v>440</v>
      </c>
      <c r="B103" s="300" t="s">
        <v>443</v>
      </c>
      <c r="C103" s="43"/>
      <c r="D103" s="103"/>
      <c r="E103" s="350">
        <f t="shared" si="10"/>
        <v>0</v>
      </c>
    </row>
    <row r="104" spans="1:5" x14ac:dyDescent="0.25">
      <c r="A104" s="450" t="s">
        <v>74</v>
      </c>
      <c r="B104" s="306" t="s">
        <v>292</v>
      </c>
      <c r="C104" s="361">
        <f>C19+C30+C43+C49</f>
        <v>39558.1</v>
      </c>
      <c r="D104" s="361">
        <f>D19+D30+D43+D49</f>
        <v>-197.3</v>
      </c>
      <c r="E104" s="361">
        <f>E19+E30+E43+E49</f>
        <v>39360.800000000003</v>
      </c>
    </row>
    <row r="105" spans="1:5" ht="15.75" customHeight="1" x14ac:dyDescent="0.25">
      <c r="A105" s="301" t="s">
        <v>75</v>
      </c>
      <c r="B105" s="449" t="s">
        <v>494</v>
      </c>
      <c r="C105" s="346">
        <f>C106+C107+C108</f>
        <v>780.6</v>
      </c>
      <c r="D105" s="347">
        <f t="shared" ref="D105:E105" si="11">D106+D107+D108</f>
        <v>0</v>
      </c>
      <c r="E105" s="353">
        <f t="shared" si="11"/>
        <v>780.59999999999991</v>
      </c>
    </row>
    <row r="106" spans="1:5" ht="15.75" customHeight="1" x14ac:dyDescent="0.25">
      <c r="A106" s="292" t="s">
        <v>483</v>
      </c>
      <c r="B106" s="461" t="s">
        <v>498</v>
      </c>
      <c r="C106" s="351">
        <v>154.4</v>
      </c>
      <c r="D106" s="349"/>
      <c r="E106" s="352">
        <v>279.39999999999998</v>
      </c>
    </row>
    <row r="107" spans="1:5" x14ac:dyDescent="0.25">
      <c r="A107" s="292" t="s">
        <v>484</v>
      </c>
      <c r="B107" s="461" t="s">
        <v>499</v>
      </c>
      <c r="C107" s="351">
        <v>18.8</v>
      </c>
      <c r="D107" s="349"/>
      <c r="E107" s="352">
        <f t="shared" ref="E107" si="12">C107+D107</f>
        <v>18.8</v>
      </c>
    </row>
    <row r="108" spans="1:5" x14ac:dyDescent="0.25">
      <c r="A108" s="292" t="s">
        <v>485</v>
      </c>
      <c r="B108" s="461" t="s">
        <v>500</v>
      </c>
      <c r="C108" s="351">
        <v>607.4</v>
      </c>
      <c r="D108" s="349"/>
      <c r="E108" s="352">
        <v>482.4</v>
      </c>
    </row>
    <row r="109" spans="1:5" x14ac:dyDescent="0.25">
      <c r="A109" s="450" t="s">
        <v>76</v>
      </c>
      <c r="B109" s="306" t="s">
        <v>172</v>
      </c>
      <c r="C109" s="361">
        <f>C104+C105</f>
        <v>40338.699999999997</v>
      </c>
      <c r="D109" s="361">
        <f t="shared" ref="D109:E109" si="13">D104+D105</f>
        <v>-197.3</v>
      </c>
      <c r="E109" s="361">
        <f t="shared" si="13"/>
        <v>40141.4</v>
      </c>
    </row>
  </sheetData>
  <mergeCells count="15">
    <mergeCell ref="B1:E1"/>
    <mergeCell ref="B3:E3"/>
    <mergeCell ref="B4:E4"/>
    <mergeCell ref="B2:E2"/>
    <mergeCell ref="A16:C16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topLeftCell="A20" workbookViewId="0">
      <selection activeCell="U34" sqref="U3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505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20" customFormat="1" ht="15" hidden="1" customHeight="1" x14ac:dyDescent="0.25">
      <c r="B5" s="596" t="s">
        <v>410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2:15" s="320" customFormat="1" hidden="1" x14ac:dyDescent="0.25">
      <c r="B6" s="596" t="s">
        <v>424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2:15" s="320" customFormat="1" ht="14.25" hidden="1" customHeight="1" x14ac:dyDescent="0.25">
      <c r="B7" s="596" t="s">
        <v>411</v>
      </c>
      <c r="C7" s="596"/>
      <c r="D7" s="596"/>
      <c r="E7" s="596"/>
      <c r="F7" s="596"/>
      <c r="G7" s="596"/>
      <c r="H7" s="596"/>
      <c r="I7" s="596"/>
      <c r="J7" s="596"/>
      <c r="K7" s="596"/>
      <c r="L7" s="596"/>
      <c r="M7" s="596"/>
      <c r="N7" s="596"/>
      <c r="O7" s="596"/>
    </row>
    <row r="8" spans="2:15" s="320" customFormat="1" hidden="1" x14ac:dyDescent="0.25">
      <c r="B8" s="596" t="s">
        <v>423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596"/>
    </row>
    <row r="9" spans="2:15" s="320" customFormat="1" hidden="1" x14ac:dyDescent="0.25">
      <c r="B9" s="596" t="s">
        <v>420</v>
      </c>
      <c r="C9" s="596"/>
      <c r="D9" s="596"/>
      <c r="E9" s="596"/>
      <c r="F9" s="596"/>
      <c r="G9" s="596"/>
      <c r="H9" s="596"/>
      <c r="I9" s="596"/>
      <c r="J9" s="596"/>
      <c r="K9" s="596"/>
      <c r="L9" s="596"/>
      <c r="M9" s="596"/>
      <c r="N9" s="596"/>
      <c r="O9" s="596"/>
    </row>
    <row r="10" spans="2:15" s="320" customFormat="1" hidden="1" x14ac:dyDescent="0.25">
      <c r="B10" s="596" t="s">
        <v>422</v>
      </c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596"/>
    </row>
    <row r="11" spans="2:15" s="320" customFormat="1" hidden="1" x14ac:dyDescent="0.25">
      <c r="B11" s="596" t="s">
        <v>425</v>
      </c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N11" s="596"/>
      <c r="O11" s="596"/>
    </row>
    <row r="12" spans="2:15" s="320" customFormat="1" hidden="1" x14ac:dyDescent="0.25">
      <c r="B12" s="596" t="s">
        <v>426</v>
      </c>
      <c r="C12" s="596"/>
      <c r="D12" s="596"/>
      <c r="E12" s="596"/>
      <c r="F12" s="596"/>
      <c r="G12" s="596"/>
      <c r="H12" s="596"/>
      <c r="I12" s="596"/>
      <c r="J12" s="596"/>
      <c r="K12" s="596"/>
      <c r="L12" s="596"/>
      <c r="M12" s="596"/>
      <c r="N12" s="596"/>
      <c r="O12" s="596"/>
    </row>
    <row r="13" spans="2:15" s="320" customFormat="1" hidden="1" x14ac:dyDescent="0.25">
      <c r="B13" s="596" t="s">
        <v>431</v>
      </c>
      <c r="C13" s="596"/>
      <c r="D13" s="596"/>
      <c r="E13" s="596"/>
      <c r="F13" s="596"/>
      <c r="G13" s="596"/>
      <c r="H13" s="596"/>
      <c r="I13" s="596"/>
      <c r="J13" s="596"/>
      <c r="K13" s="596"/>
      <c r="L13" s="596"/>
      <c r="M13" s="596"/>
      <c r="N13" s="596"/>
      <c r="O13" s="596"/>
    </row>
    <row r="14" spans="2:15" s="320" customFormat="1" hidden="1" x14ac:dyDescent="0.25">
      <c r="B14" s="596" t="s">
        <v>436</v>
      </c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96"/>
      <c r="O14" s="596"/>
    </row>
    <row r="15" spans="2:15" s="320" customFormat="1" hidden="1" x14ac:dyDescent="0.25">
      <c r="B15" s="596" t="s">
        <v>438</v>
      </c>
      <c r="C15" s="596"/>
      <c r="D15" s="596"/>
      <c r="E15" s="596"/>
      <c r="F15" s="596"/>
      <c r="G15" s="596"/>
      <c r="H15" s="596"/>
      <c r="I15" s="596"/>
      <c r="J15" s="596"/>
      <c r="K15" s="596"/>
      <c r="L15" s="596"/>
      <c r="M15" s="596"/>
      <c r="N15" s="596"/>
      <c r="O15" s="596"/>
    </row>
    <row r="16" spans="2:15" s="320" customFormat="1" hidden="1" x14ac:dyDescent="0.25">
      <c r="B16" s="596" t="s">
        <v>432</v>
      </c>
      <c r="C16" s="596"/>
      <c r="D16" s="596"/>
      <c r="E16" s="596"/>
      <c r="F16" s="596"/>
      <c r="G16" s="596"/>
      <c r="H16" s="596"/>
      <c r="I16" s="596"/>
      <c r="J16" s="596"/>
      <c r="K16" s="596"/>
      <c r="L16" s="596"/>
      <c r="M16" s="596"/>
      <c r="N16" s="596"/>
      <c r="O16" s="596"/>
    </row>
    <row r="17" spans="1:16" s="320" customFormat="1" x14ac:dyDescent="0.25">
      <c r="B17" s="478"/>
      <c r="C17" s="477" t="s">
        <v>519</v>
      </c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</row>
    <row r="18" spans="1:16" s="320" customFormat="1" x14ac:dyDescent="0.25">
      <c r="B18" s="478"/>
      <c r="C18" s="477" t="s">
        <v>538</v>
      </c>
      <c r="D18" s="478"/>
      <c r="E18" s="478"/>
      <c r="F18" s="478"/>
      <c r="G18" s="478"/>
      <c r="H18" s="478"/>
      <c r="I18" s="478"/>
      <c r="J18" s="478"/>
      <c r="K18" s="478"/>
      <c r="L18" s="478"/>
      <c r="M18" s="478"/>
      <c r="N18" s="478"/>
      <c r="O18" s="478"/>
    </row>
    <row r="19" spans="1:16" s="320" customFormat="1" x14ac:dyDescent="0.25">
      <c r="B19" s="548"/>
      <c r="C19" s="549" t="s">
        <v>560</v>
      </c>
      <c r="D19" s="548"/>
      <c r="E19" s="548"/>
      <c r="F19" s="548"/>
      <c r="G19" s="548"/>
      <c r="H19" s="548"/>
      <c r="I19" s="548"/>
      <c r="J19" s="548"/>
      <c r="K19" s="548"/>
      <c r="L19" s="548"/>
      <c r="M19" s="548"/>
      <c r="N19" s="548"/>
      <c r="O19" s="548"/>
    </row>
    <row r="20" spans="1:16" s="320" customFormat="1" x14ac:dyDescent="0.25">
      <c r="B20" s="548"/>
      <c r="C20" s="549" t="s">
        <v>572</v>
      </c>
      <c r="D20" s="548"/>
      <c r="E20" s="548"/>
      <c r="F20" s="548"/>
      <c r="G20" s="548"/>
      <c r="H20" s="548"/>
      <c r="I20" s="548"/>
      <c r="J20" s="548"/>
      <c r="K20" s="548"/>
      <c r="L20" s="548"/>
      <c r="M20" s="548"/>
      <c r="N20" s="548"/>
      <c r="O20" s="548"/>
    </row>
    <row r="21" spans="1:16" s="320" customFormat="1" x14ac:dyDescent="0.25">
      <c r="B21" s="550"/>
      <c r="C21" s="554" t="s">
        <v>579</v>
      </c>
      <c r="D21" s="550"/>
      <c r="E21" s="550"/>
      <c r="F21" s="550"/>
      <c r="G21" s="550"/>
      <c r="H21" s="550"/>
      <c r="I21" s="550"/>
      <c r="J21" s="550"/>
      <c r="K21" s="550"/>
      <c r="L21" s="550"/>
      <c r="M21" s="550"/>
      <c r="N21" s="550"/>
      <c r="O21" s="550"/>
    </row>
    <row r="22" spans="1:16" s="320" customFormat="1" x14ac:dyDescent="0.25">
      <c r="B22" s="550"/>
      <c r="C22" s="554" t="s">
        <v>585</v>
      </c>
      <c r="D22" s="550"/>
      <c r="E22" s="550"/>
      <c r="F22" s="550"/>
      <c r="G22" s="550"/>
      <c r="H22" s="550"/>
      <c r="I22" s="550"/>
      <c r="J22" s="550"/>
      <c r="K22" s="550"/>
      <c r="L22" s="550"/>
      <c r="M22" s="550"/>
      <c r="N22" s="550"/>
      <c r="O22" s="550"/>
    </row>
    <row r="23" spans="1:16" s="320" customFormat="1" x14ac:dyDescent="0.25"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</row>
    <row r="24" spans="1:16" s="323" customFormat="1" ht="38.25" customHeight="1" x14ac:dyDescent="0.25">
      <c r="A24" s="670" t="s">
        <v>458</v>
      </c>
      <c r="B24" s="670"/>
      <c r="C24" s="670"/>
      <c r="D24" s="670"/>
      <c r="E24" s="670"/>
      <c r="F24" s="670"/>
      <c r="G24" s="670"/>
      <c r="H24" s="670"/>
      <c r="I24" s="670"/>
      <c r="J24" s="670"/>
      <c r="K24" s="670"/>
      <c r="L24" s="670"/>
      <c r="M24" s="670"/>
      <c r="N24" s="670"/>
      <c r="O24" s="670"/>
    </row>
    <row r="25" spans="1:16" ht="18.75" customHeight="1" x14ac:dyDescent="0.25">
      <c r="A25" s="58"/>
      <c r="B25" s="58"/>
      <c r="C25" s="58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4" t="s">
        <v>406</v>
      </c>
    </row>
    <row r="26" spans="1:16" x14ac:dyDescent="0.25">
      <c r="A26" s="584" t="s">
        <v>5</v>
      </c>
      <c r="B26" s="587" t="s">
        <v>325</v>
      </c>
      <c r="C26" s="587" t="s">
        <v>54</v>
      </c>
      <c r="D26" s="565" t="s">
        <v>336</v>
      </c>
      <c r="E26" s="598" t="s">
        <v>194</v>
      </c>
      <c r="F26" s="598"/>
      <c r="G26" s="598"/>
      <c r="H26" s="590" t="s">
        <v>338</v>
      </c>
      <c r="I26" s="604" t="s">
        <v>194</v>
      </c>
      <c r="J26" s="604"/>
      <c r="K26" s="604"/>
      <c r="L26" s="564" t="s">
        <v>0</v>
      </c>
      <c r="M26" s="564" t="s">
        <v>194</v>
      </c>
      <c r="N26" s="564"/>
      <c r="O26" s="564"/>
    </row>
    <row r="27" spans="1:16" x14ac:dyDescent="0.25">
      <c r="A27" s="585"/>
      <c r="B27" s="588"/>
      <c r="C27" s="588"/>
      <c r="D27" s="566"/>
      <c r="E27" s="598" t="s">
        <v>1</v>
      </c>
      <c r="F27" s="598"/>
      <c r="G27" s="571" t="s">
        <v>2</v>
      </c>
      <c r="H27" s="591"/>
      <c r="I27" s="604" t="s">
        <v>1</v>
      </c>
      <c r="J27" s="604"/>
      <c r="K27" s="583" t="s">
        <v>2</v>
      </c>
      <c r="L27" s="564"/>
      <c r="M27" s="564" t="s">
        <v>1</v>
      </c>
      <c r="N27" s="564"/>
      <c r="O27" s="575" t="s">
        <v>2</v>
      </c>
    </row>
    <row r="28" spans="1:16" ht="30.75" customHeight="1" x14ac:dyDescent="0.25">
      <c r="A28" s="586"/>
      <c r="B28" s="589"/>
      <c r="C28" s="589"/>
      <c r="D28" s="567"/>
      <c r="E28" s="117" t="s">
        <v>3</v>
      </c>
      <c r="F28" s="115" t="s">
        <v>4</v>
      </c>
      <c r="G28" s="571"/>
      <c r="H28" s="592"/>
      <c r="I28" s="116" t="s">
        <v>3</v>
      </c>
      <c r="J28" s="112" t="s">
        <v>4</v>
      </c>
      <c r="K28" s="583"/>
      <c r="L28" s="564"/>
      <c r="M28" s="113" t="s">
        <v>3</v>
      </c>
      <c r="N28" s="111" t="s">
        <v>4</v>
      </c>
      <c r="O28" s="575"/>
      <c r="P28" s="127"/>
    </row>
    <row r="29" spans="1:16" ht="15.95" customHeight="1" x14ac:dyDescent="0.25">
      <c r="A29" s="13" t="s">
        <v>71</v>
      </c>
      <c r="B29" s="561" t="s">
        <v>6</v>
      </c>
      <c r="C29" s="562"/>
      <c r="D29" s="562"/>
      <c r="E29" s="562"/>
      <c r="F29" s="562"/>
      <c r="G29" s="562"/>
      <c r="H29" s="562"/>
      <c r="I29" s="562"/>
      <c r="J29" s="562"/>
      <c r="K29" s="562"/>
      <c r="L29" s="562"/>
      <c r="M29" s="562"/>
      <c r="N29" s="562"/>
      <c r="O29" s="563"/>
    </row>
    <row r="30" spans="1:16" ht="15" customHeight="1" x14ac:dyDescent="0.25">
      <c r="A30" s="5" t="s">
        <v>182</v>
      </c>
      <c r="B30" s="80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561" t="s">
        <v>59</v>
      </c>
      <c r="C32" s="562"/>
      <c r="D32" s="562"/>
      <c r="E32" s="562"/>
      <c r="F32" s="562"/>
      <c r="G32" s="562"/>
      <c r="H32" s="562"/>
      <c r="I32" s="562"/>
      <c r="J32" s="562"/>
      <c r="K32" s="562"/>
      <c r="L32" s="562"/>
      <c r="M32" s="562"/>
      <c r="N32" s="562"/>
      <c r="O32" s="563"/>
    </row>
    <row r="33" spans="1:15" ht="15" customHeight="1" x14ac:dyDescent="0.25">
      <c r="A33" s="5" t="s">
        <v>74</v>
      </c>
      <c r="B33" s="80" t="s">
        <v>20</v>
      </c>
      <c r="C33" s="81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80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M35" si="3">E34+I34</f>
        <v>0</v>
      </c>
      <c r="N34" s="12">
        <f t="shared" ref="N34:N35" si="4">F34+J34</f>
        <v>0</v>
      </c>
      <c r="O34" s="12">
        <f t="shared" ref="O34:O35" si="5">G34+K34</f>
        <v>118.9</v>
      </c>
    </row>
    <row r="35" spans="1:15" x14ac:dyDescent="0.25">
      <c r="A35" s="40"/>
      <c r="B35" s="41"/>
      <c r="C35" s="82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4"/>
        <v>0</v>
      </c>
      <c r="O35" s="12">
        <f t="shared" si="5"/>
        <v>256.39999999999998</v>
      </c>
    </row>
    <row r="36" spans="1:15" ht="15" customHeight="1" x14ac:dyDescent="0.25">
      <c r="A36" s="19"/>
      <c r="B36" s="80"/>
      <c r="C36" s="411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ref="M36:O37" si="6">E36+I36</f>
        <v>0</v>
      </c>
      <c r="N36" s="12">
        <f t="shared" si="6"/>
        <v>0</v>
      </c>
      <c r="O36" s="12">
        <f t="shared" si="6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6"/>
        <v>0</v>
      </c>
      <c r="N37" s="12">
        <f t="shared" si="6"/>
        <v>0</v>
      </c>
      <c r="O37" s="12">
        <f t="shared" si="6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7">I33</f>
        <v>0</v>
      </c>
      <c r="J38" s="10">
        <f t="shared" si="7"/>
        <v>0</v>
      </c>
      <c r="K38" s="10">
        <f t="shared" si="7"/>
        <v>0</v>
      </c>
      <c r="L38" s="21">
        <f t="shared" ref="L38" si="8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71" t="s">
        <v>63</v>
      </c>
      <c r="C39" s="672"/>
      <c r="D39" s="672"/>
      <c r="E39" s="672"/>
      <c r="F39" s="672"/>
      <c r="G39" s="672"/>
      <c r="H39" s="672"/>
      <c r="I39" s="672"/>
      <c r="J39" s="672"/>
      <c r="K39" s="672"/>
      <c r="L39" s="672"/>
      <c r="M39" s="672"/>
      <c r="N39" s="672"/>
      <c r="O39" s="673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28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9">H40</f>
        <v>0</v>
      </c>
      <c r="I41" s="24">
        <f t="shared" si="9"/>
        <v>0</v>
      </c>
      <c r="J41" s="24">
        <f t="shared" si="9"/>
        <v>0</v>
      </c>
      <c r="K41" s="24">
        <f t="shared" si="9"/>
        <v>0</v>
      </c>
      <c r="L41" s="21">
        <f t="shared" si="9"/>
        <v>0</v>
      </c>
      <c r="M41" s="21">
        <f t="shared" si="9"/>
        <v>0</v>
      </c>
      <c r="N41" s="21">
        <f t="shared" si="9"/>
        <v>0</v>
      </c>
      <c r="O41" s="21">
        <f t="shared" si="9"/>
        <v>0</v>
      </c>
    </row>
    <row r="42" spans="1:15" ht="15.95" hidden="1" customHeight="1" x14ac:dyDescent="0.25">
      <c r="A42" s="5" t="s">
        <v>76</v>
      </c>
      <c r="B42" s="674" t="s">
        <v>171</v>
      </c>
      <c r="C42" s="675"/>
      <c r="D42" s="675"/>
      <c r="E42" s="675"/>
      <c r="F42" s="675"/>
      <c r="G42" s="675"/>
      <c r="H42" s="675"/>
      <c r="I42" s="675"/>
      <c r="J42" s="675"/>
      <c r="K42" s="675"/>
      <c r="L42" s="675"/>
      <c r="M42" s="675"/>
      <c r="N42" s="675"/>
      <c r="O42" s="676"/>
    </row>
    <row r="43" spans="1:15" ht="15" hidden="1" customHeight="1" x14ac:dyDescent="0.25">
      <c r="A43" s="5" t="s">
        <v>77</v>
      </c>
      <c r="B43" s="92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" si="10">E43+I43</f>
        <v>0</v>
      </c>
      <c r="N43" s="12">
        <f t="shared" ref="N43" si="11">F43+J43</f>
        <v>0</v>
      </c>
      <c r="O43" s="12">
        <f t="shared" ref="O43" si="12">G43+K43</f>
        <v>0</v>
      </c>
    </row>
    <row r="44" spans="1:15" ht="15.95" hidden="1" customHeight="1" x14ac:dyDescent="0.25">
      <c r="A44" s="20" t="s">
        <v>78</v>
      </c>
      <c r="B44" s="21" t="s">
        <v>177</v>
      </c>
      <c r="C44" s="128"/>
      <c r="D44" s="23">
        <f>D43</f>
        <v>0</v>
      </c>
      <c r="E44" s="23">
        <f t="shared" ref="E44:G44" si="13">E43</f>
        <v>0</v>
      </c>
      <c r="F44" s="23">
        <f t="shared" si="13"/>
        <v>0</v>
      </c>
      <c r="G44" s="23">
        <f t="shared" si="13"/>
        <v>0</v>
      </c>
      <c r="H44" s="24">
        <f>H43</f>
        <v>0</v>
      </c>
      <c r="I44" s="24">
        <f t="shared" ref="I44:K44" si="14">I43</f>
        <v>0</v>
      </c>
      <c r="J44" s="24">
        <f t="shared" si="14"/>
        <v>0</v>
      </c>
      <c r="K44" s="24">
        <f t="shared" si="14"/>
        <v>0</v>
      </c>
      <c r="L44" s="21">
        <f>L43</f>
        <v>0</v>
      </c>
      <c r="M44" s="21">
        <f t="shared" ref="M44:O44" si="15">M43</f>
        <v>0</v>
      </c>
      <c r="N44" s="21">
        <f t="shared" si="15"/>
        <v>0</v>
      </c>
      <c r="O44" s="21">
        <f t="shared" si="15"/>
        <v>0</v>
      </c>
    </row>
    <row r="45" spans="1:15" ht="15.95" customHeight="1" x14ac:dyDescent="0.25">
      <c r="A45" s="19" t="s">
        <v>76</v>
      </c>
      <c r="B45" s="561" t="s">
        <v>181</v>
      </c>
      <c r="C45" s="562"/>
      <c r="D45" s="562"/>
      <c r="E45" s="562"/>
      <c r="F45" s="562"/>
      <c r="G45" s="562"/>
      <c r="H45" s="562"/>
      <c r="I45" s="562"/>
      <c r="J45" s="562"/>
      <c r="K45" s="562"/>
      <c r="L45" s="562"/>
      <c r="M45" s="562"/>
      <c r="N45" s="562"/>
      <c r="O45" s="563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6">H46</f>
        <v>0</v>
      </c>
      <c r="I47" s="24">
        <f t="shared" si="16"/>
        <v>0</v>
      </c>
      <c r="J47" s="24">
        <f t="shared" si="16"/>
        <v>0</v>
      </c>
      <c r="K47" s="24">
        <f t="shared" si="16"/>
        <v>0</v>
      </c>
      <c r="L47" s="21">
        <f t="shared" ref="L47" si="17">M47+O47</f>
        <v>567.29999999999995</v>
      </c>
      <c r="M47" s="21">
        <f t="shared" si="16"/>
        <v>11.3</v>
      </c>
      <c r="N47" s="21">
        <f t="shared" si="16"/>
        <v>1.5</v>
      </c>
      <c r="O47" s="21">
        <f t="shared" si="16"/>
        <v>556</v>
      </c>
    </row>
    <row r="48" spans="1:15" ht="15.95" customHeight="1" x14ac:dyDescent="0.25">
      <c r="A48" s="13" t="s">
        <v>79</v>
      </c>
      <c r="B48" s="561" t="s">
        <v>66</v>
      </c>
      <c r="C48" s="562"/>
      <c r="D48" s="562"/>
      <c r="E48" s="562"/>
      <c r="F48" s="562"/>
      <c r="G48" s="562"/>
      <c r="H48" s="562"/>
      <c r="I48" s="562"/>
      <c r="J48" s="562"/>
      <c r="K48" s="562"/>
      <c r="L48" s="562"/>
      <c r="M48" s="562"/>
      <c r="N48" s="562"/>
      <c r="O48" s="563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151.29999999999998</v>
      </c>
      <c r="E49" s="16">
        <v>4.7</v>
      </c>
      <c r="F49" s="16">
        <v>1.5</v>
      </c>
      <c r="G49" s="16">
        <v>146.6</v>
      </c>
      <c r="H49" s="10">
        <f>I49+K49</f>
        <v>0</v>
      </c>
      <c r="I49" s="10">
        <v>-2.8</v>
      </c>
      <c r="J49" s="10">
        <v>-0.3</v>
      </c>
      <c r="K49" s="10">
        <v>2.8</v>
      </c>
      <c r="L49" s="12">
        <f>M49+O49</f>
        <v>151.30000000000001</v>
      </c>
      <c r="M49" s="12">
        <f t="shared" ref="M49:O49" si="18">E49+I49</f>
        <v>1.9000000000000004</v>
      </c>
      <c r="N49" s="12">
        <f t="shared" si="18"/>
        <v>1.2</v>
      </c>
      <c r="O49" s="12">
        <f t="shared" si="18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ref="M50" si="19">E50+I50</f>
        <v>0</v>
      </c>
      <c r="N50" s="12">
        <f t="shared" ref="N50" si="20">F50+J50</f>
        <v>0</v>
      </c>
      <c r="O50" s="12">
        <f t="shared" ref="O50" si="21">G50+K50</f>
        <v>0</v>
      </c>
    </row>
    <row r="51" spans="1:17" ht="15.95" customHeight="1" x14ac:dyDescent="0.25">
      <c r="A51" s="20" t="s">
        <v>81</v>
      </c>
      <c r="B51" s="21" t="s">
        <v>179</v>
      </c>
      <c r="C51" s="128"/>
      <c r="D51" s="23">
        <f>SUM(D49:D50)</f>
        <v>151.29999999999998</v>
      </c>
      <c r="E51" s="23">
        <f t="shared" ref="E51:G51" si="22">SUM(E49:E50)</f>
        <v>4.7</v>
      </c>
      <c r="F51" s="23">
        <f t="shared" si="22"/>
        <v>1.5</v>
      </c>
      <c r="G51" s="23">
        <f t="shared" si="22"/>
        <v>146.6</v>
      </c>
      <c r="H51" s="24">
        <f>SUM(H49:H50)</f>
        <v>0</v>
      </c>
      <c r="I51" s="24">
        <f t="shared" ref="I51:K51" si="23">SUM(I49:I50)</f>
        <v>-2.8</v>
      </c>
      <c r="J51" s="24">
        <f t="shared" si="23"/>
        <v>-0.3</v>
      </c>
      <c r="K51" s="24">
        <f t="shared" si="23"/>
        <v>2.8</v>
      </c>
      <c r="L51" s="21">
        <f t="shared" ref="L51" si="24">M51+O51</f>
        <v>151.30000000000001</v>
      </c>
      <c r="M51" s="21">
        <f t="shared" ref="M51:O51" si="25">SUM(M49:M50)</f>
        <v>1.9000000000000004</v>
      </c>
      <c r="N51" s="21">
        <f t="shared" si="25"/>
        <v>1.2</v>
      </c>
      <c r="O51" s="21">
        <f t="shared" si="25"/>
        <v>149.4</v>
      </c>
    </row>
    <row r="52" spans="1:17" ht="15.95" customHeight="1" x14ac:dyDescent="0.25">
      <c r="A52" s="13" t="s">
        <v>82</v>
      </c>
      <c r="B52" s="561" t="s">
        <v>68</v>
      </c>
      <c r="C52" s="562"/>
      <c r="D52" s="562"/>
      <c r="E52" s="562"/>
      <c r="F52" s="562"/>
      <c r="G52" s="562"/>
      <c r="H52" s="562"/>
      <c r="I52" s="562"/>
      <c r="J52" s="562"/>
      <c r="K52" s="562"/>
      <c r="L52" s="562"/>
      <c r="M52" s="562"/>
      <c r="N52" s="562"/>
      <c r="O52" s="563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78.600000000000009</v>
      </c>
      <c r="E53" s="16">
        <v>2.4</v>
      </c>
      <c r="F53" s="16">
        <v>0.6</v>
      </c>
      <c r="G53" s="16">
        <v>76.2</v>
      </c>
      <c r="H53" s="10">
        <f>I53+K53</f>
        <v>0</v>
      </c>
      <c r="I53" s="10">
        <v>0.2</v>
      </c>
      <c r="J53" s="10">
        <v>0.1</v>
      </c>
      <c r="K53" s="10">
        <v>-0.2</v>
      </c>
      <c r="L53" s="12">
        <f>M53+O53</f>
        <v>78.599999999999994</v>
      </c>
      <c r="M53" s="12">
        <f t="shared" ref="M53" si="26">E53+I53</f>
        <v>2.6</v>
      </c>
      <c r="N53" s="12">
        <f t="shared" ref="N53" si="27">F53+J53</f>
        <v>0.7</v>
      </c>
      <c r="O53" s="12">
        <f t="shared" ref="O53" si="28">G53+K53</f>
        <v>76</v>
      </c>
    </row>
    <row r="54" spans="1:17" ht="15.95" customHeight="1" x14ac:dyDescent="0.25">
      <c r="A54" s="20" t="s">
        <v>84</v>
      </c>
      <c r="B54" s="21" t="s">
        <v>180</v>
      </c>
      <c r="C54" s="128"/>
      <c r="D54" s="23">
        <f t="shared" ref="D54:O54" si="29">SUM(D53:D53)</f>
        <v>78.600000000000009</v>
      </c>
      <c r="E54" s="23">
        <f t="shared" si="29"/>
        <v>2.4</v>
      </c>
      <c r="F54" s="23">
        <f t="shared" si="29"/>
        <v>0.6</v>
      </c>
      <c r="G54" s="23">
        <f t="shared" si="29"/>
        <v>76.2</v>
      </c>
      <c r="H54" s="24">
        <f t="shared" si="29"/>
        <v>0</v>
      </c>
      <c r="I54" s="24">
        <f t="shared" si="29"/>
        <v>0.2</v>
      </c>
      <c r="J54" s="24">
        <f t="shared" si="29"/>
        <v>0.1</v>
      </c>
      <c r="K54" s="24">
        <f t="shared" si="29"/>
        <v>-0.2</v>
      </c>
      <c r="L54" s="21">
        <f t="shared" ref="L54" si="30">M54+O54</f>
        <v>78.599999999999994</v>
      </c>
      <c r="M54" s="21">
        <f t="shared" si="29"/>
        <v>2.6</v>
      </c>
      <c r="N54" s="21">
        <f t="shared" si="29"/>
        <v>0.7</v>
      </c>
      <c r="O54" s="21">
        <f t="shared" si="29"/>
        <v>76</v>
      </c>
    </row>
    <row r="55" spans="1:17" ht="15.95" customHeight="1" x14ac:dyDescent="0.25">
      <c r="A55" s="122" t="s">
        <v>85</v>
      </c>
      <c r="B55" s="129" t="s">
        <v>172</v>
      </c>
      <c r="C55" s="130"/>
      <c r="D55" s="23">
        <f>D30+D38+D41+D44+D47+D51+D54</f>
        <v>1204.6999999999998</v>
      </c>
      <c r="E55" s="23">
        <f>E31+E38+E41+E44+E47+E51+E54</f>
        <v>18.399999999999999</v>
      </c>
      <c r="F55" s="23">
        <f t="shared" ref="F55:O55" si="31">F31+F38+F41+F44+F47+F51+F54</f>
        <v>3.6</v>
      </c>
      <c r="G55" s="23">
        <f t="shared" si="31"/>
        <v>1186.3</v>
      </c>
      <c r="H55" s="24">
        <f t="shared" si="31"/>
        <v>0</v>
      </c>
      <c r="I55" s="24">
        <f t="shared" si="31"/>
        <v>-2.5999999999999996</v>
      </c>
      <c r="J55" s="24">
        <f t="shared" si="31"/>
        <v>-0.19999999999999998</v>
      </c>
      <c r="K55" s="24">
        <f t="shared" si="31"/>
        <v>2.5999999999999996</v>
      </c>
      <c r="L55" s="21">
        <f>L31+L38+L41+L44+L47+L51+L54</f>
        <v>1204.6999999999998</v>
      </c>
      <c r="M55" s="21">
        <f t="shared" si="31"/>
        <v>15.8</v>
      </c>
      <c r="N55" s="21">
        <f t="shared" si="31"/>
        <v>3.4000000000000004</v>
      </c>
      <c r="O55" s="21">
        <f t="shared" si="3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</row>
    <row r="57" spans="1:17" x14ac:dyDescent="0.25">
      <c r="A57" s="6"/>
      <c r="B57" s="123"/>
      <c r="C57" s="132"/>
      <c r="D57" s="123"/>
      <c r="E57" s="123"/>
      <c r="F57" s="123"/>
      <c r="G57" s="123"/>
      <c r="H57" s="133"/>
      <c r="I57" s="133"/>
      <c r="J57" s="133"/>
      <c r="K57" s="133"/>
      <c r="L57" s="123"/>
      <c r="M57" s="123"/>
      <c r="N57" s="123"/>
      <c r="P57" s="70" t="s">
        <v>305</v>
      </c>
      <c r="Q57" s="71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306</v>
      </c>
      <c r="Q58" s="71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O59" s="6"/>
      <c r="P59" s="70" t="s">
        <v>307</v>
      </c>
      <c r="Q59" s="71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308</v>
      </c>
      <c r="Q60" s="71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311</v>
      </c>
      <c r="Q61" s="71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309</v>
      </c>
      <c r="Q62" s="71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310</v>
      </c>
      <c r="Q63" s="71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312</v>
      </c>
      <c r="Q64" s="71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0" t="s">
        <v>313</v>
      </c>
      <c r="Q65" s="71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0" t="s">
        <v>314</v>
      </c>
      <c r="Q66" s="71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  <c r="P67" s="75" t="s">
        <v>172</v>
      </c>
      <c r="Q67" s="76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  <c r="P68" s="77"/>
      <c r="Q68" s="77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1"/>
      <c r="I163" s="131"/>
      <c r="J163" s="131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1"/>
      <c r="I164" s="131"/>
      <c r="J164" s="131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35">
    <mergeCell ref="B52:O52"/>
    <mergeCell ref="B45:O45"/>
    <mergeCell ref="B39:O39"/>
    <mergeCell ref="E27:F27"/>
    <mergeCell ref="B48:O48"/>
    <mergeCell ref="B32:O32"/>
    <mergeCell ref="B42:O42"/>
    <mergeCell ref="I27:J27"/>
    <mergeCell ref="C26:C28"/>
    <mergeCell ref="O27:O28"/>
    <mergeCell ref="B26:B28"/>
    <mergeCell ref="D26:D28"/>
    <mergeCell ref="G27:G28"/>
    <mergeCell ref="E26:G26"/>
    <mergeCell ref="H26:H28"/>
    <mergeCell ref="B29:O29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6:L28"/>
    <mergeCell ref="M26:O26"/>
    <mergeCell ref="M27:N27"/>
    <mergeCell ref="I26:K26"/>
    <mergeCell ref="K27:K28"/>
    <mergeCell ref="B14:O14"/>
    <mergeCell ref="A24:O24"/>
    <mergeCell ref="A26:A28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9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77" t="s">
        <v>328</v>
      </c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</row>
    <row r="2" spans="1:15" x14ac:dyDescent="0.25">
      <c r="B2" s="677" t="s">
        <v>447</v>
      </c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  <c r="O2" s="677"/>
    </row>
    <row r="3" spans="1:15" x14ac:dyDescent="0.25">
      <c r="B3" s="677" t="s">
        <v>505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</row>
    <row r="4" spans="1:15" x14ac:dyDescent="0.25">
      <c r="B4" s="677" t="s">
        <v>347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</row>
    <row r="5" spans="1:15" ht="13.5" customHeight="1" x14ac:dyDescent="0.25">
      <c r="B5" s="678" t="s">
        <v>511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</row>
    <row r="6" spans="1:15" ht="15" customHeight="1" x14ac:dyDescent="0.25">
      <c r="B6" s="678" t="s">
        <v>515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8"/>
      <c r="O6" s="678"/>
    </row>
    <row r="7" spans="1:15" ht="13.5" customHeight="1" x14ac:dyDescent="0.25">
      <c r="B7" s="678" t="s">
        <v>583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</row>
    <row r="8" spans="1:15" ht="15" customHeight="1" x14ac:dyDescent="0.25">
      <c r="B8" s="678" t="s">
        <v>589</v>
      </c>
      <c r="C8" s="678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  <c r="O8" s="678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44.25" customHeight="1" x14ac:dyDescent="0.25">
      <c r="A10" s="580" t="s">
        <v>459</v>
      </c>
      <c r="B10" s="580"/>
      <c r="C10" s="580"/>
      <c r="D10" s="580"/>
      <c r="E10" s="580"/>
      <c r="F10" s="580"/>
      <c r="G10" s="580"/>
      <c r="H10" s="580"/>
      <c r="I10" s="580"/>
      <c r="J10" s="580"/>
      <c r="K10" s="580"/>
      <c r="L10" s="580"/>
      <c r="M10" s="580"/>
      <c r="N10" s="580"/>
      <c r="O10" s="580"/>
    </row>
    <row r="11" spans="1:15" ht="18.75" customHeight="1" x14ac:dyDescent="0.25">
      <c r="A11" s="426"/>
      <c r="B11" s="426"/>
      <c r="C11" s="426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4" t="s">
        <v>406</v>
      </c>
    </row>
    <row r="12" spans="1:15" x14ac:dyDescent="0.25">
      <c r="A12" s="668" t="s">
        <v>5</v>
      </c>
      <c r="B12" s="575" t="s">
        <v>349</v>
      </c>
      <c r="C12" s="575" t="s">
        <v>54</v>
      </c>
      <c r="D12" s="571" t="s">
        <v>336</v>
      </c>
      <c r="E12" s="598" t="s">
        <v>194</v>
      </c>
      <c r="F12" s="598"/>
      <c r="G12" s="598"/>
      <c r="H12" s="583" t="s">
        <v>338</v>
      </c>
      <c r="I12" s="604" t="s">
        <v>194</v>
      </c>
      <c r="J12" s="604"/>
      <c r="K12" s="604"/>
      <c r="L12" s="564" t="s">
        <v>0</v>
      </c>
      <c r="M12" s="564" t="s">
        <v>194</v>
      </c>
      <c r="N12" s="564"/>
      <c r="O12" s="564"/>
    </row>
    <row r="13" spans="1:15" x14ac:dyDescent="0.25">
      <c r="A13" s="668"/>
      <c r="B13" s="575"/>
      <c r="C13" s="575"/>
      <c r="D13" s="571"/>
      <c r="E13" s="598" t="s">
        <v>1</v>
      </c>
      <c r="F13" s="598"/>
      <c r="G13" s="571" t="s">
        <v>2</v>
      </c>
      <c r="H13" s="583"/>
      <c r="I13" s="604" t="s">
        <v>1</v>
      </c>
      <c r="J13" s="604"/>
      <c r="K13" s="583" t="s">
        <v>2</v>
      </c>
      <c r="L13" s="564"/>
      <c r="M13" s="564" t="s">
        <v>1</v>
      </c>
      <c r="N13" s="564"/>
      <c r="O13" s="575" t="s">
        <v>2</v>
      </c>
    </row>
    <row r="14" spans="1:15" ht="29.25" customHeight="1" x14ac:dyDescent="0.25">
      <c r="A14" s="668"/>
      <c r="B14" s="575"/>
      <c r="C14" s="575"/>
      <c r="D14" s="571"/>
      <c r="E14" s="425" t="s">
        <v>3</v>
      </c>
      <c r="F14" s="423" t="s">
        <v>4</v>
      </c>
      <c r="G14" s="571"/>
      <c r="H14" s="583"/>
      <c r="I14" s="424" t="s">
        <v>3</v>
      </c>
      <c r="J14" s="421" t="s">
        <v>4</v>
      </c>
      <c r="K14" s="583"/>
      <c r="L14" s="564"/>
      <c r="M14" s="422" t="s">
        <v>3</v>
      </c>
      <c r="N14" s="420" t="s">
        <v>4</v>
      </c>
      <c r="O14" s="575"/>
    </row>
    <row r="15" spans="1:15" ht="18" customHeight="1" x14ac:dyDescent="0.25">
      <c r="A15" s="5" t="s">
        <v>71</v>
      </c>
      <c r="B15" s="679" t="s">
        <v>492</v>
      </c>
      <c r="C15" s="680"/>
      <c r="D15" s="680"/>
      <c r="E15" s="680"/>
      <c r="F15" s="680"/>
      <c r="G15" s="680"/>
      <c r="H15" s="680"/>
      <c r="I15" s="680"/>
      <c r="J15" s="680"/>
      <c r="K15" s="680"/>
      <c r="L15" s="680"/>
      <c r="M15" s="680"/>
      <c r="N15" s="680"/>
      <c r="O15" s="681"/>
    </row>
    <row r="16" spans="1:15" ht="15.75" customHeight="1" x14ac:dyDescent="0.25">
      <c r="A16" s="5" t="s">
        <v>182</v>
      </c>
      <c r="B16" s="561" t="s">
        <v>6</v>
      </c>
      <c r="C16" s="562"/>
      <c r="D16" s="562"/>
      <c r="E16" s="562"/>
      <c r="F16" s="562"/>
      <c r="G16" s="562"/>
      <c r="H16" s="562"/>
      <c r="I16" s="562"/>
      <c r="J16" s="562"/>
      <c r="K16" s="562"/>
      <c r="L16" s="562"/>
      <c r="M16" s="562"/>
      <c r="N16" s="562"/>
      <c r="O16" s="563"/>
    </row>
    <row r="17" spans="1:15" ht="15" customHeight="1" x14ac:dyDescent="0.25">
      <c r="A17" s="5" t="s">
        <v>72</v>
      </c>
      <c r="B17" s="29" t="s">
        <v>20</v>
      </c>
      <c r="C17" s="15"/>
      <c r="D17" s="16">
        <f t="shared" ref="D17:D20" si="0">E17+G17</f>
        <v>147.5</v>
      </c>
      <c r="E17" s="16">
        <f>E18+E19+E20</f>
        <v>147.5</v>
      </c>
      <c r="F17" s="16">
        <f t="shared" ref="F17:G17" si="1">F18+F19+F20</f>
        <v>0</v>
      </c>
      <c r="G17" s="16">
        <f t="shared" si="1"/>
        <v>0</v>
      </c>
      <c r="H17" s="10">
        <f t="shared" ref="H17" si="2">I17+K17</f>
        <v>0.1</v>
      </c>
      <c r="I17" s="10">
        <f t="shared" ref="I17:K17" si="3">I18+I19+I20</f>
        <v>0.1</v>
      </c>
      <c r="J17" s="10">
        <f t="shared" si="3"/>
        <v>0</v>
      </c>
      <c r="K17" s="10">
        <f t="shared" si="3"/>
        <v>0</v>
      </c>
      <c r="L17" s="12">
        <f t="shared" ref="L17:O20" si="4">D17+H17</f>
        <v>147.6</v>
      </c>
      <c r="M17" s="12">
        <f t="shared" si="4"/>
        <v>147.6</v>
      </c>
      <c r="N17" s="12">
        <f t="shared" si="4"/>
        <v>0</v>
      </c>
      <c r="O17" s="12">
        <f t="shared" si="4"/>
        <v>0</v>
      </c>
    </row>
    <row r="18" spans="1:15" ht="15" customHeight="1" x14ac:dyDescent="0.25">
      <c r="A18" s="19"/>
      <c r="B18" s="80"/>
      <c r="C18" s="410" t="s">
        <v>9</v>
      </c>
      <c r="D18" s="16">
        <f t="shared" si="0"/>
        <v>24.7</v>
      </c>
      <c r="E18" s="16">
        <v>24.7</v>
      </c>
      <c r="F18" s="16"/>
      <c r="G18" s="16"/>
      <c r="H18" s="10"/>
      <c r="I18" s="10"/>
      <c r="J18" s="10"/>
      <c r="K18" s="10"/>
      <c r="L18" s="12">
        <f t="shared" si="4"/>
        <v>24.7</v>
      </c>
      <c r="M18" s="12">
        <f t="shared" si="4"/>
        <v>24.7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19"/>
      <c r="B19" s="80"/>
      <c r="C19" s="410" t="s">
        <v>25</v>
      </c>
      <c r="D19" s="16">
        <f t="shared" si="0"/>
        <v>87.4</v>
      </c>
      <c r="E19" s="16">
        <v>87.4</v>
      </c>
      <c r="F19" s="16"/>
      <c r="G19" s="16"/>
      <c r="H19" s="10"/>
      <c r="I19" s="10"/>
      <c r="J19" s="10"/>
      <c r="K19" s="10"/>
      <c r="L19" s="12">
        <f t="shared" si="4"/>
        <v>87.4</v>
      </c>
      <c r="M19" s="12">
        <f t="shared" si="4"/>
        <v>87.4</v>
      </c>
      <c r="N19" s="12">
        <f t="shared" si="4"/>
        <v>0</v>
      </c>
      <c r="O19" s="12">
        <f t="shared" si="4"/>
        <v>0</v>
      </c>
    </row>
    <row r="20" spans="1:15" s="98" customFormat="1" ht="15" customHeight="1" x14ac:dyDescent="0.25">
      <c r="A20" s="311"/>
      <c r="B20" s="312"/>
      <c r="C20" s="15" t="s">
        <v>22</v>
      </c>
      <c r="D20" s="16">
        <f t="shared" si="0"/>
        <v>35.4</v>
      </c>
      <c r="E20" s="16">
        <v>35.4</v>
      </c>
      <c r="F20" s="16"/>
      <c r="G20" s="16"/>
      <c r="H20" s="10">
        <f>I20+K20</f>
        <v>0.1</v>
      </c>
      <c r="I20" s="10">
        <v>0.1</v>
      </c>
      <c r="J20" s="10"/>
      <c r="K20" s="10"/>
      <c r="L20" s="12">
        <f t="shared" si="4"/>
        <v>35.5</v>
      </c>
      <c r="M20" s="12">
        <f t="shared" si="4"/>
        <v>35.5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20" t="s">
        <v>73</v>
      </c>
      <c r="B21" s="21" t="s">
        <v>174</v>
      </c>
      <c r="C21" s="28"/>
      <c r="D21" s="265">
        <f>E21+G21</f>
        <v>147.5</v>
      </c>
      <c r="E21" s="23">
        <f>E17</f>
        <v>147.5</v>
      </c>
      <c r="F21" s="23">
        <f>F17</f>
        <v>0</v>
      </c>
      <c r="G21" s="23">
        <f>G17</f>
        <v>0</v>
      </c>
      <c r="H21" s="24">
        <f t="shared" ref="H21" si="5">I21+K21</f>
        <v>0.1</v>
      </c>
      <c r="I21" s="24">
        <f>I17</f>
        <v>0.1</v>
      </c>
      <c r="J21" s="24">
        <f>J17</f>
        <v>0</v>
      </c>
      <c r="K21" s="24">
        <f>K17</f>
        <v>0</v>
      </c>
      <c r="L21" s="21">
        <f t="shared" ref="L21" si="6">M21+O21</f>
        <v>147.6</v>
      </c>
      <c r="M21" s="21">
        <f>M17</f>
        <v>147.6</v>
      </c>
      <c r="N21" s="21">
        <f>N17</f>
        <v>0</v>
      </c>
      <c r="O21" s="21">
        <f>O17</f>
        <v>0</v>
      </c>
    </row>
    <row r="22" spans="1:15" ht="18.75" customHeight="1" x14ac:dyDescent="0.25">
      <c r="A22" s="19" t="s">
        <v>74</v>
      </c>
      <c r="B22" s="561" t="s">
        <v>59</v>
      </c>
      <c r="C22" s="562"/>
      <c r="D22" s="562"/>
      <c r="E22" s="562"/>
      <c r="F22" s="562"/>
      <c r="G22" s="562"/>
      <c r="H22" s="562"/>
      <c r="I22" s="562"/>
      <c r="J22" s="562"/>
      <c r="K22" s="562"/>
      <c r="L22" s="562"/>
      <c r="M22" s="562"/>
      <c r="N22" s="562"/>
      <c r="O22" s="563"/>
    </row>
    <row r="23" spans="1:15" ht="15" customHeight="1" x14ac:dyDescent="0.25">
      <c r="A23" s="154" t="s">
        <v>75</v>
      </c>
      <c r="B23" s="29" t="s">
        <v>20</v>
      </c>
      <c r="C23" s="30"/>
      <c r="D23" s="16">
        <f t="shared" ref="D23:D26" si="7">E23+G23</f>
        <v>91.8</v>
      </c>
      <c r="E23" s="16">
        <f>E24+E25</f>
        <v>77.2</v>
      </c>
      <c r="F23" s="16">
        <f>F24+F25</f>
        <v>0</v>
      </c>
      <c r="G23" s="16">
        <f>G24+G25</f>
        <v>14.6</v>
      </c>
      <c r="H23" s="10">
        <f t="shared" ref="H23" si="8">I23+K23</f>
        <v>0</v>
      </c>
      <c r="I23" s="10">
        <f>I24+I25</f>
        <v>0</v>
      </c>
      <c r="J23" s="10">
        <f>J24+J25</f>
        <v>0</v>
      </c>
      <c r="K23" s="10">
        <f>K24+K25</f>
        <v>0</v>
      </c>
      <c r="L23" s="12">
        <f t="shared" ref="L23:O26" si="9">D23+H23</f>
        <v>91.8</v>
      </c>
      <c r="M23" s="12">
        <f t="shared" si="9"/>
        <v>77.2</v>
      </c>
      <c r="N23" s="12">
        <f t="shared" si="9"/>
        <v>0</v>
      </c>
      <c r="O23" s="12">
        <f t="shared" si="9"/>
        <v>14.6</v>
      </c>
    </row>
    <row r="24" spans="1:15" s="37" customFormat="1" ht="15" customHeight="1" x14ac:dyDescent="0.25">
      <c r="A24" s="428"/>
      <c r="B24" s="312"/>
      <c r="C24" s="427" t="s">
        <v>21</v>
      </c>
      <c r="D24" s="16">
        <f t="shared" si="7"/>
        <v>17.8</v>
      </c>
      <c r="E24" s="16">
        <v>3.2</v>
      </c>
      <c r="F24" s="16"/>
      <c r="G24" s="16">
        <v>14.6</v>
      </c>
      <c r="H24" s="10">
        <f t="shared" ref="H24:H25" si="10">I24+K24</f>
        <v>0</v>
      </c>
      <c r="I24" s="10"/>
      <c r="J24" s="10"/>
      <c r="K24" s="10"/>
      <c r="L24" s="12">
        <f t="shared" si="9"/>
        <v>17.8</v>
      </c>
      <c r="M24" s="12">
        <f t="shared" si="9"/>
        <v>3.2</v>
      </c>
      <c r="N24" s="12">
        <f t="shared" si="9"/>
        <v>0</v>
      </c>
      <c r="O24" s="12">
        <f t="shared" si="9"/>
        <v>14.6</v>
      </c>
    </row>
    <row r="25" spans="1:15" ht="15" customHeight="1" x14ac:dyDescent="0.25">
      <c r="A25" s="158"/>
      <c r="B25" s="312"/>
      <c r="C25" s="30" t="s">
        <v>31</v>
      </c>
      <c r="D25" s="16">
        <f t="shared" si="7"/>
        <v>74</v>
      </c>
      <c r="E25" s="16">
        <v>74</v>
      </c>
      <c r="F25" s="16"/>
      <c r="G25" s="16"/>
      <c r="H25" s="10">
        <f t="shared" si="10"/>
        <v>0</v>
      </c>
      <c r="I25" s="10"/>
      <c r="J25" s="10"/>
      <c r="K25" s="10"/>
      <c r="L25" s="12">
        <f t="shared" si="9"/>
        <v>74</v>
      </c>
      <c r="M25" s="12">
        <f t="shared" si="9"/>
        <v>74</v>
      </c>
      <c r="N25" s="12">
        <f t="shared" si="9"/>
        <v>0</v>
      </c>
      <c r="O25" s="12">
        <f t="shared" si="9"/>
        <v>0</v>
      </c>
    </row>
    <row r="26" spans="1:15" s="37" customFormat="1" ht="15" customHeight="1" x14ac:dyDescent="0.25">
      <c r="A26" s="154" t="s">
        <v>76</v>
      </c>
      <c r="B26" s="29" t="s">
        <v>17</v>
      </c>
      <c r="C26" s="315" t="s">
        <v>22</v>
      </c>
      <c r="D26" s="16">
        <f t="shared" si="7"/>
        <v>20.7</v>
      </c>
      <c r="E26" s="16"/>
      <c r="F26" s="16"/>
      <c r="G26" s="16">
        <v>20.7</v>
      </c>
      <c r="H26" s="10">
        <f>I26+K26</f>
        <v>-0.1</v>
      </c>
      <c r="I26" s="10"/>
      <c r="J26" s="10"/>
      <c r="K26" s="10">
        <v>-0.1</v>
      </c>
      <c r="L26" s="12">
        <f t="shared" si="9"/>
        <v>20.599999999999998</v>
      </c>
      <c r="M26" s="12">
        <f t="shared" si="9"/>
        <v>0</v>
      </c>
      <c r="N26" s="12">
        <f t="shared" si="9"/>
        <v>0</v>
      </c>
      <c r="O26" s="12">
        <f t="shared" si="9"/>
        <v>20.599999999999998</v>
      </c>
    </row>
    <row r="27" spans="1:15" ht="15" customHeight="1" x14ac:dyDescent="0.25">
      <c r="A27" s="20" t="s">
        <v>77</v>
      </c>
      <c r="B27" s="21" t="s">
        <v>175</v>
      </c>
      <c r="C27" s="28"/>
      <c r="D27" s="265">
        <f>E27+G27</f>
        <v>112.5</v>
      </c>
      <c r="E27" s="23">
        <f>E23+E26</f>
        <v>77.2</v>
      </c>
      <c r="F27" s="23">
        <f t="shared" ref="F27:G27" si="11">F23+F26</f>
        <v>0</v>
      </c>
      <c r="G27" s="23">
        <f t="shared" si="11"/>
        <v>35.299999999999997</v>
      </c>
      <c r="H27" s="24">
        <f t="shared" ref="H27" si="12">I27+K27</f>
        <v>-0.1</v>
      </c>
      <c r="I27" s="24">
        <f t="shared" ref="I27" si="13">I23+I26</f>
        <v>0</v>
      </c>
      <c r="J27" s="24">
        <f t="shared" ref="J27" si="14">J23+J26</f>
        <v>0</v>
      </c>
      <c r="K27" s="24">
        <f t="shared" ref="K27" si="15">K23+K26</f>
        <v>-0.1</v>
      </c>
      <c r="L27" s="21">
        <f t="shared" ref="L27" si="16">M27+O27</f>
        <v>112.4</v>
      </c>
      <c r="M27" s="21">
        <f t="shared" ref="M27" si="17">M23+M26</f>
        <v>77.2</v>
      </c>
      <c r="N27" s="21">
        <f t="shared" ref="N27" si="18">N23+N26</f>
        <v>0</v>
      </c>
      <c r="O27" s="21">
        <f t="shared" ref="O27" si="19">O23+O26</f>
        <v>35.199999999999996</v>
      </c>
    </row>
    <row r="28" spans="1:15" ht="18.75" customHeight="1" x14ac:dyDescent="0.25">
      <c r="A28" s="13" t="s">
        <v>78</v>
      </c>
      <c r="B28" s="561" t="s">
        <v>171</v>
      </c>
      <c r="C28" s="562"/>
      <c r="D28" s="562"/>
      <c r="E28" s="562"/>
      <c r="F28" s="562"/>
      <c r="G28" s="562"/>
      <c r="H28" s="562"/>
      <c r="I28" s="562"/>
      <c r="J28" s="562"/>
      <c r="K28" s="562"/>
      <c r="L28" s="562"/>
      <c r="M28" s="562"/>
      <c r="N28" s="562"/>
      <c r="O28" s="563"/>
    </row>
    <row r="29" spans="1:15" ht="15" customHeight="1" x14ac:dyDescent="0.25">
      <c r="A29" s="13" t="s">
        <v>79</v>
      </c>
      <c r="B29" s="29" t="s">
        <v>20</v>
      </c>
      <c r="C29" s="30" t="s">
        <v>51</v>
      </c>
      <c r="D29" s="16">
        <f t="shared" ref="D29:D59" si="20">E29+G29</f>
        <v>22.3</v>
      </c>
      <c r="E29" s="16">
        <v>22.3</v>
      </c>
      <c r="F29" s="16"/>
      <c r="G29" s="16"/>
      <c r="H29" s="10">
        <f t="shared" ref="H29:H60" si="21">I29+K29</f>
        <v>0</v>
      </c>
      <c r="I29" s="10"/>
      <c r="J29" s="10"/>
      <c r="K29" s="10"/>
      <c r="L29" s="12">
        <f t="shared" ref="L29" si="22">D29+H29</f>
        <v>22.3</v>
      </c>
      <c r="M29" s="12">
        <f t="shared" ref="M29:M59" si="23">E29+I29</f>
        <v>22.3</v>
      </c>
      <c r="N29" s="12">
        <f t="shared" ref="N29:N59" si="24">F29+J29</f>
        <v>0</v>
      </c>
      <c r="O29" s="12">
        <f t="shared" ref="O29:O59" si="25">G29+K29</f>
        <v>0</v>
      </c>
    </row>
    <row r="30" spans="1:15" x14ac:dyDescent="0.25">
      <c r="A30" s="13" t="s">
        <v>80</v>
      </c>
      <c r="B30" s="14" t="s">
        <v>55</v>
      </c>
      <c r="C30" s="15" t="s">
        <v>51</v>
      </c>
      <c r="D30" s="16">
        <f t="shared" si="20"/>
        <v>1.5</v>
      </c>
      <c r="E30" s="16">
        <v>1.5</v>
      </c>
      <c r="F30" s="16"/>
      <c r="G30" s="16"/>
      <c r="H30" s="10">
        <f t="shared" si="21"/>
        <v>0</v>
      </c>
      <c r="I30" s="10"/>
      <c r="J30" s="10"/>
      <c r="K30" s="10"/>
      <c r="L30" s="12">
        <f t="shared" ref="L30:L60" si="26">M30+O30</f>
        <v>1.5</v>
      </c>
      <c r="M30" s="12">
        <f t="shared" si="23"/>
        <v>1.5</v>
      </c>
      <c r="N30" s="12">
        <f t="shared" si="24"/>
        <v>0</v>
      </c>
      <c r="O30" s="12">
        <f t="shared" si="25"/>
        <v>0</v>
      </c>
    </row>
    <row r="31" spans="1:15" ht="15" customHeight="1" x14ac:dyDescent="0.25">
      <c r="A31" s="13" t="s">
        <v>81</v>
      </c>
      <c r="B31" s="12" t="s">
        <v>33</v>
      </c>
      <c r="C31" s="15" t="s">
        <v>51</v>
      </c>
      <c r="D31" s="16">
        <f t="shared" si="20"/>
        <v>2.4</v>
      </c>
      <c r="E31" s="16">
        <v>2.4</v>
      </c>
      <c r="F31" s="16"/>
      <c r="G31" s="16"/>
      <c r="H31" s="10">
        <f t="shared" si="21"/>
        <v>0</v>
      </c>
      <c r="I31" s="10"/>
      <c r="J31" s="10"/>
      <c r="K31" s="10"/>
      <c r="L31" s="12">
        <f t="shared" si="26"/>
        <v>2.4</v>
      </c>
      <c r="M31" s="12">
        <f t="shared" si="23"/>
        <v>2.4</v>
      </c>
      <c r="N31" s="12">
        <f t="shared" si="24"/>
        <v>0</v>
      </c>
      <c r="O31" s="12">
        <f t="shared" si="25"/>
        <v>0</v>
      </c>
    </row>
    <row r="32" spans="1:15" ht="15" customHeight="1" x14ac:dyDescent="0.25">
      <c r="A32" s="13" t="s">
        <v>82</v>
      </c>
      <c r="B32" s="12" t="s">
        <v>160</v>
      </c>
      <c r="C32" s="15" t="s">
        <v>51</v>
      </c>
      <c r="D32" s="16">
        <f t="shared" si="20"/>
        <v>7.1</v>
      </c>
      <c r="E32" s="16">
        <v>7.1</v>
      </c>
      <c r="F32" s="16"/>
      <c r="G32" s="16"/>
      <c r="H32" s="10">
        <f t="shared" si="21"/>
        <v>0</v>
      </c>
      <c r="I32" s="10"/>
      <c r="J32" s="10"/>
      <c r="K32" s="10"/>
      <c r="L32" s="12">
        <f t="shared" si="26"/>
        <v>7.1</v>
      </c>
      <c r="M32" s="12">
        <f t="shared" si="23"/>
        <v>7.1</v>
      </c>
      <c r="N32" s="12">
        <f t="shared" si="24"/>
        <v>0</v>
      </c>
      <c r="O32" s="12">
        <f t="shared" si="25"/>
        <v>0</v>
      </c>
    </row>
    <row r="33" spans="1:15" ht="15" customHeight="1" x14ac:dyDescent="0.25">
      <c r="A33" s="13" t="s">
        <v>83</v>
      </c>
      <c r="B33" s="12" t="s">
        <v>416</v>
      </c>
      <c r="C33" s="15" t="s">
        <v>51</v>
      </c>
      <c r="D33" s="16">
        <f t="shared" si="20"/>
        <v>1</v>
      </c>
      <c r="E33" s="16">
        <v>1</v>
      </c>
      <c r="F33" s="16"/>
      <c r="G33" s="16"/>
      <c r="H33" s="10">
        <f t="shared" si="21"/>
        <v>0</v>
      </c>
      <c r="I33" s="10"/>
      <c r="J33" s="10"/>
      <c r="K33" s="10"/>
      <c r="L33" s="12">
        <f t="shared" si="26"/>
        <v>1</v>
      </c>
      <c r="M33" s="12">
        <f t="shared" si="23"/>
        <v>1</v>
      </c>
      <c r="N33" s="12">
        <f t="shared" si="24"/>
        <v>0</v>
      </c>
      <c r="O33" s="12">
        <f t="shared" si="25"/>
        <v>0</v>
      </c>
    </row>
    <row r="34" spans="1:15" ht="15" customHeight="1" x14ac:dyDescent="0.25">
      <c r="A34" s="13" t="s">
        <v>84</v>
      </c>
      <c r="B34" s="12" t="s">
        <v>152</v>
      </c>
      <c r="C34" s="15" t="s">
        <v>51</v>
      </c>
      <c r="D34" s="16">
        <f t="shared" si="20"/>
        <v>1.9</v>
      </c>
      <c r="E34" s="16">
        <v>1.9</v>
      </c>
      <c r="F34" s="16"/>
      <c r="G34" s="16"/>
      <c r="H34" s="10">
        <f t="shared" si="21"/>
        <v>0</v>
      </c>
      <c r="I34" s="10"/>
      <c r="J34" s="10"/>
      <c r="K34" s="10"/>
      <c r="L34" s="12">
        <f t="shared" si="26"/>
        <v>1.9</v>
      </c>
      <c r="M34" s="12">
        <f t="shared" si="23"/>
        <v>1.9</v>
      </c>
      <c r="N34" s="12">
        <f t="shared" si="24"/>
        <v>0</v>
      </c>
      <c r="O34" s="12">
        <f t="shared" si="25"/>
        <v>0</v>
      </c>
    </row>
    <row r="35" spans="1:15" ht="15" customHeight="1" x14ac:dyDescent="0.25">
      <c r="A35" s="13" t="s">
        <v>85</v>
      </c>
      <c r="B35" s="271" t="s">
        <v>342</v>
      </c>
      <c r="C35" s="15" t="s">
        <v>51</v>
      </c>
      <c r="D35" s="16">
        <f t="shared" si="20"/>
        <v>1.3</v>
      </c>
      <c r="E35" s="16">
        <v>1.3</v>
      </c>
      <c r="F35" s="16"/>
      <c r="G35" s="16"/>
      <c r="H35" s="10">
        <f t="shared" si="21"/>
        <v>0</v>
      </c>
      <c r="I35" s="10"/>
      <c r="J35" s="10"/>
      <c r="K35" s="10"/>
      <c r="L35" s="12">
        <f t="shared" si="26"/>
        <v>1.3</v>
      </c>
      <c r="M35" s="12">
        <f t="shared" si="23"/>
        <v>1.3</v>
      </c>
      <c r="N35" s="12">
        <f t="shared" si="24"/>
        <v>0</v>
      </c>
      <c r="O35" s="12">
        <f t="shared" si="25"/>
        <v>0</v>
      </c>
    </row>
    <row r="36" spans="1:15" ht="16.5" customHeight="1" x14ac:dyDescent="0.25">
      <c r="A36" s="13" t="s">
        <v>86</v>
      </c>
      <c r="B36" s="12" t="s">
        <v>417</v>
      </c>
      <c r="C36" s="15" t="s">
        <v>51</v>
      </c>
      <c r="D36" s="16">
        <f t="shared" si="20"/>
        <v>16.899999999999999</v>
      </c>
      <c r="E36" s="16">
        <v>16.899999999999999</v>
      </c>
      <c r="F36" s="16"/>
      <c r="G36" s="16"/>
      <c r="H36" s="10">
        <f t="shared" si="21"/>
        <v>0</v>
      </c>
      <c r="I36" s="10"/>
      <c r="J36" s="10"/>
      <c r="K36" s="10"/>
      <c r="L36" s="12">
        <f t="shared" si="26"/>
        <v>16.899999999999999</v>
      </c>
      <c r="M36" s="12">
        <f t="shared" si="23"/>
        <v>16.899999999999999</v>
      </c>
      <c r="N36" s="12">
        <f t="shared" si="24"/>
        <v>0</v>
      </c>
      <c r="O36" s="12">
        <f t="shared" si="25"/>
        <v>0</v>
      </c>
    </row>
    <row r="37" spans="1:15" ht="16.5" customHeight="1" x14ac:dyDescent="0.25">
      <c r="A37" s="13" t="s">
        <v>87</v>
      </c>
      <c r="B37" s="12" t="s">
        <v>418</v>
      </c>
      <c r="C37" s="15" t="s">
        <v>51</v>
      </c>
      <c r="D37" s="16">
        <f t="shared" si="20"/>
        <v>9.6</v>
      </c>
      <c r="E37" s="16">
        <v>9.6</v>
      </c>
      <c r="F37" s="16"/>
      <c r="G37" s="16"/>
      <c r="H37" s="10">
        <f t="shared" si="21"/>
        <v>0</v>
      </c>
      <c r="I37" s="10"/>
      <c r="J37" s="10"/>
      <c r="K37" s="10"/>
      <c r="L37" s="12">
        <f t="shared" si="26"/>
        <v>9.6</v>
      </c>
      <c r="M37" s="12">
        <f t="shared" si="23"/>
        <v>9.6</v>
      </c>
      <c r="N37" s="12">
        <f t="shared" si="24"/>
        <v>0</v>
      </c>
      <c r="O37" s="12">
        <f t="shared" si="25"/>
        <v>0</v>
      </c>
    </row>
    <row r="38" spans="1:15" ht="15" customHeight="1" x14ac:dyDescent="0.25">
      <c r="A38" s="13" t="s">
        <v>88</v>
      </c>
      <c r="B38" s="12" t="s">
        <v>419</v>
      </c>
      <c r="C38" s="15" t="s">
        <v>51</v>
      </c>
      <c r="D38" s="16">
        <f t="shared" si="20"/>
        <v>7.4</v>
      </c>
      <c r="E38" s="16">
        <v>7.4</v>
      </c>
      <c r="F38" s="16"/>
      <c r="G38" s="16"/>
      <c r="H38" s="10">
        <f t="shared" si="21"/>
        <v>0</v>
      </c>
      <c r="I38" s="10"/>
      <c r="J38" s="10"/>
      <c r="K38" s="10"/>
      <c r="L38" s="12">
        <f t="shared" si="26"/>
        <v>7.4</v>
      </c>
      <c r="M38" s="12">
        <f t="shared" si="23"/>
        <v>7.4</v>
      </c>
      <c r="N38" s="12">
        <f t="shared" si="24"/>
        <v>0</v>
      </c>
      <c r="O38" s="12">
        <f t="shared" si="25"/>
        <v>0</v>
      </c>
    </row>
    <row r="39" spans="1:15" ht="15" customHeight="1" x14ac:dyDescent="0.25">
      <c r="A39" s="5" t="s">
        <v>89</v>
      </c>
      <c r="B39" s="12" t="s">
        <v>391</v>
      </c>
      <c r="C39" s="15" t="s">
        <v>51</v>
      </c>
      <c r="D39" s="16">
        <f t="shared" si="20"/>
        <v>7.2</v>
      </c>
      <c r="E39" s="16">
        <v>7.2</v>
      </c>
      <c r="F39" s="16"/>
      <c r="G39" s="16"/>
      <c r="H39" s="10">
        <f t="shared" si="21"/>
        <v>0</v>
      </c>
      <c r="I39" s="10"/>
      <c r="J39" s="10"/>
      <c r="K39" s="10"/>
      <c r="L39" s="12">
        <f t="shared" si="26"/>
        <v>7.2</v>
      </c>
      <c r="M39" s="12">
        <f t="shared" si="23"/>
        <v>7.2</v>
      </c>
      <c r="N39" s="12">
        <f t="shared" si="24"/>
        <v>0</v>
      </c>
      <c r="O39" s="12">
        <f t="shared" si="25"/>
        <v>0</v>
      </c>
    </row>
    <row r="40" spans="1:15" ht="15" customHeight="1" x14ac:dyDescent="0.25">
      <c r="A40" s="5" t="s">
        <v>90</v>
      </c>
      <c r="B40" s="202" t="s">
        <v>46</v>
      </c>
      <c r="C40" s="15" t="s">
        <v>51</v>
      </c>
      <c r="D40" s="16">
        <f t="shared" si="20"/>
        <v>0.2</v>
      </c>
      <c r="E40" s="16">
        <v>0.2</v>
      </c>
      <c r="F40" s="16"/>
      <c r="G40" s="16"/>
      <c r="H40" s="10">
        <f t="shared" si="21"/>
        <v>0</v>
      </c>
      <c r="I40" s="10"/>
      <c r="J40" s="10"/>
      <c r="K40" s="10"/>
      <c r="L40" s="12">
        <f t="shared" si="26"/>
        <v>0.2</v>
      </c>
      <c r="M40" s="12">
        <f t="shared" si="23"/>
        <v>0.2</v>
      </c>
      <c r="N40" s="12">
        <f t="shared" si="24"/>
        <v>0</v>
      </c>
      <c r="O40" s="12">
        <f t="shared" si="25"/>
        <v>0</v>
      </c>
    </row>
    <row r="41" spans="1:15" ht="15" customHeight="1" x14ac:dyDescent="0.25">
      <c r="A41" s="32" t="s">
        <v>91</v>
      </c>
      <c r="B41" s="12" t="s">
        <v>43</v>
      </c>
      <c r="C41" s="15" t="s">
        <v>51</v>
      </c>
      <c r="D41" s="16">
        <f t="shared" si="20"/>
        <v>0.5</v>
      </c>
      <c r="E41" s="16">
        <v>0.5</v>
      </c>
      <c r="F41" s="16"/>
      <c r="G41" s="16"/>
      <c r="H41" s="10">
        <f t="shared" si="21"/>
        <v>0</v>
      </c>
      <c r="I41" s="10"/>
      <c r="J41" s="10"/>
      <c r="K41" s="10"/>
      <c r="L41" s="12">
        <f t="shared" si="26"/>
        <v>0.5</v>
      </c>
      <c r="M41" s="12">
        <f t="shared" si="23"/>
        <v>0.5</v>
      </c>
      <c r="N41" s="12">
        <f t="shared" si="24"/>
        <v>0</v>
      </c>
      <c r="O41" s="12">
        <f t="shared" si="25"/>
        <v>0</v>
      </c>
    </row>
    <row r="42" spans="1:15" ht="15" customHeight="1" x14ac:dyDescent="0.25">
      <c r="A42" s="5" t="s">
        <v>92</v>
      </c>
      <c r="B42" s="12" t="s">
        <v>45</v>
      </c>
      <c r="C42" s="15" t="s">
        <v>51</v>
      </c>
      <c r="D42" s="16">
        <f t="shared" si="20"/>
        <v>0.6</v>
      </c>
      <c r="E42" s="16">
        <v>0.6</v>
      </c>
      <c r="F42" s="16"/>
      <c r="G42" s="16"/>
      <c r="H42" s="10">
        <f t="shared" si="21"/>
        <v>0</v>
      </c>
      <c r="I42" s="10"/>
      <c r="J42" s="10"/>
      <c r="K42" s="10"/>
      <c r="L42" s="12">
        <f t="shared" si="26"/>
        <v>0.6</v>
      </c>
      <c r="M42" s="12">
        <f t="shared" si="23"/>
        <v>0.6</v>
      </c>
      <c r="N42" s="12">
        <f t="shared" si="24"/>
        <v>0</v>
      </c>
      <c r="O42" s="12">
        <f t="shared" si="25"/>
        <v>0</v>
      </c>
    </row>
    <row r="43" spans="1:15" ht="15" customHeight="1" x14ac:dyDescent="0.25">
      <c r="A43" s="5" t="s">
        <v>93</v>
      </c>
      <c r="B43" s="12" t="s">
        <v>165</v>
      </c>
      <c r="C43" s="15" t="s">
        <v>51</v>
      </c>
      <c r="D43" s="16">
        <f t="shared" si="20"/>
        <v>0.9</v>
      </c>
      <c r="E43" s="16">
        <v>0.9</v>
      </c>
      <c r="F43" s="16"/>
      <c r="G43" s="16"/>
      <c r="H43" s="10">
        <f t="shared" si="21"/>
        <v>0</v>
      </c>
      <c r="I43" s="10"/>
      <c r="J43" s="10"/>
      <c r="K43" s="10"/>
      <c r="L43" s="12">
        <f t="shared" si="26"/>
        <v>0.9</v>
      </c>
      <c r="M43" s="12">
        <f t="shared" si="23"/>
        <v>0.9</v>
      </c>
      <c r="N43" s="12">
        <f t="shared" si="24"/>
        <v>0</v>
      </c>
      <c r="O43" s="12">
        <f t="shared" si="25"/>
        <v>0</v>
      </c>
    </row>
    <row r="44" spans="1:15" ht="15" customHeight="1" x14ac:dyDescent="0.25">
      <c r="A44" s="32" t="s">
        <v>94</v>
      </c>
      <c r="B44" s="12" t="s">
        <v>44</v>
      </c>
      <c r="C44" s="15" t="s">
        <v>51</v>
      </c>
      <c r="D44" s="16">
        <f t="shared" si="20"/>
        <v>0.3</v>
      </c>
      <c r="E44" s="16">
        <v>0.3</v>
      </c>
      <c r="F44" s="16"/>
      <c r="G44" s="16"/>
      <c r="H44" s="10">
        <f t="shared" si="21"/>
        <v>0</v>
      </c>
      <c r="I44" s="10"/>
      <c r="J44" s="10"/>
      <c r="K44" s="10"/>
      <c r="L44" s="12">
        <f t="shared" si="26"/>
        <v>0.3</v>
      </c>
      <c r="M44" s="12">
        <f t="shared" si="23"/>
        <v>0.3</v>
      </c>
      <c r="N44" s="12">
        <f t="shared" si="24"/>
        <v>0</v>
      </c>
      <c r="O44" s="12">
        <f t="shared" si="25"/>
        <v>0</v>
      </c>
    </row>
    <row r="45" spans="1:15" ht="15" customHeight="1" x14ac:dyDescent="0.25">
      <c r="A45" s="5" t="s">
        <v>95</v>
      </c>
      <c r="B45" s="202" t="s">
        <v>47</v>
      </c>
      <c r="C45" s="15" t="s">
        <v>51</v>
      </c>
      <c r="D45" s="16">
        <f t="shared" si="20"/>
        <v>0.4</v>
      </c>
      <c r="E45" s="16">
        <v>0.4</v>
      </c>
      <c r="F45" s="16"/>
      <c r="G45" s="16"/>
      <c r="H45" s="10">
        <f t="shared" si="21"/>
        <v>0</v>
      </c>
      <c r="I45" s="10"/>
      <c r="J45" s="10"/>
      <c r="K45" s="10"/>
      <c r="L45" s="12">
        <f t="shared" si="26"/>
        <v>0.4</v>
      </c>
      <c r="M45" s="12">
        <f t="shared" si="23"/>
        <v>0.4</v>
      </c>
      <c r="N45" s="12">
        <f t="shared" si="24"/>
        <v>0</v>
      </c>
      <c r="O45" s="12">
        <f t="shared" si="25"/>
        <v>0</v>
      </c>
    </row>
    <row r="46" spans="1:15" ht="15" customHeight="1" x14ac:dyDescent="0.25">
      <c r="A46" s="5" t="s">
        <v>96</v>
      </c>
      <c r="B46" s="94" t="s">
        <v>392</v>
      </c>
      <c r="C46" s="97" t="s">
        <v>51</v>
      </c>
      <c r="D46" s="16">
        <f t="shared" si="20"/>
        <v>0.6</v>
      </c>
      <c r="E46" s="16">
        <v>0.6</v>
      </c>
      <c r="F46" s="16"/>
      <c r="G46" s="16"/>
      <c r="H46" s="10">
        <f t="shared" si="21"/>
        <v>0</v>
      </c>
      <c r="I46" s="10"/>
      <c r="J46" s="10"/>
      <c r="K46" s="10"/>
      <c r="L46" s="12">
        <f t="shared" si="26"/>
        <v>0.6</v>
      </c>
      <c r="M46" s="12">
        <f t="shared" si="23"/>
        <v>0.6</v>
      </c>
      <c r="N46" s="12">
        <f t="shared" si="24"/>
        <v>0</v>
      </c>
      <c r="O46" s="12">
        <f t="shared" si="25"/>
        <v>0</v>
      </c>
    </row>
    <row r="47" spans="1:15" ht="15" customHeight="1" x14ac:dyDescent="0.25">
      <c r="A47" s="5" t="s">
        <v>97</v>
      </c>
      <c r="B47" s="12" t="s">
        <v>42</v>
      </c>
      <c r="C47" s="15" t="s">
        <v>51</v>
      </c>
      <c r="D47" s="16">
        <f t="shared" si="20"/>
        <v>3</v>
      </c>
      <c r="E47" s="16">
        <v>3</v>
      </c>
      <c r="F47" s="16"/>
      <c r="G47" s="16"/>
      <c r="H47" s="10">
        <f t="shared" si="21"/>
        <v>0</v>
      </c>
      <c r="I47" s="10"/>
      <c r="J47" s="10"/>
      <c r="K47" s="10"/>
      <c r="L47" s="12">
        <f t="shared" si="26"/>
        <v>3</v>
      </c>
      <c r="M47" s="12">
        <f t="shared" si="23"/>
        <v>3</v>
      </c>
      <c r="N47" s="12">
        <f t="shared" si="24"/>
        <v>0</v>
      </c>
      <c r="O47" s="12">
        <f t="shared" si="25"/>
        <v>0</v>
      </c>
    </row>
    <row r="48" spans="1:15" ht="15" customHeight="1" x14ac:dyDescent="0.25">
      <c r="A48" s="5" t="s">
        <v>98</v>
      </c>
      <c r="B48" s="272" t="s">
        <v>393</v>
      </c>
      <c r="C48" s="97" t="s">
        <v>51</v>
      </c>
      <c r="D48" s="16">
        <f t="shared" si="20"/>
        <v>1.7</v>
      </c>
      <c r="E48" s="16">
        <v>1.7</v>
      </c>
      <c r="F48" s="16"/>
      <c r="G48" s="16"/>
      <c r="H48" s="10">
        <f t="shared" si="21"/>
        <v>0</v>
      </c>
      <c r="I48" s="10"/>
      <c r="J48" s="10"/>
      <c r="K48" s="10"/>
      <c r="L48" s="12">
        <f t="shared" si="26"/>
        <v>1.7</v>
      </c>
      <c r="M48" s="12">
        <f t="shared" si="23"/>
        <v>1.7</v>
      </c>
      <c r="N48" s="12">
        <f t="shared" si="24"/>
        <v>0</v>
      </c>
      <c r="O48" s="12">
        <f t="shared" si="25"/>
        <v>0</v>
      </c>
    </row>
    <row r="49" spans="1:17" ht="15" customHeight="1" x14ac:dyDescent="0.25">
      <c r="A49" s="5" t="s">
        <v>99</v>
      </c>
      <c r="B49" s="202" t="s">
        <v>41</v>
      </c>
      <c r="C49" s="15" t="s">
        <v>51</v>
      </c>
      <c r="D49" s="16">
        <f t="shared" si="20"/>
        <v>2.5</v>
      </c>
      <c r="E49" s="16">
        <v>2.5</v>
      </c>
      <c r="F49" s="16"/>
      <c r="G49" s="16"/>
      <c r="H49" s="10">
        <f t="shared" si="21"/>
        <v>0</v>
      </c>
      <c r="I49" s="10"/>
      <c r="J49" s="10"/>
      <c r="K49" s="10"/>
      <c r="L49" s="12">
        <f t="shared" si="26"/>
        <v>2.5</v>
      </c>
      <c r="M49" s="12">
        <f t="shared" si="23"/>
        <v>2.5</v>
      </c>
      <c r="N49" s="12">
        <f t="shared" si="24"/>
        <v>0</v>
      </c>
      <c r="O49" s="12">
        <f t="shared" si="25"/>
        <v>0</v>
      </c>
    </row>
    <row r="50" spans="1:17" ht="15" customHeight="1" x14ac:dyDescent="0.25">
      <c r="A50" s="5" t="s">
        <v>100</v>
      </c>
      <c r="B50" s="12" t="s">
        <v>153</v>
      </c>
      <c r="C50" s="15" t="s">
        <v>51</v>
      </c>
      <c r="D50" s="16">
        <f t="shared" si="20"/>
        <v>4.4000000000000004</v>
      </c>
      <c r="E50" s="16">
        <v>4.4000000000000004</v>
      </c>
      <c r="F50" s="16"/>
      <c r="G50" s="16"/>
      <c r="H50" s="10">
        <f t="shared" si="21"/>
        <v>0</v>
      </c>
      <c r="I50" s="10"/>
      <c r="J50" s="10"/>
      <c r="K50" s="10"/>
      <c r="L50" s="12">
        <f t="shared" si="26"/>
        <v>4.4000000000000004</v>
      </c>
      <c r="M50" s="12">
        <f t="shared" si="23"/>
        <v>4.4000000000000004</v>
      </c>
      <c r="N50" s="12">
        <f t="shared" si="24"/>
        <v>0</v>
      </c>
      <c r="O50" s="12">
        <f t="shared" si="25"/>
        <v>0</v>
      </c>
    </row>
    <row r="51" spans="1:17" ht="15" customHeight="1" x14ac:dyDescent="0.25">
      <c r="A51" s="5" t="s">
        <v>101</v>
      </c>
      <c r="B51" s="12" t="s">
        <v>34</v>
      </c>
      <c r="C51" s="15" t="s">
        <v>51</v>
      </c>
      <c r="D51" s="16">
        <f t="shared" si="20"/>
        <v>3.2</v>
      </c>
      <c r="E51" s="16">
        <v>3.2</v>
      </c>
      <c r="F51" s="16"/>
      <c r="G51" s="16"/>
      <c r="H51" s="10">
        <f t="shared" si="21"/>
        <v>0</v>
      </c>
      <c r="I51" s="10"/>
      <c r="J51" s="10"/>
      <c r="K51" s="10"/>
      <c r="L51" s="12">
        <f t="shared" si="26"/>
        <v>3.2</v>
      </c>
      <c r="M51" s="12">
        <f t="shared" si="23"/>
        <v>3.2</v>
      </c>
      <c r="N51" s="12">
        <f t="shared" si="24"/>
        <v>0</v>
      </c>
      <c r="O51" s="12">
        <f t="shared" si="25"/>
        <v>0</v>
      </c>
    </row>
    <row r="52" spans="1:17" ht="15" customHeight="1" x14ac:dyDescent="0.25">
      <c r="A52" s="5" t="s">
        <v>102</v>
      </c>
      <c r="B52" s="12" t="s">
        <v>36</v>
      </c>
      <c r="C52" s="15" t="s">
        <v>51</v>
      </c>
      <c r="D52" s="16">
        <f t="shared" si="20"/>
        <v>4.5</v>
      </c>
      <c r="E52" s="16">
        <v>4.5</v>
      </c>
      <c r="F52" s="16"/>
      <c r="G52" s="16"/>
      <c r="H52" s="10">
        <f t="shared" si="21"/>
        <v>0</v>
      </c>
      <c r="I52" s="10"/>
      <c r="J52" s="10"/>
      <c r="K52" s="10"/>
      <c r="L52" s="12">
        <f t="shared" si="26"/>
        <v>4.5</v>
      </c>
      <c r="M52" s="12">
        <f t="shared" si="23"/>
        <v>4.5</v>
      </c>
      <c r="N52" s="12">
        <f t="shared" si="24"/>
        <v>0</v>
      </c>
      <c r="O52" s="12">
        <f t="shared" si="25"/>
        <v>0</v>
      </c>
      <c r="P52" s="37"/>
      <c r="Q52" s="37"/>
    </row>
    <row r="53" spans="1:17" ht="15" customHeight="1" x14ac:dyDescent="0.25">
      <c r="A53" s="5" t="s">
        <v>103</v>
      </c>
      <c r="B53" s="12" t="s">
        <v>38</v>
      </c>
      <c r="C53" s="15" t="s">
        <v>51</v>
      </c>
      <c r="D53" s="16">
        <f t="shared" si="20"/>
        <v>6.2</v>
      </c>
      <c r="E53" s="16">
        <v>6.2</v>
      </c>
      <c r="F53" s="16"/>
      <c r="G53" s="16"/>
      <c r="H53" s="10">
        <f t="shared" si="21"/>
        <v>0</v>
      </c>
      <c r="I53" s="10"/>
      <c r="J53" s="10"/>
      <c r="K53" s="10"/>
      <c r="L53" s="12">
        <f t="shared" si="26"/>
        <v>6.2</v>
      </c>
      <c r="M53" s="12">
        <f t="shared" si="23"/>
        <v>6.2</v>
      </c>
      <c r="N53" s="12">
        <f t="shared" si="24"/>
        <v>0</v>
      </c>
      <c r="O53" s="12">
        <f t="shared" si="25"/>
        <v>0</v>
      </c>
    </row>
    <row r="54" spans="1:17" ht="15" customHeight="1" x14ac:dyDescent="0.25">
      <c r="A54" s="5" t="s">
        <v>104</v>
      </c>
      <c r="B54" s="12" t="s">
        <v>37</v>
      </c>
      <c r="C54" s="15" t="s">
        <v>51</v>
      </c>
      <c r="D54" s="16">
        <f t="shared" si="20"/>
        <v>0.4</v>
      </c>
      <c r="E54" s="16">
        <v>0.4</v>
      </c>
      <c r="F54" s="16"/>
      <c r="G54" s="16"/>
      <c r="H54" s="10">
        <f t="shared" si="21"/>
        <v>0</v>
      </c>
      <c r="I54" s="10"/>
      <c r="J54" s="10"/>
      <c r="K54" s="10"/>
      <c r="L54" s="12">
        <f t="shared" si="26"/>
        <v>0.4</v>
      </c>
      <c r="M54" s="12">
        <f t="shared" si="23"/>
        <v>0.4</v>
      </c>
      <c r="N54" s="12">
        <f t="shared" si="24"/>
        <v>0</v>
      </c>
      <c r="O54" s="12">
        <f t="shared" si="25"/>
        <v>0</v>
      </c>
    </row>
    <row r="55" spans="1:17" ht="15" customHeight="1" x14ac:dyDescent="0.25">
      <c r="A55" s="5" t="s">
        <v>105</v>
      </c>
      <c r="B55" s="12" t="s">
        <v>35</v>
      </c>
      <c r="C55" s="15" t="s">
        <v>51</v>
      </c>
      <c r="D55" s="16">
        <f t="shared" si="20"/>
        <v>4.8</v>
      </c>
      <c r="E55" s="16">
        <v>4.8</v>
      </c>
      <c r="F55" s="16"/>
      <c r="G55" s="16"/>
      <c r="H55" s="10">
        <f t="shared" si="21"/>
        <v>0</v>
      </c>
      <c r="I55" s="10"/>
      <c r="J55" s="10"/>
      <c r="K55" s="10"/>
      <c r="L55" s="12">
        <f t="shared" si="26"/>
        <v>4.8</v>
      </c>
      <c r="M55" s="12">
        <f t="shared" si="23"/>
        <v>4.8</v>
      </c>
      <c r="N55" s="12">
        <f t="shared" si="24"/>
        <v>0</v>
      </c>
      <c r="O55" s="12">
        <f t="shared" si="25"/>
        <v>0</v>
      </c>
    </row>
    <row r="56" spans="1:17" ht="15" customHeight="1" x14ac:dyDescent="0.25">
      <c r="A56" s="5" t="s">
        <v>106</v>
      </c>
      <c r="B56" s="202" t="s">
        <v>39</v>
      </c>
      <c r="C56" s="15" t="s">
        <v>51</v>
      </c>
      <c r="D56" s="16">
        <f t="shared" si="20"/>
        <v>0.6</v>
      </c>
      <c r="E56" s="16">
        <v>0.6</v>
      </c>
      <c r="F56" s="16"/>
      <c r="G56" s="16"/>
      <c r="H56" s="10">
        <f t="shared" si="21"/>
        <v>0</v>
      </c>
      <c r="I56" s="10"/>
      <c r="J56" s="10"/>
      <c r="K56" s="10"/>
      <c r="L56" s="12">
        <f t="shared" si="26"/>
        <v>0.6</v>
      </c>
      <c r="M56" s="12">
        <f t="shared" si="23"/>
        <v>0.6</v>
      </c>
      <c r="N56" s="12">
        <f t="shared" si="24"/>
        <v>0</v>
      </c>
      <c r="O56" s="12">
        <f t="shared" si="25"/>
        <v>0</v>
      </c>
    </row>
    <row r="57" spans="1:17" ht="15" customHeight="1" x14ac:dyDescent="0.25">
      <c r="A57" s="5" t="s">
        <v>107</v>
      </c>
      <c r="B57" s="202" t="s">
        <v>40</v>
      </c>
      <c r="C57" s="15" t="s">
        <v>51</v>
      </c>
      <c r="D57" s="16">
        <f t="shared" si="20"/>
        <v>0.6</v>
      </c>
      <c r="E57" s="16">
        <v>0.6</v>
      </c>
      <c r="F57" s="16"/>
      <c r="G57" s="16"/>
      <c r="H57" s="10">
        <f t="shared" si="21"/>
        <v>0</v>
      </c>
      <c r="I57" s="10"/>
      <c r="J57" s="10"/>
      <c r="K57" s="10"/>
      <c r="L57" s="12">
        <f t="shared" si="26"/>
        <v>0.6</v>
      </c>
      <c r="M57" s="12">
        <f t="shared" si="23"/>
        <v>0.6</v>
      </c>
      <c r="N57" s="12">
        <f t="shared" si="24"/>
        <v>0</v>
      </c>
      <c r="O57" s="12">
        <f t="shared" si="25"/>
        <v>0</v>
      </c>
    </row>
    <row r="58" spans="1:17" ht="15" customHeight="1" x14ac:dyDescent="0.25">
      <c r="A58" s="13" t="s">
        <v>108</v>
      </c>
      <c r="B58" s="12" t="s">
        <v>50</v>
      </c>
      <c r="C58" s="15" t="s">
        <v>51</v>
      </c>
      <c r="D58" s="16">
        <f t="shared" si="20"/>
        <v>0.1</v>
      </c>
      <c r="E58" s="16">
        <v>0.1</v>
      </c>
      <c r="F58" s="16"/>
      <c r="G58" s="16"/>
      <c r="H58" s="10">
        <f t="shared" si="21"/>
        <v>0</v>
      </c>
      <c r="I58" s="10"/>
      <c r="J58" s="10"/>
      <c r="K58" s="10"/>
      <c r="L58" s="12">
        <f t="shared" si="26"/>
        <v>0.1</v>
      </c>
      <c r="M58" s="12">
        <f t="shared" si="23"/>
        <v>0.1</v>
      </c>
      <c r="N58" s="12">
        <f t="shared" si="24"/>
        <v>0</v>
      </c>
      <c r="O58" s="12">
        <f t="shared" si="25"/>
        <v>0</v>
      </c>
    </row>
    <row r="59" spans="1:17" ht="15" customHeight="1" x14ac:dyDescent="0.25">
      <c r="A59" s="13" t="s">
        <v>109</v>
      </c>
      <c r="B59" s="12" t="s">
        <v>167</v>
      </c>
      <c r="C59" s="15" t="s">
        <v>51</v>
      </c>
      <c r="D59" s="16">
        <f t="shared" si="20"/>
        <v>3.4</v>
      </c>
      <c r="E59" s="16">
        <v>3.4</v>
      </c>
      <c r="F59" s="16"/>
      <c r="G59" s="16"/>
      <c r="H59" s="10">
        <f t="shared" si="21"/>
        <v>0</v>
      </c>
      <c r="I59" s="10"/>
      <c r="J59" s="10"/>
      <c r="K59" s="10"/>
      <c r="L59" s="12">
        <f t="shared" si="26"/>
        <v>3.4</v>
      </c>
      <c r="M59" s="12">
        <f t="shared" si="23"/>
        <v>3.4</v>
      </c>
      <c r="N59" s="12">
        <f t="shared" si="24"/>
        <v>0</v>
      </c>
      <c r="O59" s="12">
        <f t="shared" si="25"/>
        <v>0</v>
      </c>
    </row>
    <row r="60" spans="1:17" ht="15.95" customHeight="1" x14ac:dyDescent="0.25">
      <c r="A60" s="20" t="s">
        <v>155</v>
      </c>
      <c r="B60" s="21" t="s">
        <v>177</v>
      </c>
      <c r="C60" s="28"/>
      <c r="D60" s="265">
        <f>E60+G60</f>
        <v>117.5</v>
      </c>
      <c r="E60" s="23">
        <f>SUM(E29:E59)</f>
        <v>117.5</v>
      </c>
      <c r="F60" s="23">
        <f t="shared" ref="F60:G60" si="27">SUM(F29:F59)</f>
        <v>0</v>
      </c>
      <c r="G60" s="23">
        <f t="shared" si="27"/>
        <v>0</v>
      </c>
      <c r="H60" s="24">
        <f t="shared" si="21"/>
        <v>0</v>
      </c>
      <c r="I60" s="24">
        <f t="shared" ref="I60" si="28">SUM(I29:I59)</f>
        <v>0</v>
      </c>
      <c r="J60" s="24">
        <f t="shared" ref="J60" si="29">SUM(J29:J59)</f>
        <v>0</v>
      </c>
      <c r="K60" s="24">
        <f t="shared" ref="K60" si="30">SUM(K29:K59)</f>
        <v>0</v>
      </c>
      <c r="L60" s="21">
        <f t="shared" si="26"/>
        <v>117.5</v>
      </c>
      <c r="M60" s="21">
        <f t="shared" ref="M60" si="31">SUM(M29:M59)</f>
        <v>117.5</v>
      </c>
      <c r="N60" s="21">
        <f t="shared" ref="N60" si="32">SUM(N29:N59)</f>
        <v>0</v>
      </c>
      <c r="O60" s="21">
        <f t="shared" ref="O60" si="33">SUM(O29:O59)</f>
        <v>0</v>
      </c>
    </row>
    <row r="61" spans="1:17" ht="15.95" customHeight="1" x14ac:dyDescent="0.25">
      <c r="A61" s="38" t="s">
        <v>156</v>
      </c>
      <c r="B61" s="561" t="s">
        <v>66</v>
      </c>
      <c r="C61" s="562"/>
      <c r="D61" s="562"/>
      <c r="E61" s="562"/>
      <c r="F61" s="562"/>
      <c r="G61" s="562"/>
      <c r="H61" s="562"/>
      <c r="I61" s="562"/>
      <c r="J61" s="562"/>
      <c r="K61" s="562"/>
      <c r="L61" s="562"/>
      <c r="M61" s="562"/>
      <c r="N61" s="562"/>
      <c r="O61" s="563"/>
    </row>
    <row r="62" spans="1:17" ht="15" customHeight="1" x14ac:dyDescent="0.25">
      <c r="A62" s="19" t="s">
        <v>110</v>
      </c>
      <c r="B62" s="29" t="s">
        <v>27</v>
      </c>
      <c r="C62" s="39" t="s">
        <v>30</v>
      </c>
      <c r="D62" s="16">
        <f t="shared" ref="D62:D70" si="34">E62+G62</f>
        <v>4.8</v>
      </c>
      <c r="E62" s="16">
        <v>4.8</v>
      </c>
      <c r="F62" s="16"/>
      <c r="G62" s="16"/>
      <c r="H62" s="9">
        <f t="shared" ref="H62:H71" si="35">I62+K62</f>
        <v>0</v>
      </c>
      <c r="I62" s="10"/>
      <c r="J62" s="10"/>
      <c r="K62" s="207"/>
      <c r="L62" s="11">
        <f t="shared" ref="L62:L71" si="36">M62+O62</f>
        <v>4.8</v>
      </c>
      <c r="M62" s="11">
        <f t="shared" ref="M62:O70" si="37">E62+I62</f>
        <v>4.8</v>
      </c>
      <c r="N62" s="11">
        <f t="shared" si="37"/>
        <v>0</v>
      </c>
      <c r="O62" s="11">
        <f t="shared" si="37"/>
        <v>0</v>
      </c>
    </row>
    <row r="63" spans="1:17" ht="15" customHeight="1" x14ac:dyDescent="0.25">
      <c r="A63" s="13" t="s">
        <v>157</v>
      </c>
      <c r="B63" s="29" t="s">
        <v>57</v>
      </c>
      <c r="C63" s="39" t="s">
        <v>30</v>
      </c>
      <c r="D63" s="16">
        <f t="shared" si="34"/>
        <v>0.1</v>
      </c>
      <c r="E63" s="16">
        <v>0.1</v>
      </c>
      <c r="F63" s="16"/>
      <c r="G63" s="16"/>
      <c r="H63" s="9">
        <f t="shared" si="35"/>
        <v>0</v>
      </c>
      <c r="I63" s="10"/>
      <c r="J63" s="10"/>
      <c r="K63" s="207"/>
      <c r="L63" s="11">
        <f t="shared" si="36"/>
        <v>0.1</v>
      </c>
      <c r="M63" s="11">
        <f t="shared" si="37"/>
        <v>0.1</v>
      </c>
      <c r="N63" s="11">
        <f t="shared" si="37"/>
        <v>0</v>
      </c>
      <c r="O63" s="11">
        <f t="shared" si="37"/>
        <v>0</v>
      </c>
    </row>
    <row r="64" spans="1:17" ht="15" customHeight="1" x14ac:dyDescent="0.25">
      <c r="A64" s="243" t="s">
        <v>158</v>
      </c>
      <c r="B64" s="29" t="s">
        <v>58</v>
      </c>
      <c r="C64" s="39" t="s">
        <v>30</v>
      </c>
      <c r="D64" s="16">
        <f t="shared" si="34"/>
        <v>0.5</v>
      </c>
      <c r="E64" s="16">
        <v>0.5</v>
      </c>
      <c r="F64" s="16"/>
      <c r="G64" s="16"/>
      <c r="H64" s="9">
        <f t="shared" si="35"/>
        <v>0</v>
      </c>
      <c r="I64" s="10"/>
      <c r="J64" s="10"/>
      <c r="K64" s="207"/>
      <c r="L64" s="11">
        <f t="shared" si="36"/>
        <v>0.5</v>
      </c>
      <c r="M64" s="11">
        <f t="shared" si="37"/>
        <v>0.5</v>
      </c>
      <c r="N64" s="11">
        <f t="shared" si="37"/>
        <v>0</v>
      </c>
      <c r="O64" s="11">
        <f t="shared" si="37"/>
        <v>0</v>
      </c>
    </row>
    <row r="65" spans="1:17" ht="15" customHeight="1" x14ac:dyDescent="0.25">
      <c r="A65" s="38" t="s">
        <v>111</v>
      </c>
      <c r="B65" s="29" t="s">
        <v>394</v>
      </c>
      <c r="C65" s="39" t="s">
        <v>30</v>
      </c>
      <c r="D65" s="16">
        <f t="shared" si="34"/>
        <v>0.1</v>
      </c>
      <c r="E65" s="16">
        <v>0.1</v>
      </c>
      <c r="F65" s="16"/>
      <c r="G65" s="16"/>
      <c r="H65" s="9">
        <f t="shared" si="35"/>
        <v>0</v>
      </c>
      <c r="I65" s="10"/>
      <c r="J65" s="10"/>
      <c r="K65" s="207"/>
      <c r="L65" s="11">
        <f t="shared" si="36"/>
        <v>0.1</v>
      </c>
      <c r="M65" s="11">
        <f t="shared" si="37"/>
        <v>0.1</v>
      </c>
      <c r="N65" s="11">
        <f t="shared" si="37"/>
        <v>0</v>
      </c>
      <c r="O65" s="11">
        <f t="shared" si="37"/>
        <v>0</v>
      </c>
    </row>
    <row r="66" spans="1:17" ht="15" customHeight="1" x14ac:dyDescent="0.25">
      <c r="A66" s="40" t="s">
        <v>112</v>
      </c>
      <c r="B66" s="29" t="s">
        <v>396</v>
      </c>
      <c r="C66" s="39" t="s">
        <v>30</v>
      </c>
      <c r="D66" s="16">
        <f t="shared" si="34"/>
        <v>0.4</v>
      </c>
      <c r="E66" s="16">
        <v>0.4</v>
      </c>
      <c r="F66" s="16"/>
      <c r="G66" s="16"/>
      <c r="H66" s="9">
        <f t="shared" si="35"/>
        <v>0</v>
      </c>
      <c r="I66" s="10"/>
      <c r="J66" s="10"/>
      <c r="K66" s="207"/>
      <c r="L66" s="11">
        <f t="shared" si="36"/>
        <v>0.4</v>
      </c>
      <c r="M66" s="11">
        <f t="shared" si="37"/>
        <v>0.4</v>
      </c>
      <c r="N66" s="11">
        <f t="shared" si="37"/>
        <v>0</v>
      </c>
      <c r="O66" s="11">
        <f t="shared" si="37"/>
        <v>0</v>
      </c>
    </row>
    <row r="67" spans="1:17" x14ac:dyDescent="0.25">
      <c r="A67" s="32" t="s">
        <v>113</v>
      </c>
      <c r="B67" s="29" t="s">
        <v>67</v>
      </c>
      <c r="C67" s="39" t="s">
        <v>30</v>
      </c>
      <c r="D67" s="16">
        <f t="shared" si="34"/>
        <v>0.1</v>
      </c>
      <c r="E67" s="16">
        <v>0.1</v>
      </c>
      <c r="F67" s="16"/>
      <c r="G67" s="16"/>
      <c r="H67" s="9">
        <f t="shared" si="35"/>
        <v>0</v>
      </c>
      <c r="I67" s="10"/>
      <c r="J67" s="10"/>
      <c r="K67" s="207"/>
      <c r="L67" s="11">
        <f t="shared" si="36"/>
        <v>0.1</v>
      </c>
      <c r="M67" s="11">
        <f t="shared" si="37"/>
        <v>0.1</v>
      </c>
      <c r="N67" s="11">
        <f t="shared" si="37"/>
        <v>0</v>
      </c>
      <c r="O67" s="11">
        <f t="shared" si="37"/>
        <v>0</v>
      </c>
      <c r="P67" s="37"/>
      <c r="Q67" s="37"/>
    </row>
    <row r="68" spans="1:17" x14ac:dyDescent="0.25">
      <c r="A68" s="32" t="s">
        <v>114</v>
      </c>
      <c r="B68" s="29" t="s">
        <v>28</v>
      </c>
      <c r="C68" s="39" t="s">
        <v>30</v>
      </c>
      <c r="D68" s="16">
        <f t="shared" si="34"/>
        <v>3.7</v>
      </c>
      <c r="E68" s="16">
        <v>3.7</v>
      </c>
      <c r="F68" s="16"/>
      <c r="G68" s="16"/>
      <c r="H68" s="9">
        <f t="shared" si="35"/>
        <v>0</v>
      </c>
      <c r="I68" s="10"/>
      <c r="J68" s="10"/>
      <c r="K68" s="207"/>
      <c r="L68" s="11">
        <f t="shared" si="36"/>
        <v>3.7</v>
      </c>
      <c r="M68" s="11">
        <f t="shared" si="37"/>
        <v>3.7</v>
      </c>
      <c r="N68" s="11">
        <f t="shared" si="37"/>
        <v>0</v>
      </c>
      <c r="O68" s="11">
        <f t="shared" si="37"/>
        <v>0</v>
      </c>
      <c r="P68" s="37"/>
      <c r="Q68" s="37"/>
    </row>
    <row r="69" spans="1:17" ht="15" customHeight="1" x14ac:dyDescent="0.25">
      <c r="A69" s="32" t="s">
        <v>115</v>
      </c>
      <c r="B69" s="12" t="s">
        <v>29</v>
      </c>
      <c r="C69" s="39" t="s">
        <v>30</v>
      </c>
      <c r="D69" s="16">
        <f t="shared" si="34"/>
        <v>2.6</v>
      </c>
      <c r="E69" s="16">
        <v>2.6</v>
      </c>
      <c r="F69" s="16"/>
      <c r="G69" s="16"/>
      <c r="H69" s="9">
        <f t="shared" si="35"/>
        <v>0</v>
      </c>
      <c r="I69" s="10"/>
      <c r="J69" s="10"/>
      <c r="K69" s="207"/>
      <c r="L69" s="11">
        <f t="shared" si="36"/>
        <v>2.6</v>
      </c>
      <c r="M69" s="11">
        <f t="shared" si="37"/>
        <v>2.6</v>
      </c>
      <c r="N69" s="11">
        <f t="shared" si="37"/>
        <v>0</v>
      </c>
      <c r="O69" s="11">
        <f t="shared" si="37"/>
        <v>0</v>
      </c>
      <c r="P69" s="37"/>
      <c r="Q69" s="37"/>
    </row>
    <row r="70" spans="1:17" x14ac:dyDescent="0.25">
      <c r="A70" s="32" t="s">
        <v>166</v>
      </c>
      <c r="B70" s="41" t="s">
        <v>64</v>
      </c>
      <c r="C70" s="39" t="s">
        <v>30</v>
      </c>
      <c r="D70" s="16">
        <f t="shared" si="34"/>
        <v>3</v>
      </c>
      <c r="E70" s="16">
        <v>3</v>
      </c>
      <c r="F70" s="16"/>
      <c r="G70" s="16"/>
      <c r="H70" s="9">
        <f t="shared" si="35"/>
        <v>0</v>
      </c>
      <c r="I70" s="10"/>
      <c r="J70" s="10"/>
      <c r="K70" s="207"/>
      <c r="L70" s="11">
        <f t="shared" si="36"/>
        <v>3</v>
      </c>
      <c r="M70" s="11">
        <f t="shared" si="37"/>
        <v>3</v>
      </c>
      <c r="N70" s="11">
        <f t="shared" si="37"/>
        <v>0</v>
      </c>
      <c r="O70" s="11">
        <f t="shared" si="37"/>
        <v>0</v>
      </c>
    </row>
    <row r="71" spans="1:17" ht="15.95" customHeight="1" x14ac:dyDescent="0.25">
      <c r="A71" s="451" t="s">
        <v>116</v>
      </c>
      <c r="B71" s="44" t="s">
        <v>179</v>
      </c>
      <c r="C71" s="78"/>
      <c r="D71" s="265">
        <f>E71+G71</f>
        <v>15.299999999999999</v>
      </c>
      <c r="E71" s="23">
        <f>SUM(E62:E70)</f>
        <v>15.299999999999999</v>
      </c>
      <c r="F71" s="23">
        <f t="shared" ref="F71:G71" si="38">SUM(F62:F70)</f>
        <v>0</v>
      </c>
      <c r="G71" s="23">
        <f t="shared" si="38"/>
        <v>0</v>
      </c>
      <c r="H71" s="24">
        <f t="shared" si="35"/>
        <v>0</v>
      </c>
      <c r="I71" s="24">
        <f t="shared" ref="I71" si="39">SUM(I62:I70)</f>
        <v>0</v>
      </c>
      <c r="J71" s="24">
        <f t="shared" ref="J71" si="40">SUM(J62:J70)</f>
        <v>0</v>
      </c>
      <c r="K71" s="24">
        <f t="shared" ref="K71" si="41">SUM(K62:K70)</f>
        <v>0</v>
      </c>
      <c r="L71" s="21">
        <f t="shared" si="36"/>
        <v>15.299999999999999</v>
      </c>
      <c r="M71" s="21">
        <f t="shared" ref="M71" si="42">SUM(M62:M70)</f>
        <v>15.299999999999999</v>
      </c>
      <c r="N71" s="21">
        <f t="shared" ref="N71" si="43">SUM(N62:N70)</f>
        <v>0</v>
      </c>
      <c r="O71" s="21">
        <f t="shared" ref="O71" si="44">SUM(O62:O70)</f>
        <v>0</v>
      </c>
    </row>
    <row r="72" spans="1:17" ht="17.25" customHeight="1" x14ac:dyDescent="0.25">
      <c r="A72" s="32" t="s">
        <v>117</v>
      </c>
      <c r="B72" s="561" t="s">
        <v>68</v>
      </c>
      <c r="C72" s="562"/>
      <c r="D72" s="562"/>
      <c r="E72" s="562"/>
      <c r="F72" s="562"/>
      <c r="G72" s="562"/>
      <c r="H72" s="562"/>
      <c r="I72" s="562"/>
      <c r="J72" s="562"/>
      <c r="K72" s="562"/>
      <c r="L72" s="562"/>
      <c r="M72" s="562"/>
      <c r="N72" s="562"/>
      <c r="O72" s="563"/>
    </row>
    <row r="73" spans="1:17" ht="17.25" customHeight="1" x14ac:dyDescent="0.25">
      <c r="A73" s="32" t="s">
        <v>118</v>
      </c>
      <c r="B73" s="6" t="s">
        <v>20</v>
      </c>
      <c r="C73" s="97" t="s">
        <v>24</v>
      </c>
      <c r="D73" s="16">
        <f t="shared" ref="D73" si="45">E73+G73</f>
        <v>202.39999999999998</v>
      </c>
      <c r="E73" s="16">
        <v>136.19999999999999</v>
      </c>
      <c r="F73" s="16"/>
      <c r="G73" s="16">
        <v>66.2</v>
      </c>
      <c r="H73" s="9">
        <f t="shared" ref="H73" si="46">I73+K73</f>
        <v>0</v>
      </c>
      <c r="I73" s="10"/>
      <c r="J73" s="10"/>
      <c r="K73" s="207"/>
      <c r="L73" s="11">
        <f t="shared" ref="L73" si="47">M73+O73</f>
        <v>202.39999999999998</v>
      </c>
      <c r="M73" s="11">
        <f t="shared" ref="M73" si="48">E73+I73</f>
        <v>136.19999999999999</v>
      </c>
      <c r="N73" s="11">
        <f t="shared" ref="N73" si="49">F73+J73</f>
        <v>0</v>
      </c>
      <c r="O73" s="11">
        <f t="shared" ref="O73" si="50">G73+K73</f>
        <v>66.2</v>
      </c>
    </row>
    <row r="74" spans="1:17" ht="15" customHeight="1" x14ac:dyDescent="0.25">
      <c r="A74" s="32" t="s">
        <v>119</v>
      </c>
      <c r="B74" s="12" t="s">
        <v>52</v>
      </c>
      <c r="C74" s="81" t="s">
        <v>24</v>
      </c>
      <c r="D74" s="16">
        <f t="shared" ref="D74:D76" si="51">E74+G74</f>
        <v>4.2</v>
      </c>
      <c r="E74" s="16">
        <v>4.2</v>
      </c>
      <c r="F74" s="16"/>
      <c r="G74" s="16"/>
      <c r="H74" s="9">
        <f t="shared" ref="H74:H77" si="52">I74+K74</f>
        <v>0</v>
      </c>
      <c r="I74" s="10"/>
      <c r="J74" s="10"/>
      <c r="K74" s="207"/>
      <c r="L74" s="12">
        <f t="shared" ref="L74:L77" si="53">M74+O74</f>
        <v>4.2</v>
      </c>
      <c r="M74" s="12">
        <f t="shared" ref="M74:O76" si="54">E74+I74</f>
        <v>4.2</v>
      </c>
      <c r="N74" s="12">
        <f t="shared" si="54"/>
        <v>0</v>
      </c>
      <c r="O74" s="12">
        <f t="shared" si="54"/>
        <v>0</v>
      </c>
    </row>
    <row r="75" spans="1:17" ht="15" customHeight="1" x14ac:dyDescent="0.25">
      <c r="A75" s="38" t="s">
        <v>120</v>
      </c>
      <c r="B75" s="29" t="s">
        <v>53</v>
      </c>
      <c r="C75" s="30" t="s">
        <v>24</v>
      </c>
      <c r="D75" s="16">
        <f t="shared" si="51"/>
        <v>2.2999999999999998</v>
      </c>
      <c r="E75" s="16">
        <v>2.2999999999999998</v>
      </c>
      <c r="F75" s="16"/>
      <c r="G75" s="16"/>
      <c r="H75" s="9">
        <f t="shared" si="52"/>
        <v>0</v>
      </c>
      <c r="I75" s="10"/>
      <c r="J75" s="10"/>
      <c r="K75" s="207"/>
      <c r="L75" s="12">
        <f t="shared" si="53"/>
        <v>2.2999999999999998</v>
      </c>
      <c r="M75" s="12">
        <f t="shared" si="54"/>
        <v>2.2999999999999998</v>
      </c>
      <c r="N75" s="12">
        <f t="shared" si="54"/>
        <v>0</v>
      </c>
      <c r="O75" s="12">
        <f t="shared" si="54"/>
        <v>0</v>
      </c>
    </row>
    <row r="76" spans="1:17" s="37" customFormat="1" ht="15" customHeight="1" x14ac:dyDescent="0.25">
      <c r="A76" s="38" t="s">
        <v>162</v>
      </c>
      <c r="B76" s="12" t="s">
        <v>69</v>
      </c>
      <c r="C76" s="30" t="s">
        <v>24</v>
      </c>
      <c r="D76" s="16">
        <f t="shared" si="51"/>
        <v>5.7</v>
      </c>
      <c r="E76" s="16">
        <v>5.7</v>
      </c>
      <c r="F76" s="16"/>
      <c r="G76" s="16"/>
      <c r="H76" s="9">
        <f t="shared" si="52"/>
        <v>0</v>
      </c>
      <c r="I76" s="10"/>
      <c r="J76" s="10"/>
      <c r="K76" s="207"/>
      <c r="L76" s="12">
        <f t="shared" si="53"/>
        <v>5.7</v>
      </c>
      <c r="M76" s="12">
        <f t="shared" si="54"/>
        <v>5.7</v>
      </c>
      <c r="N76" s="12">
        <f t="shared" si="54"/>
        <v>0</v>
      </c>
      <c r="O76" s="12">
        <f t="shared" si="54"/>
        <v>0</v>
      </c>
      <c r="P76" s="2"/>
      <c r="Q76" s="2"/>
    </row>
    <row r="77" spans="1:17" ht="15.95" customHeight="1" x14ac:dyDescent="0.25">
      <c r="A77" s="452" t="s">
        <v>121</v>
      </c>
      <c r="B77" s="246" t="s">
        <v>180</v>
      </c>
      <c r="C77" s="25"/>
      <c r="D77" s="265">
        <f>E77+G77</f>
        <v>214.59999999999997</v>
      </c>
      <c r="E77" s="23">
        <f>SUM(E73:E76)</f>
        <v>148.39999999999998</v>
      </c>
      <c r="F77" s="23">
        <f t="shared" ref="F77:G77" si="55">SUM(F73:F76)</f>
        <v>0</v>
      </c>
      <c r="G77" s="23">
        <f t="shared" si="55"/>
        <v>66.2</v>
      </c>
      <c r="H77" s="24">
        <f t="shared" si="52"/>
        <v>0</v>
      </c>
      <c r="I77" s="24">
        <f t="shared" ref="I77" si="56">SUM(I73:I76)</f>
        <v>0</v>
      </c>
      <c r="J77" s="24">
        <f t="shared" ref="J77" si="57">SUM(J73:J76)</f>
        <v>0</v>
      </c>
      <c r="K77" s="24">
        <f t="shared" ref="K77" si="58">SUM(K73:K76)</f>
        <v>0</v>
      </c>
      <c r="L77" s="21">
        <f t="shared" si="53"/>
        <v>214.59999999999997</v>
      </c>
      <c r="M77" s="21">
        <f t="shared" ref="M77" si="59">SUM(M73:M76)</f>
        <v>148.39999999999998</v>
      </c>
      <c r="N77" s="21">
        <f t="shared" ref="N77" si="60">SUM(N73:N76)</f>
        <v>0</v>
      </c>
      <c r="O77" s="21">
        <f t="shared" ref="O77" si="61">SUM(O73:O76)</f>
        <v>66.2</v>
      </c>
    </row>
    <row r="78" spans="1:17" ht="18" customHeight="1" x14ac:dyDescent="0.25">
      <c r="A78" s="32" t="s">
        <v>122</v>
      </c>
      <c r="B78" s="674" t="s">
        <v>488</v>
      </c>
      <c r="C78" s="675"/>
      <c r="D78" s="675"/>
      <c r="E78" s="675"/>
      <c r="F78" s="675"/>
      <c r="G78" s="675"/>
      <c r="H78" s="675"/>
      <c r="I78" s="675"/>
      <c r="J78" s="675"/>
      <c r="K78" s="675"/>
      <c r="L78" s="675"/>
      <c r="M78" s="675"/>
      <c r="N78" s="675"/>
      <c r="O78" s="676"/>
    </row>
    <row r="79" spans="1:17" ht="15.75" customHeight="1" x14ac:dyDescent="0.25">
      <c r="A79" s="32" t="s">
        <v>123</v>
      </c>
      <c r="B79" s="561" t="s">
        <v>6</v>
      </c>
      <c r="C79" s="562"/>
      <c r="D79" s="562"/>
      <c r="E79" s="562"/>
      <c r="F79" s="562"/>
      <c r="G79" s="562"/>
      <c r="H79" s="562"/>
      <c r="I79" s="562"/>
      <c r="J79" s="562"/>
      <c r="K79" s="562"/>
      <c r="L79" s="562"/>
      <c r="M79" s="562"/>
      <c r="N79" s="562"/>
      <c r="O79" s="563"/>
    </row>
    <row r="80" spans="1:17" ht="15" customHeight="1" x14ac:dyDescent="0.25">
      <c r="A80" s="32" t="s">
        <v>124</v>
      </c>
      <c r="B80" s="35" t="s">
        <v>12</v>
      </c>
      <c r="C80" s="15" t="s">
        <v>9</v>
      </c>
      <c r="D80" s="16">
        <f t="shared" ref="D80:D82" si="62">E80+G80</f>
        <v>0.2</v>
      </c>
      <c r="E80" s="16">
        <v>0.2</v>
      </c>
      <c r="F80" s="16"/>
      <c r="G80" s="16"/>
      <c r="H80" s="10">
        <f t="shared" ref="H80:H83" si="63">I80+K80</f>
        <v>0</v>
      </c>
      <c r="I80" s="10"/>
      <c r="J80" s="10"/>
      <c r="K80" s="10"/>
      <c r="L80" s="12">
        <f t="shared" ref="L80:L83" si="64">M80+O80</f>
        <v>0.2</v>
      </c>
      <c r="M80" s="12">
        <f t="shared" ref="M80:O82" si="65">E80+I80</f>
        <v>0.2</v>
      </c>
      <c r="N80" s="12">
        <f t="shared" si="65"/>
        <v>0</v>
      </c>
      <c r="O80" s="12">
        <f t="shared" si="65"/>
        <v>0</v>
      </c>
    </row>
    <row r="81" spans="1:15" ht="15" hidden="1" customHeight="1" x14ac:dyDescent="0.25">
      <c r="A81" s="32" t="s">
        <v>127</v>
      </c>
      <c r="B81" s="35" t="s">
        <v>13</v>
      </c>
      <c r="C81" s="15" t="s">
        <v>9</v>
      </c>
      <c r="D81" s="16">
        <f t="shared" si="62"/>
        <v>0</v>
      </c>
      <c r="E81" s="16"/>
      <c r="F81" s="16"/>
      <c r="G81" s="16"/>
      <c r="H81" s="10">
        <f t="shared" si="63"/>
        <v>0</v>
      </c>
      <c r="I81" s="10"/>
      <c r="J81" s="10"/>
      <c r="K81" s="10"/>
      <c r="L81" s="12">
        <f t="shared" si="64"/>
        <v>0</v>
      </c>
      <c r="M81" s="12">
        <f t="shared" si="65"/>
        <v>0</v>
      </c>
      <c r="N81" s="12">
        <f t="shared" si="65"/>
        <v>0</v>
      </c>
      <c r="O81" s="12">
        <f t="shared" si="65"/>
        <v>0</v>
      </c>
    </row>
    <row r="82" spans="1:15" ht="15" customHeight="1" x14ac:dyDescent="0.25">
      <c r="A82" s="32" t="s">
        <v>125</v>
      </c>
      <c r="B82" s="12" t="s">
        <v>170</v>
      </c>
      <c r="C82" s="427" t="s">
        <v>21</v>
      </c>
      <c r="D82" s="16">
        <f t="shared" si="62"/>
        <v>0.1</v>
      </c>
      <c r="E82" s="16">
        <v>0.1</v>
      </c>
      <c r="F82" s="16"/>
      <c r="G82" s="16"/>
      <c r="H82" s="10">
        <f t="shared" si="63"/>
        <v>0</v>
      </c>
      <c r="I82" s="10"/>
      <c r="J82" s="10"/>
      <c r="K82" s="10"/>
      <c r="L82" s="12">
        <f t="shared" si="64"/>
        <v>0.1</v>
      </c>
      <c r="M82" s="12">
        <f t="shared" si="65"/>
        <v>0.1</v>
      </c>
      <c r="N82" s="12">
        <f t="shared" si="65"/>
        <v>0</v>
      </c>
      <c r="O82" s="12">
        <f t="shared" si="65"/>
        <v>0</v>
      </c>
    </row>
    <row r="83" spans="1:15" ht="15" customHeight="1" x14ac:dyDescent="0.25">
      <c r="A83" s="453" t="s">
        <v>126</v>
      </c>
      <c r="B83" s="21" t="s">
        <v>174</v>
      </c>
      <c r="C83" s="28"/>
      <c r="D83" s="265">
        <f>E83+G83</f>
        <v>0.30000000000000004</v>
      </c>
      <c r="E83" s="23">
        <f>SUM(E80:E82)</f>
        <v>0.30000000000000004</v>
      </c>
      <c r="F83" s="23">
        <f t="shared" ref="F83:G83" si="66">SUM(F80:F82)</f>
        <v>0</v>
      </c>
      <c r="G83" s="23">
        <f t="shared" si="66"/>
        <v>0</v>
      </c>
      <c r="H83" s="24">
        <f t="shared" si="63"/>
        <v>0</v>
      </c>
      <c r="I83" s="24">
        <f t="shared" ref="I83" si="67">SUM(I80:I82)</f>
        <v>0</v>
      </c>
      <c r="J83" s="24">
        <f t="shared" ref="J83" si="68">SUM(J80:J82)</f>
        <v>0</v>
      </c>
      <c r="K83" s="24">
        <f t="shared" ref="K83" si="69">SUM(K80:K82)</f>
        <v>0</v>
      </c>
      <c r="L83" s="21">
        <f t="shared" si="64"/>
        <v>0.30000000000000004</v>
      </c>
      <c r="M83" s="21">
        <f t="shared" ref="M83" si="70">SUM(M80:M82)</f>
        <v>0.30000000000000004</v>
      </c>
      <c r="N83" s="21">
        <f t="shared" ref="N83" si="71">SUM(N80:N82)</f>
        <v>0</v>
      </c>
      <c r="O83" s="21">
        <f t="shared" ref="O83" si="72">SUM(O80:O82)</f>
        <v>0</v>
      </c>
    </row>
    <row r="84" spans="1:15" ht="18.75" customHeight="1" x14ac:dyDescent="0.25">
      <c r="A84" s="32" t="s">
        <v>127</v>
      </c>
      <c r="B84" s="561" t="s">
        <v>59</v>
      </c>
      <c r="C84" s="562"/>
      <c r="D84" s="562"/>
      <c r="E84" s="562"/>
      <c r="F84" s="562"/>
      <c r="G84" s="562"/>
      <c r="H84" s="562"/>
      <c r="I84" s="562"/>
      <c r="J84" s="562"/>
      <c r="K84" s="562"/>
      <c r="L84" s="562"/>
      <c r="M84" s="562"/>
      <c r="N84" s="562"/>
      <c r="O84" s="563"/>
    </row>
    <row r="85" spans="1:15" ht="15" customHeight="1" x14ac:dyDescent="0.25">
      <c r="A85" s="32" t="s">
        <v>128</v>
      </c>
      <c r="B85" s="35" t="s">
        <v>12</v>
      </c>
      <c r="C85" s="15" t="s">
        <v>22</v>
      </c>
      <c r="D85" s="16">
        <f t="shared" ref="D85:D87" si="73">E85+G85</f>
        <v>0.1</v>
      </c>
      <c r="E85" s="16">
        <v>0.1</v>
      </c>
      <c r="F85" s="16"/>
      <c r="G85" s="16"/>
      <c r="H85" s="10">
        <f t="shared" ref="H85:H88" si="74">I85+K85</f>
        <v>0</v>
      </c>
      <c r="I85" s="10"/>
      <c r="J85" s="10"/>
      <c r="K85" s="10"/>
      <c r="L85" s="12">
        <f t="shared" ref="L85:L88" si="75">M85+O85</f>
        <v>0.1</v>
      </c>
      <c r="M85" s="12">
        <f t="shared" ref="M85:M87" si="76">E85+I85</f>
        <v>0.1</v>
      </c>
      <c r="N85" s="12">
        <f t="shared" ref="N85:N87" si="77">F85+J85</f>
        <v>0</v>
      </c>
      <c r="O85" s="12">
        <f t="shared" ref="O85:O87" si="78">G85+K85</f>
        <v>0</v>
      </c>
    </row>
    <row r="86" spans="1:15" ht="15" hidden="1" customHeight="1" x14ac:dyDescent="0.25">
      <c r="A86" s="32" t="s">
        <v>131</v>
      </c>
      <c r="B86" s="35" t="s">
        <v>13</v>
      </c>
      <c r="C86" s="15" t="s">
        <v>9</v>
      </c>
      <c r="D86" s="16">
        <f t="shared" si="73"/>
        <v>0</v>
      </c>
      <c r="E86" s="16"/>
      <c r="F86" s="16"/>
      <c r="G86" s="16"/>
      <c r="H86" s="10">
        <f t="shared" si="74"/>
        <v>0</v>
      </c>
      <c r="I86" s="10"/>
      <c r="J86" s="10"/>
      <c r="K86" s="10"/>
      <c r="L86" s="12">
        <f t="shared" si="75"/>
        <v>0</v>
      </c>
      <c r="M86" s="12">
        <f t="shared" si="76"/>
        <v>0</v>
      </c>
      <c r="N86" s="12">
        <f t="shared" si="77"/>
        <v>0</v>
      </c>
      <c r="O86" s="12">
        <f t="shared" si="78"/>
        <v>0</v>
      </c>
    </row>
    <row r="87" spans="1:15" ht="15" customHeight="1" x14ac:dyDescent="0.25">
      <c r="A87" s="32" t="s">
        <v>129</v>
      </c>
      <c r="B87" s="12" t="s">
        <v>15</v>
      </c>
      <c r="C87" s="15" t="s">
        <v>22</v>
      </c>
      <c r="D87" s="16">
        <f t="shared" si="73"/>
        <v>0.1</v>
      </c>
      <c r="E87" s="16">
        <v>0.1</v>
      </c>
      <c r="F87" s="16"/>
      <c r="G87" s="16"/>
      <c r="H87" s="10">
        <f t="shared" si="74"/>
        <v>0</v>
      </c>
      <c r="I87" s="10"/>
      <c r="J87" s="10"/>
      <c r="K87" s="10"/>
      <c r="L87" s="12">
        <f t="shared" si="75"/>
        <v>0.1</v>
      </c>
      <c r="M87" s="12">
        <f t="shared" si="76"/>
        <v>0.1</v>
      </c>
      <c r="N87" s="12">
        <f t="shared" si="77"/>
        <v>0</v>
      </c>
      <c r="O87" s="12">
        <f t="shared" si="78"/>
        <v>0</v>
      </c>
    </row>
    <row r="88" spans="1:15" ht="15" customHeight="1" x14ac:dyDescent="0.25">
      <c r="A88" s="453" t="s">
        <v>130</v>
      </c>
      <c r="B88" s="21" t="s">
        <v>175</v>
      </c>
      <c r="C88" s="28"/>
      <c r="D88" s="265">
        <f>E88+G88</f>
        <v>0.2</v>
      </c>
      <c r="E88" s="23">
        <f>SUM(E85:E87)</f>
        <v>0.2</v>
      </c>
      <c r="F88" s="23">
        <f t="shared" ref="F88:G88" si="79">SUM(F85:F87)</f>
        <v>0</v>
      </c>
      <c r="G88" s="23">
        <f t="shared" si="79"/>
        <v>0</v>
      </c>
      <c r="H88" s="24">
        <f t="shared" si="74"/>
        <v>0</v>
      </c>
      <c r="I88" s="24">
        <f t="shared" ref="I88:K88" si="80">SUM(I85:I87)</f>
        <v>0</v>
      </c>
      <c r="J88" s="24">
        <f t="shared" si="80"/>
        <v>0</v>
      </c>
      <c r="K88" s="24">
        <f t="shared" si="80"/>
        <v>0</v>
      </c>
      <c r="L88" s="21">
        <f t="shared" si="75"/>
        <v>0.2</v>
      </c>
      <c r="M88" s="21">
        <f t="shared" ref="M88:O88" si="81">SUM(M85:M87)</f>
        <v>0.2</v>
      </c>
      <c r="N88" s="21">
        <f t="shared" si="81"/>
        <v>0</v>
      </c>
      <c r="O88" s="21">
        <f t="shared" si="81"/>
        <v>0</v>
      </c>
    </row>
    <row r="89" spans="1:15" ht="15.95" customHeight="1" x14ac:dyDescent="0.25">
      <c r="A89" s="32" t="s">
        <v>131</v>
      </c>
      <c r="B89" s="561" t="s">
        <v>63</v>
      </c>
      <c r="C89" s="562"/>
      <c r="D89" s="562"/>
      <c r="E89" s="562"/>
      <c r="F89" s="562"/>
      <c r="G89" s="562"/>
      <c r="H89" s="562"/>
      <c r="I89" s="562"/>
      <c r="J89" s="562"/>
      <c r="K89" s="562"/>
      <c r="L89" s="562"/>
      <c r="M89" s="562"/>
      <c r="N89" s="562"/>
      <c r="O89" s="562"/>
    </row>
    <row r="90" spans="1:15" ht="15" customHeight="1" x14ac:dyDescent="0.25">
      <c r="A90" s="32" t="s">
        <v>132</v>
      </c>
      <c r="B90" s="35" t="s">
        <v>20</v>
      </c>
      <c r="C90" s="15" t="s">
        <v>32</v>
      </c>
      <c r="D90" s="16">
        <f>E90+G90</f>
        <v>1.7</v>
      </c>
      <c r="E90" s="16"/>
      <c r="F90" s="16"/>
      <c r="G90" s="16">
        <v>1.7</v>
      </c>
      <c r="H90" s="10">
        <f t="shared" ref="H90:H91" si="82">I90+K90</f>
        <v>0</v>
      </c>
      <c r="I90" s="10"/>
      <c r="J90" s="10"/>
      <c r="K90" s="10"/>
      <c r="L90" s="12">
        <f t="shared" ref="L90:L91" si="83">M90+O90</f>
        <v>1.7</v>
      </c>
      <c r="M90" s="12">
        <f t="shared" ref="M90:O90" si="84">E90+I90</f>
        <v>0</v>
      </c>
      <c r="N90" s="12">
        <f t="shared" si="84"/>
        <v>0</v>
      </c>
      <c r="O90" s="12">
        <f t="shared" si="84"/>
        <v>1.7</v>
      </c>
    </row>
    <row r="91" spans="1:15" ht="15.95" customHeight="1" x14ac:dyDescent="0.25">
      <c r="A91" s="453" t="s">
        <v>163</v>
      </c>
      <c r="B91" s="44" t="s">
        <v>176</v>
      </c>
      <c r="C91" s="78"/>
      <c r="D91" s="265">
        <f>E91+G91</f>
        <v>1.7</v>
      </c>
      <c r="E91" s="23">
        <f>E90</f>
        <v>0</v>
      </c>
      <c r="F91" s="23">
        <f t="shared" ref="F91:G91" si="85">F90</f>
        <v>0</v>
      </c>
      <c r="G91" s="23">
        <f t="shared" si="85"/>
        <v>1.7</v>
      </c>
      <c r="H91" s="24">
        <f t="shared" si="82"/>
        <v>0</v>
      </c>
      <c r="I91" s="24">
        <f t="shared" ref="I91" si="86">I90</f>
        <v>0</v>
      </c>
      <c r="J91" s="24">
        <f t="shared" ref="J91" si="87">J90</f>
        <v>0</v>
      </c>
      <c r="K91" s="24">
        <f t="shared" ref="K91" si="88">K90</f>
        <v>0</v>
      </c>
      <c r="L91" s="21">
        <f t="shared" si="83"/>
        <v>1.7</v>
      </c>
      <c r="M91" s="21">
        <f t="shared" ref="M91" si="89">M90</f>
        <v>0</v>
      </c>
      <c r="N91" s="21">
        <f t="shared" ref="N91" si="90">N90</f>
        <v>0</v>
      </c>
      <c r="O91" s="21">
        <f t="shared" ref="O91" si="91">O90</f>
        <v>1.7</v>
      </c>
    </row>
    <row r="92" spans="1:15" ht="15.95" customHeight="1" x14ac:dyDescent="0.25">
      <c r="A92" s="32" t="s">
        <v>133</v>
      </c>
      <c r="B92" s="561" t="s">
        <v>171</v>
      </c>
      <c r="C92" s="562"/>
      <c r="D92" s="562"/>
      <c r="E92" s="562"/>
      <c r="F92" s="562"/>
      <c r="G92" s="562"/>
      <c r="H92" s="562"/>
      <c r="I92" s="562"/>
      <c r="J92" s="562"/>
      <c r="K92" s="562"/>
      <c r="L92" s="562"/>
      <c r="M92" s="562"/>
      <c r="N92" s="562"/>
      <c r="O92" s="563"/>
    </row>
    <row r="93" spans="1:15" ht="15" customHeight="1" x14ac:dyDescent="0.25">
      <c r="A93" s="32" t="s">
        <v>134</v>
      </c>
      <c r="B93" s="29" t="s">
        <v>416</v>
      </c>
      <c r="C93" s="30" t="s">
        <v>51</v>
      </c>
      <c r="D93" s="16">
        <f t="shared" ref="D93:D112" si="92">E93+G93</f>
        <v>0.1</v>
      </c>
      <c r="E93" s="16">
        <v>0.1</v>
      </c>
      <c r="F93" s="16"/>
      <c r="G93" s="16"/>
      <c r="H93" s="10">
        <f t="shared" ref="H93:H121" si="93">I93+K93</f>
        <v>0</v>
      </c>
      <c r="I93" s="10"/>
      <c r="J93" s="10"/>
      <c r="K93" s="10"/>
      <c r="L93" s="12">
        <f t="shared" ref="L93:L121" si="94">M93+O93</f>
        <v>0.1</v>
      </c>
      <c r="M93" s="12">
        <f t="shared" ref="M93:O96" si="95">E93+I93</f>
        <v>0.1</v>
      </c>
      <c r="N93" s="12">
        <f t="shared" si="95"/>
        <v>0</v>
      </c>
      <c r="O93" s="12">
        <f t="shared" si="95"/>
        <v>0</v>
      </c>
    </row>
    <row r="94" spans="1:15" ht="15" customHeight="1" x14ac:dyDescent="0.25">
      <c r="A94" s="32" t="s">
        <v>135</v>
      </c>
      <c r="B94" s="12" t="s">
        <v>152</v>
      </c>
      <c r="C94" s="30" t="s">
        <v>51</v>
      </c>
      <c r="D94" s="16">
        <f t="shared" si="92"/>
        <v>0.3</v>
      </c>
      <c r="E94" s="16">
        <v>0.3</v>
      </c>
      <c r="F94" s="16"/>
      <c r="G94" s="16"/>
      <c r="H94" s="10">
        <f t="shared" si="93"/>
        <v>0</v>
      </c>
      <c r="I94" s="10"/>
      <c r="J94" s="10"/>
      <c r="K94" s="10"/>
      <c r="L94" s="12">
        <f t="shared" si="94"/>
        <v>0.3</v>
      </c>
      <c r="M94" s="12">
        <f t="shared" si="95"/>
        <v>0.3</v>
      </c>
      <c r="N94" s="12">
        <f t="shared" si="95"/>
        <v>0</v>
      </c>
      <c r="O94" s="12">
        <f t="shared" si="95"/>
        <v>0</v>
      </c>
    </row>
    <row r="95" spans="1:15" ht="15" customHeight="1" x14ac:dyDescent="0.25">
      <c r="A95" s="32" t="s">
        <v>136</v>
      </c>
      <c r="B95" s="29" t="s">
        <v>417</v>
      </c>
      <c r="C95" s="15" t="s">
        <v>51</v>
      </c>
      <c r="D95" s="16">
        <f t="shared" si="92"/>
        <v>0.6</v>
      </c>
      <c r="E95" s="16">
        <v>0.6</v>
      </c>
      <c r="F95" s="16"/>
      <c r="G95" s="16"/>
      <c r="H95" s="10">
        <f t="shared" si="93"/>
        <v>0</v>
      </c>
      <c r="I95" s="10"/>
      <c r="J95" s="10"/>
      <c r="K95" s="10"/>
      <c r="L95" s="12">
        <f t="shared" si="94"/>
        <v>0.6</v>
      </c>
      <c r="M95" s="12">
        <f t="shared" si="95"/>
        <v>0.6</v>
      </c>
      <c r="N95" s="12">
        <f t="shared" si="95"/>
        <v>0</v>
      </c>
      <c r="O95" s="12">
        <f t="shared" si="95"/>
        <v>0</v>
      </c>
    </row>
    <row r="96" spans="1:15" ht="15" customHeight="1" x14ac:dyDescent="0.25">
      <c r="A96" s="32" t="s">
        <v>137</v>
      </c>
      <c r="B96" s="29" t="s">
        <v>418</v>
      </c>
      <c r="C96" s="15" t="s">
        <v>51</v>
      </c>
      <c r="D96" s="16">
        <f t="shared" si="92"/>
        <v>0.3</v>
      </c>
      <c r="E96" s="16">
        <v>0.3</v>
      </c>
      <c r="F96" s="16"/>
      <c r="G96" s="16"/>
      <c r="H96" s="10">
        <f t="shared" si="93"/>
        <v>0</v>
      </c>
      <c r="I96" s="10"/>
      <c r="J96" s="10"/>
      <c r="K96" s="10"/>
      <c r="L96" s="12">
        <f t="shared" si="94"/>
        <v>0.3</v>
      </c>
      <c r="M96" s="12">
        <f t="shared" si="95"/>
        <v>0.3</v>
      </c>
      <c r="N96" s="12">
        <f t="shared" si="95"/>
        <v>0</v>
      </c>
      <c r="O96" s="12">
        <f t="shared" si="95"/>
        <v>0</v>
      </c>
    </row>
    <row r="97" spans="1:15" ht="15" customHeight="1" x14ac:dyDescent="0.25">
      <c r="A97" s="32" t="s">
        <v>138</v>
      </c>
      <c r="B97" s="33" t="s">
        <v>42</v>
      </c>
      <c r="C97" s="82" t="s">
        <v>51</v>
      </c>
      <c r="D97" s="16">
        <f t="shared" si="92"/>
        <v>0.2</v>
      </c>
      <c r="E97" s="16">
        <v>0.2</v>
      </c>
      <c r="F97" s="16"/>
      <c r="G97" s="16"/>
      <c r="H97" s="10">
        <f t="shared" si="93"/>
        <v>0</v>
      </c>
      <c r="I97" s="10"/>
      <c r="J97" s="10"/>
      <c r="K97" s="10"/>
      <c r="L97" s="12">
        <f t="shared" si="94"/>
        <v>0.2</v>
      </c>
      <c r="M97" s="12">
        <f t="shared" ref="M97:O120" si="96">E97+I97</f>
        <v>0.2</v>
      </c>
      <c r="N97" s="12">
        <f t="shared" si="96"/>
        <v>0</v>
      </c>
      <c r="O97" s="12">
        <f t="shared" si="96"/>
        <v>0</v>
      </c>
    </row>
    <row r="98" spans="1:15" ht="15" customHeight="1" x14ac:dyDescent="0.25">
      <c r="A98" s="32" t="s">
        <v>139</v>
      </c>
      <c r="B98" s="34" t="s">
        <v>393</v>
      </c>
      <c r="C98" s="82" t="s">
        <v>51</v>
      </c>
      <c r="D98" s="16">
        <f>E98+G98</f>
        <v>0.1</v>
      </c>
      <c r="E98" s="16">
        <v>0.1</v>
      </c>
      <c r="F98" s="16"/>
      <c r="G98" s="16"/>
      <c r="H98" s="10">
        <f>I98+K98</f>
        <v>0</v>
      </c>
      <c r="I98" s="10"/>
      <c r="J98" s="10"/>
      <c r="K98" s="10"/>
      <c r="L98" s="12">
        <f>M98+O98</f>
        <v>0.1</v>
      </c>
      <c r="M98" s="12">
        <f>E98+I98</f>
        <v>0.1</v>
      </c>
      <c r="N98" s="12">
        <f>F98+J98</f>
        <v>0</v>
      </c>
      <c r="O98" s="12">
        <f>G98+K98</f>
        <v>0</v>
      </c>
    </row>
    <row r="99" spans="1:15" ht="15" customHeight="1" x14ac:dyDescent="0.25">
      <c r="A99" s="32" t="s">
        <v>164</v>
      </c>
      <c r="B99" s="34" t="s">
        <v>41</v>
      </c>
      <c r="C99" s="82" t="s">
        <v>51</v>
      </c>
      <c r="D99" s="16">
        <f t="shared" si="92"/>
        <v>0.5</v>
      </c>
      <c r="E99" s="16">
        <v>0.5</v>
      </c>
      <c r="F99" s="16"/>
      <c r="G99" s="16"/>
      <c r="H99" s="10">
        <f t="shared" si="93"/>
        <v>0</v>
      </c>
      <c r="I99" s="10"/>
      <c r="J99" s="10"/>
      <c r="K99" s="10"/>
      <c r="L99" s="12">
        <f t="shared" si="94"/>
        <v>0.5</v>
      </c>
      <c r="M99" s="12">
        <f t="shared" si="96"/>
        <v>0.5</v>
      </c>
      <c r="N99" s="12">
        <f t="shared" si="96"/>
        <v>0</v>
      </c>
      <c r="O99" s="12">
        <f t="shared" si="96"/>
        <v>0</v>
      </c>
    </row>
    <row r="100" spans="1:15" ht="15" customHeight="1" x14ac:dyDescent="0.25">
      <c r="A100" s="32" t="s">
        <v>140</v>
      </c>
      <c r="B100" s="29" t="s">
        <v>161</v>
      </c>
      <c r="C100" s="30" t="s">
        <v>51</v>
      </c>
      <c r="D100" s="16">
        <f t="shared" si="92"/>
        <v>0.1</v>
      </c>
      <c r="E100" s="16">
        <v>0.1</v>
      </c>
      <c r="F100" s="16"/>
      <c r="G100" s="16"/>
      <c r="H100" s="10">
        <f t="shared" si="93"/>
        <v>0</v>
      </c>
      <c r="I100" s="10"/>
      <c r="J100" s="10"/>
      <c r="K100" s="10"/>
      <c r="L100" s="12">
        <f t="shared" si="94"/>
        <v>0.1</v>
      </c>
      <c r="M100" s="12">
        <f t="shared" si="96"/>
        <v>0.1</v>
      </c>
      <c r="N100" s="12">
        <f t="shared" si="96"/>
        <v>0</v>
      </c>
      <c r="O100" s="12">
        <f t="shared" si="96"/>
        <v>0</v>
      </c>
    </row>
    <row r="101" spans="1:15" ht="15" customHeight="1" x14ac:dyDescent="0.25">
      <c r="A101" s="32" t="s">
        <v>183</v>
      </c>
      <c r="B101" s="29" t="s">
        <v>153</v>
      </c>
      <c r="C101" s="30" t="s">
        <v>51</v>
      </c>
      <c r="D101" s="16">
        <f t="shared" si="92"/>
        <v>0.4</v>
      </c>
      <c r="E101" s="16">
        <v>0.4</v>
      </c>
      <c r="F101" s="16"/>
      <c r="G101" s="16"/>
      <c r="H101" s="10">
        <f t="shared" si="93"/>
        <v>0</v>
      </c>
      <c r="I101" s="10"/>
      <c r="J101" s="10"/>
      <c r="K101" s="10"/>
      <c r="L101" s="12">
        <f t="shared" si="94"/>
        <v>0.4</v>
      </c>
      <c r="M101" s="12">
        <f t="shared" si="96"/>
        <v>0.4</v>
      </c>
      <c r="N101" s="12">
        <f t="shared" si="96"/>
        <v>0</v>
      </c>
      <c r="O101" s="12">
        <f t="shared" si="96"/>
        <v>0</v>
      </c>
    </row>
    <row r="102" spans="1:15" ht="15" customHeight="1" x14ac:dyDescent="0.25">
      <c r="A102" s="32" t="s">
        <v>184</v>
      </c>
      <c r="B102" s="29" t="s">
        <v>34</v>
      </c>
      <c r="C102" s="30" t="s">
        <v>51</v>
      </c>
      <c r="D102" s="16">
        <f t="shared" si="92"/>
        <v>0.4</v>
      </c>
      <c r="E102" s="16">
        <v>0.4</v>
      </c>
      <c r="F102" s="16"/>
      <c r="G102" s="16"/>
      <c r="H102" s="10">
        <f t="shared" si="93"/>
        <v>0</v>
      </c>
      <c r="I102" s="10"/>
      <c r="J102" s="10"/>
      <c r="K102" s="10"/>
      <c r="L102" s="12">
        <f t="shared" si="94"/>
        <v>0.4</v>
      </c>
      <c r="M102" s="12">
        <f t="shared" si="96"/>
        <v>0.4</v>
      </c>
      <c r="N102" s="12">
        <f t="shared" si="96"/>
        <v>0</v>
      </c>
      <c r="O102" s="12">
        <f t="shared" si="96"/>
        <v>0</v>
      </c>
    </row>
    <row r="103" spans="1:15" ht="15" customHeight="1" x14ac:dyDescent="0.25">
      <c r="A103" s="32" t="s">
        <v>185</v>
      </c>
      <c r="B103" s="29" t="s">
        <v>36</v>
      </c>
      <c r="C103" s="30" t="s">
        <v>51</v>
      </c>
      <c r="D103" s="16">
        <f t="shared" si="92"/>
        <v>0.1</v>
      </c>
      <c r="E103" s="16">
        <v>0.1</v>
      </c>
      <c r="F103" s="16"/>
      <c r="G103" s="16"/>
      <c r="H103" s="10">
        <f t="shared" si="93"/>
        <v>0</v>
      </c>
      <c r="I103" s="10"/>
      <c r="J103" s="10"/>
      <c r="K103" s="10"/>
      <c r="L103" s="12">
        <f t="shared" si="94"/>
        <v>0.1</v>
      </c>
      <c r="M103" s="12">
        <f t="shared" si="96"/>
        <v>0.1</v>
      </c>
      <c r="N103" s="12">
        <f t="shared" si="96"/>
        <v>0</v>
      </c>
      <c r="O103" s="12">
        <f t="shared" si="96"/>
        <v>0</v>
      </c>
    </row>
    <row r="104" spans="1:15" ht="15" customHeight="1" x14ac:dyDescent="0.25">
      <c r="A104" s="32" t="s">
        <v>186</v>
      </c>
      <c r="B104" s="29" t="s">
        <v>38</v>
      </c>
      <c r="C104" s="30" t="s">
        <v>51</v>
      </c>
      <c r="D104" s="16">
        <f t="shared" si="92"/>
        <v>0.2</v>
      </c>
      <c r="E104" s="16">
        <v>0.2</v>
      </c>
      <c r="F104" s="16"/>
      <c r="G104" s="16"/>
      <c r="H104" s="10">
        <f t="shared" si="93"/>
        <v>0</v>
      </c>
      <c r="I104" s="10"/>
      <c r="J104" s="10"/>
      <c r="K104" s="10"/>
      <c r="L104" s="12">
        <f t="shared" si="94"/>
        <v>0.2</v>
      </c>
      <c r="M104" s="12">
        <f t="shared" si="96"/>
        <v>0.2</v>
      </c>
      <c r="N104" s="12">
        <f t="shared" si="96"/>
        <v>0</v>
      </c>
      <c r="O104" s="12">
        <f t="shared" si="96"/>
        <v>0</v>
      </c>
    </row>
    <row r="105" spans="1:15" ht="16.5" customHeight="1" x14ac:dyDescent="0.25">
      <c r="A105" s="32" t="s">
        <v>187</v>
      </c>
      <c r="B105" s="12" t="s">
        <v>37</v>
      </c>
      <c r="C105" s="30" t="s">
        <v>51</v>
      </c>
      <c r="D105" s="16">
        <f t="shared" si="92"/>
        <v>0.9</v>
      </c>
      <c r="E105" s="16">
        <v>0.9</v>
      </c>
      <c r="F105" s="16"/>
      <c r="G105" s="16"/>
      <c r="H105" s="10">
        <f t="shared" si="93"/>
        <v>0</v>
      </c>
      <c r="I105" s="10"/>
      <c r="J105" s="10"/>
      <c r="K105" s="10"/>
      <c r="L105" s="12">
        <f t="shared" si="94"/>
        <v>0.9</v>
      </c>
      <c r="M105" s="12">
        <f t="shared" si="96"/>
        <v>0.9</v>
      </c>
      <c r="N105" s="12">
        <f t="shared" si="96"/>
        <v>0</v>
      </c>
      <c r="O105" s="12">
        <f t="shared" si="96"/>
        <v>0</v>
      </c>
    </row>
    <row r="106" spans="1:15" x14ac:dyDescent="0.25">
      <c r="A106" s="32" t="s">
        <v>188</v>
      </c>
      <c r="B106" s="35" t="s">
        <v>35</v>
      </c>
      <c r="C106" s="15" t="s">
        <v>51</v>
      </c>
      <c r="D106" s="16">
        <f t="shared" si="92"/>
        <v>0.3</v>
      </c>
      <c r="E106" s="16">
        <v>0.3</v>
      </c>
      <c r="F106" s="16"/>
      <c r="G106" s="16"/>
      <c r="H106" s="10">
        <f t="shared" si="93"/>
        <v>0</v>
      </c>
      <c r="I106" s="10"/>
      <c r="J106" s="10"/>
      <c r="K106" s="10"/>
      <c r="L106" s="12">
        <f t="shared" si="94"/>
        <v>0.3</v>
      </c>
      <c r="M106" s="12">
        <f t="shared" si="96"/>
        <v>0.3</v>
      </c>
      <c r="N106" s="12">
        <f t="shared" si="96"/>
        <v>0</v>
      </c>
      <c r="O106" s="12">
        <f t="shared" si="96"/>
        <v>0</v>
      </c>
    </row>
    <row r="107" spans="1:15" ht="15" customHeight="1" x14ac:dyDescent="0.25">
      <c r="A107" s="32" t="s">
        <v>189</v>
      </c>
      <c r="B107" s="36" t="s">
        <v>40</v>
      </c>
      <c r="C107" s="15" t="s">
        <v>51</v>
      </c>
      <c r="D107" s="16">
        <f t="shared" si="92"/>
        <v>0.9</v>
      </c>
      <c r="E107" s="16">
        <v>0.9</v>
      </c>
      <c r="F107" s="16"/>
      <c r="G107" s="16"/>
      <c r="H107" s="10">
        <f t="shared" si="93"/>
        <v>0</v>
      </c>
      <c r="I107" s="10"/>
      <c r="J107" s="10"/>
      <c r="K107" s="10"/>
      <c r="L107" s="12">
        <f t="shared" si="94"/>
        <v>0.9</v>
      </c>
      <c r="M107" s="12">
        <f t="shared" si="96"/>
        <v>0.9</v>
      </c>
      <c r="N107" s="12">
        <f t="shared" si="96"/>
        <v>0</v>
      </c>
      <c r="O107" s="12">
        <f t="shared" si="96"/>
        <v>0</v>
      </c>
    </row>
    <row r="108" spans="1:15" ht="15" customHeight="1" x14ac:dyDescent="0.25">
      <c r="A108" s="32" t="s">
        <v>190</v>
      </c>
      <c r="B108" s="35" t="s">
        <v>49</v>
      </c>
      <c r="C108" s="15" t="s">
        <v>51</v>
      </c>
      <c r="D108" s="16">
        <f t="shared" si="92"/>
        <v>0.3</v>
      </c>
      <c r="E108" s="16">
        <v>0.3</v>
      </c>
      <c r="F108" s="16">
        <v>0.2</v>
      </c>
      <c r="G108" s="16"/>
      <c r="H108" s="10">
        <f t="shared" si="93"/>
        <v>0</v>
      </c>
      <c r="I108" s="10"/>
      <c r="J108" s="10"/>
      <c r="K108" s="10"/>
      <c r="L108" s="12">
        <f t="shared" si="94"/>
        <v>0.3</v>
      </c>
      <c r="M108" s="12">
        <f t="shared" si="96"/>
        <v>0.3</v>
      </c>
      <c r="N108" s="12">
        <f t="shared" si="96"/>
        <v>0.2</v>
      </c>
      <c r="O108" s="12">
        <f t="shared" si="96"/>
        <v>0</v>
      </c>
    </row>
    <row r="109" spans="1:15" ht="15" customHeight="1" x14ac:dyDescent="0.25">
      <c r="A109" s="32" t="s">
        <v>191</v>
      </c>
      <c r="B109" s="35" t="s">
        <v>48</v>
      </c>
      <c r="C109" s="15" t="s">
        <v>51</v>
      </c>
      <c r="D109" s="16">
        <f t="shared" si="92"/>
        <v>7.8</v>
      </c>
      <c r="E109" s="16">
        <v>7.8</v>
      </c>
      <c r="F109" s="16">
        <v>5.6</v>
      </c>
      <c r="G109" s="16"/>
      <c r="H109" s="10">
        <f t="shared" si="93"/>
        <v>0</v>
      </c>
      <c r="I109" s="10"/>
      <c r="J109" s="10"/>
      <c r="K109" s="10"/>
      <c r="L109" s="12">
        <f t="shared" si="94"/>
        <v>7.8</v>
      </c>
      <c r="M109" s="12">
        <f t="shared" si="96"/>
        <v>7.8</v>
      </c>
      <c r="N109" s="12">
        <f t="shared" si="96"/>
        <v>5.6</v>
      </c>
      <c r="O109" s="12">
        <f t="shared" si="96"/>
        <v>0</v>
      </c>
    </row>
    <row r="110" spans="1:15" ht="15" customHeight="1" x14ac:dyDescent="0.25">
      <c r="A110" s="32" t="s">
        <v>192</v>
      </c>
      <c r="B110" s="35" t="s">
        <v>65</v>
      </c>
      <c r="C110" s="15" t="s">
        <v>51</v>
      </c>
      <c r="D110" s="16">
        <f t="shared" si="92"/>
        <v>0.5</v>
      </c>
      <c r="E110" s="16">
        <v>0.5</v>
      </c>
      <c r="F110" s="16"/>
      <c r="G110" s="16"/>
      <c r="H110" s="10">
        <f t="shared" si="93"/>
        <v>0</v>
      </c>
      <c r="I110" s="10"/>
      <c r="J110" s="10"/>
      <c r="K110" s="10"/>
      <c r="L110" s="12">
        <f t="shared" si="94"/>
        <v>0.5</v>
      </c>
      <c r="M110" s="12">
        <f t="shared" si="96"/>
        <v>0.5</v>
      </c>
      <c r="N110" s="12">
        <f t="shared" si="96"/>
        <v>0</v>
      </c>
      <c r="O110" s="12">
        <f t="shared" si="96"/>
        <v>0</v>
      </c>
    </row>
    <row r="111" spans="1:15" ht="15" customHeight="1" x14ac:dyDescent="0.25">
      <c r="A111" s="32" t="s">
        <v>193</v>
      </c>
      <c r="B111" s="35" t="s">
        <v>50</v>
      </c>
      <c r="C111" s="15" t="s">
        <v>51</v>
      </c>
      <c r="D111" s="16">
        <f t="shared" si="92"/>
        <v>1.8</v>
      </c>
      <c r="E111" s="16">
        <v>1.8</v>
      </c>
      <c r="F111" s="16"/>
      <c r="G111" s="16"/>
      <c r="H111" s="10">
        <f t="shared" si="93"/>
        <v>0</v>
      </c>
      <c r="I111" s="10"/>
      <c r="J111" s="10"/>
      <c r="K111" s="10"/>
      <c r="L111" s="12">
        <f t="shared" si="94"/>
        <v>1.8</v>
      </c>
      <c r="M111" s="12">
        <f t="shared" si="96"/>
        <v>1.8</v>
      </c>
      <c r="N111" s="12">
        <f t="shared" si="96"/>
        <v>0</v>
      </c>
      <c r="O111" s="12">
        <f t="shared" si="96"/>
        <v>0</v>
      </c>
    </row>
    <row r="112" spans="1:15" ht="15" customHeight="1" x14ac:dyDescent="0.25">
      <c r="A112" s="32" t="s">
        <v>141</v>
      </c>
      <c r="B112" s="35" t="s">
        <v>167</v>
      </c>
      <c r="C112" s="15" t="s">
        <v>51</v>
      </c>
      <c r="D112" s="16">
        <f t="shared" si="92"/>
        <v>0.3</v>
      </c>
      <c r="E112" s="16">
        <v>0.3</v>
      </c>
      <c r="F112" s="16"/>
      <c r="G112" s="16"/>
      <c r="H112" s="10">
        <f t="shared" si="93"/>
        <v>0</v>
      </c>
      <c r="I112" s="10"/>
      <c r="J112" s="10"/>
      <c r="K112" s="10"/>
      <c r="L112" s="12">
        <f t="shared" si="94"/>
        <v>0.3</v>
      </c>
      <c r="M112" s="12">
        <f t="shared" si="96"/>
        <v>0.3</v>
      </c>
      <c r="N112" s="12">
        <f t="shared" si="96"/>
        <v>0</v>
      </c>
      <c r="O112" s="12">
        <f t="shared" si="96"/>
        <v>0</v>
      </c>
    </row>
    <row r="113" spans="1:15" ht="15.95" customHeight="1" x14ac:dyDescent="0.25">
      <c r="A113" s="453" t="s">
        <v>142</v>
      </c>
      <c r="B113" s="21" t="s">
        <v>177</v>
      </c>
      <c r="C113" s="25"/>
      <c r="D113" s="265">
        <f>E113+G113</f>
        <v>16.100000000000001</v>
      </c>
      <c r="E113" s="23">
        <f>SUM(E93:E112)</f>
        <v>16.100000000000001</v>
      </c>
      <c r="F113" s="23">
        <f>SUM(F93:F112)</f>
        <v>5.8</v>
      </c>
      <c r="G113" s="23">
        <f>SUM(G93:G112)</f>
        <v>0</v>
      </c>
      <c r="H113" s="24">
        <f t="shared" si="93"/>
        <v>0</v>
      </c>
      <c r="I113" s="24">
        <f t="shared" ref="I113:K113" si="97">SUM(I93:I112)</f>
        <v>0</v>
      </c>
      <c r="J113" s="24">
        <f t="shared" si="97"/>
        <v>0</v>
      </c>
      <c r="K113" s="24">
        <f t="shared" si="97"/>
        <v>0</v>
      </c>
      <c r="L113" s="21">
        <f t="shared" si="94"/>
        <v>16.100000000000001</v>
      </c>
      <c r="M113" s="21">
        <f t="shared" ref="M113:O113" si="98">SUM(M93:M112)</f>
        <v>16.100000000000001</v>
      </c>
      <c r="N113" s="21">
        <f t="shared" si="98"/>
        <v>5.8</v>
      </c>
      <c r="O113" s="21">
        <f t="shared" si="98"/>
        <v>0</v>
      </c>
    </row>
    <row r="114" spans="1:15" ht="15.95" customHeight="1" x14ac:dyDescent="0.25">
      <c r="A114" s="32" t="s">
        <v>143</v>
      </c>
      <c r="B114" s="561" t="s">
        <v>66</v>
      </c>
      <c r="C114" s="562"/>
      <c r="D114" s="562"/>
      <c r="E114" s="562"/>
      <c r="F114" s="562"/>
      <c r="G114" s="562"/>
      <c r="H114" s="562"/>
      <c r="I114" s="562"/>
      <c r="J114" s="562"/>
      <c r="K114" s="562"/>
      <c r="L114" s="562"/>
      <c r="M114" s="562"/>
      <c r="N114" s="562"/>
      <c r="O114" s="562"/>
    </row>
    <row r="115" spans="1:15" ht="15" customHeight="1" x14ac:dyDescent="0.25">
      <c r="A115" s="38" t="s">
        <v>144</v>
      </c>
      <c r="B115" s="29" t="s">
        <v>57</v>
      </c>
      <c r="C115" s="39" t="s">
        <v>30</v>
      </c>
      <c r="D115" s="16">
        <f t="shared" ref="D115" si="99">E115+G115</f>
        <v>0.2</v>
      </c>
      <c r="E115" s="16">
        <v>0.2</v>
      </c>
      <c r="F115" s="16"/>
      <c r="G115" s="16"/>
      <c r="H115" s="10">
        <f t="shared" si="93"/>
        <v>0</v>
      </c>
      <c r="I115" s="10"/>
      <c r="J115" s="10"/>
      <c r="K115" s="10"/>
      <c r="L115" s="12">
        <f t="shared" si="94"/>
        <v>0.2</v>
      </c>
      <c r="M115" s="12">
        <f t="shared" si="96"/>
        <v>0.2</v>
      </c>
      <c r="N115" s="12">
        <f t="shared" si="96"/>
        <v>0</v>
      </c>
      <c r="O115" s="12">
        <f t="shared" si="96"/>
        <v>0</v>
      </c>
    </row>
    <row r="116" spans="1:15" ht="15.95" customHeight="1" x14ac:dyDescent="0.25">
      <c r="A116" s="451" t="s">
        <v>145</v>
      </c>
      <c r="B116" s="44" t="s">
        <v>179</v>
      </c>
      <c r="C116" s="83"/>
      <c r="D116" s="265">
        <f>E116+G116</f>
        <v>0.2</v>
      </c>
      <c r="E116" s="23">
        <f>SUM(E115:E115)</f>
        <v>0.2</v>
      </c>
      <c r="F116" s="23">
        <f>SUM(F115:F115)</f>
        <v>0</v>
      </c>
      <c r="G116" s="23">
        <f>SUM(G115:G115)</f>
        <v>0</v>
      </c>
      <c r="H116" s="24">
        <f t="shared" si="93"/>
        <v>0</v>
      </c>
      <c r="I116" s="24">
        <f t="shared" ref="I116:K116" si="100">SUM(I115:I115)</f>
        <v>0</v>
      </c>
      <c r="J116" s="24">
        <f t="shared" si="100"/>
        <v>0</v>
      </c>
      <c r="K116" s="24">
        <f t="shared" si="100"/>
        <v>0</v>
      </c>
      <c r="L116" s="21">
        <f t="shared" si="94"/>
        <v>0.2</v>
      </c>
      <c r="M116" s="21">
        <f t="shared" ref="M116:O116" si="101">SUM(M115:M115)</f>
        <v>0.2</v>
      </c>
      <c r="N116" s="21">
        <f t="shared" si="101"/>
        <v>0</v>
      </c>
      <c r="O116" s="21">
        <f t="shared" si="101"/>
        <v>0</v>
      </c>
    </row>
    <row r="117" spans="1:15" ht="15.95" customHeight="1" x14ac:dyDescent="0.25">
      <c r="A117" s="32" t="s">
        <v>146</v>
      </c>
      <c r="B117" s="561" t="s">
        <v>68</v>
      </c>
      <c r="C117" s="562"/>
      <c r="D117" s="562"/>
      <c r="E117" s="562"/>
      <c r="F117" s="562"/>
      <c r="G117" s="562"/>
      <c r="H117" s="562"/>
      <c r="I117" s="562"/>
      <c r="J117" s="562"/>
      <c r="K117" s="562"/>
      <c r="L117" s="562"/>
      <c r="M117" s="562"/>
      <c r="N117" s="562"/>
      <c r="O117" s="563"/>
    </row>
    <row r="118" spans="1:15" ht="15" customHeight="1" x14ac:dyDescent="0.25">
      <c r="A118" s="32" t="s">
        <v>147</v>
      </c>
      <c r="B118" s="11" t="s">
        <v>52</v>
      </c>
      <c r="C118" s="7" t="s">
        <v>24</v>
      </c>
      <c r="D118" s="8">
        <f>E118+G118</f>
        <v>0.1</v>
      </c>
      <c r="E118" s="42">
        <v>0.1</v>
      </c>
      <c r="F118" s="42"/>
      <c r="G118" s="42"/>
      <c r="H118" s="9">
        <f t="shared" si="93"/>
        <v>0</v>
      </c>
      <c r="I118" s="9"/>
      <c r="J118" s="9"/>
      <c r="K118" s="9"/>
      <c r="L118" s="11">
        <f t="shared" si="94"/>
        <v>0.1</v>
      </c>
      <c r="M118" s="11">
        <f t="shared" si="96"/>
        <v>0.1</v>
      </c>
      <c r="N118" s="11">
        <f>F118+J118</f>
        <v>0</v>
      </c>
      <c r="O118" s="11">
        <f t="shared" si="96"/>
        <v>0</v>
      </c>
    </row>
    <row r="119" spans="1:15" ht="15" customHeight="1" x14ac:dyDescent="0.25">
      <c r="A119" s="32" t="s">
        <v>148</v>
      </c>
      <c r="B119" s="12" t="s">
        <v>53</v>
      </c>
      <c r="C119" s="15" t="s">
        <v>24</v>
      </c>
      <c r="D119" s="16">
        <f>E119+G119</f>
        <v>0.1</v>
      </c>
      <c r="E119" s="16">
        <v>0.1</v>
      </c>
      <c r="F119" s="16"/>
      <c r="G119" s="16"/>
      <c r="H119" s="10">
        <f t="shared" si="93"/>
        <v>0</v>
      </c>
      <c r="I119" s="10"/>
      <c r="J119" s="10"/>
      <c r="K119" s="10"/>
      <c r="L119" s="12">
        <f t="shared" si="94"/>
        <v>0.1</v>
      </c>
      <c r="M119" s="12">
        <f t="shared" si="96"/>
        <v>0.1</v>
      </c>
      <c r="N119" s="12">
        <f t="shared" si="96"/>
        <v>0</v>
      </c>
      <c r="O119" s="12">
        <f t="shared" si="96"/>
        <v>0</v>
      </c>
    </row>
    <row r="120" spans="1:15" ht="15" customHeight="1" x14ac:dyDescent="0.25">
      <c r="A120" s="38" t="s">
        <v>149</v>
      </c>
      <c r="B120" s="12" t="s">
        <v>167</v>
      </c>
      <c r="C120" s="15" t="s">
        <v>24</v>
      </c>
      <c r="D120" s="16">
        <f>E120+G120</f>
        <v>0.1</v>
      </c>
      <c r="E120" s="43">
        <v>0.1</v>
      </c>
      <c r="F120" s="43"/>
      <c r="G120" s="43"/>
      <c r="H120" s="10">
        <f t="shared" si="93"/>
        <v>0</v>
      </c>
      <c r="I120" s="10"/>
      <c r="J120" s="10"/>
      <c r="K120" s="10"/>
      <c r="L120" s="12">
        <f t="shared" si="94"/>
        <v>0.1</v>
      </c>
      <c r="M120" s="12">
        <f t="shared" si="96"/>
        <v>0.1</v>
      </c>
      <c r="N120" s="12">
        <f t="shared" si="96"/>
        <v>0</v>
      </c>
      <c r="O120" s="12">
        <f t="shared" si="96"/>
        <v>0</v>
      </c>
    </row>
    <row r="121" spans="1:15" ht="15.95" customHeight="1" x14ac:dyDescent="0.25">
      <c r="A121" s="451" t="s">
        <v>150</v>
      </c>
      <c r="B121" s="84" t="s">
        <v>180</v>
      </c>
      <c r="C121" s="85"/>
      <c r="D121" s="265">
        <f>E121+G121</f>
        <v>0.30000000000000004</v>
      </c>
      <c r="E121" s="23">
        <f>SUM(E118:E120)</f>
        <v>0.30000000000000004</v>
      </c>
      <c r="F121" s="23">
        <f>SUM(F118:F120)</f>
        <v>0</v>
      </c>
      <c r="G121" s="23">
        <f>SUM(G118:G120)</f>
        <v>0</v>
      </c>
      <c r="H121" s="10">
        <f t="shared" si="93"/>
        <v>0</v>
      </c>
      <c r="I121" s="24">
        <f t="shared" ref="I121:K121" si="102">SUM(I118:I120)</f>
        <v>0</v>
      </c>
      <c r="J121" s="24">
        <f t="shared" si="102"/>
        <v>0</v>
      </c>
      <c r="K121" s="24">
        <f t="shared" si="102"/>
        <v>0</v>
      </c>
      <c r="L121" s="21">
        <f t="shared" si="94"/>
        <v>0.30000000000000004</v>
      </c>
      <c r="M121" s="21">
        <f t="shared" ref="M121:O121" si="103">SUM(M118:M120)</f>
        <v>0.30000000000000004</v>
      </c>
      <c r="N121" s="21">
        <f t="shared" si="103"/>
        <v>0</v>
      </c>
      <c r="O121" s="21">
        <f t="shared" si="103"/>
        <v>0</v>
      </c>
    </row>
    <row r="122" spans="1:15" ht="18" customHeight="1" x14ac:dyDescent="0.25">
      <c r="A122" s="32" t="s">
        <v>151</v>
      </c>
      <c r="B122" s="682" t="s">
        <v>489</v>
      </c>
      <c r="C122" s="682"/>
      <c r="D122" s="682"/>
      <c r="E122" s="682"/>
      <c r="F122" s="682"/>
      <c r="G122" s="682"/>
      <c r="H122" s="682"/>
      <c r="I122" s="682"/>
      <c r="J122" s="682"/>
      <c r="K122" s="682"/>
      <c r="L122" s="682"/>
      <c r="M122" s="682"/>
      <c r="N122" s="682"/>
      <c r="O122" s="682"/>
    </row>
    <row r="123" spans="1:15" ht="15.75" customHeight="1" x14ac:dyDescent="0.25">
      <c r="A123" s="32" t="s">
        <v>463</v>
      </c>
      <c r="B123" s="561" t="s">
        <v>59</v>
      </c>
      <c r="C123" s="562"/>
      <c r="D123" s="562"/>
      <c r="E123" s="562"/>
      <c r="F123" s="562"/>
      <c r="G123" s="562"/>
      <c r="H123" s="562"/>
      <c r="I123" s="562"/>
      <c r="J123" s="562"/>
      <c r="K123" s="562"/>
      <c r="L123" s="562"/>
      <c r="M123" s="562"/>
      <c r="N123" s="562"/>
      <c r="O123" s="563"/>
    </row>
    <row r="124" spans="1:15" ht="15" customHeight="1" x14ac:dyDescent="0.25">
      <c r="A124" s="32" t="s">
        <v>464</v>
      </c>
      <c r="B124" s="12" t="s">
        <v>20</v>
      </c>
      <c r="C124" s="30" t="s">
        <v>31</v>
      </c>
      <c r="D124" s="16">
        <f t="shared" ref="D124:D125" si="104">E124+G124</f>
        <v>1.6</v>
      </c>
      <c r="E124" s="16">
        <v>1.6</v>
      </c>
      <c r="F124" s="16"/>
      <c r="G124" s="16"/>
      <c r="H124" s="10">
        <f t="shared" ref="H124:H126" si="105">I124+K124</f>
        <v>0</v>
      </c>
      <c r="I124" s="10"/>
      <c r="J124" s="10"/>
      <c r="K124" s="10"/>
      <c r="L124" s="12">
        <f t="shared" ref="L124:L126" si="106">M124+O124</f>
        <v>1.6</v>
      </c>
      <c r="M124" s="12">
        <f t="shared" ref="M124:M125" si="107">E124+I124</f>
        <v>1.6</v>
      </c>
      <c r="N124" s="12">
        <f t="shared" ref="N124:N125" si="108">F124+J124</f>
        <v>0</v>
      </c>
      <c r="O124" s="12">
        <f t="shared" ref="O124:O125" si="109">G124+K124</f>
        <v>0</v>
      </c>
    </row>
    <row r="125" spans="1:15" ht="15" hidden="1" customHeight="1" x14ac:dyDescent="0.25">
      <c r="A125" s="38" t="s">
        <v>467</v>
      </c>
      <c r="B125" s="35" t="s">
        <v>13</v>
      </c>
      <c r="C125" s="15" t="s">
        <v>9</v>
      </c>
      <c r="D125" s="16">
        <f t="shared" si="104"/>
        <v>0</v>
      </c>
      <c r="E125" s="16"/>
      <c r="F125" s="16"/>
      <c r="G125" s="16"/>
      <c r="H125" s="10">
        <f t="shared" si="105"/>
        <v>0</v>
      </c>
      <c r="I125" s="10"/>
      <c r="J125" s="10"/>
      <c r="K125" s="10"/>
      <c r="L125" s="12">
        <f t="shared" si="106"/>
        <v>0</v>
      </c>
      <c r="M125" s="12">
        <f t="shared" si="107"/>
        <v>0</v>
      </c>
      <c r="N125" s="12">
        <f t="shared" si="108"/>
        <v>0</v>
      </c>
      <c r="O125" s="12">
        <f t="shared" si="109"/>
        <v>0</v>
      </c>
    </row>
    <row r="126" spans="1:15" ht="15" customHeight="1" x14ac:dyDescent="0.25">
      <c r="A126" s="453" t="s">
        <v>486</v>
      </c>
      <c r="B126" s="21" t="s">
        <v>175</v>
      </c>
      <c r="C126" s="28"/>
      <c r="D126" s="265">
        <f>E126+G126</f>
        <v>1.6</v>
      </c>
      <c r="E126" s="23">
        <f>SUM(E124:E125)</f>
        <v>1.6</v>
      </c>
      <c r="F126" s="23">
        <f>SUM(F124:F125)</f>
        <v>0</v>
      </c>
      <c r="G126" s="23">
        <f>SUM(G124:G125)</f>
        <v>0</v>
      </c>
      <c r="H126" s="24">
        <f t="shared" si="105"/>
        <v>0</v>
      </c>
      <c r="I126" s="24">
        <f>SUM(I124:I125)</f>
        <v>0</v>
      </c>
      <c r="J126" s="24">
        <f>SUM(J124:J125)</f>
        <v>0</v>
      </c>
      <c r="K126" s="24">
        <f>SUM(K124:K125)</f>
        <v>0</v>
      </c>
      <c r="L126" s="21">
        <f t="shared" si="106"/>
        <v>1.6</v>
      </c>
      <c r="M126" s="21">
        <f>SUM(M124:M125)</f>
        <v>1.6</v>
      </c>
      <c r="N126" s="21">
        <f>SUM(N124:N125)</f>
        <v>0</v>
      </c>
      <c r="O126" s="21">
        <f>SUM(O124:O125)</f>
        <v>0</v>
      </c>
    </row>
    <row r="127" spans="1:15" ht="18" customHeight="1" x14ac:dyDescent="0.25">
      <c r="A127" s="32" t="s">
        <v>466</v>
      </c>
      <c r="B127" s="682" t="s">
        <v>490</v>
      </c>
      <c r="C127" s="682"/>
      <c r="D127" s="682"/>
      <c r="E127" s="682"/>
      <c r="F127" s="682"/>
      <c r="G127" s="682"/>
      <c r="H127" s="682"/>
      <c r="I127" s="682"/>
      <c r="J127" s="682"/>
      <c r="K127" s="682"/>
      <c r="L127" s="682"/>
      <c r="M127" s="682"/>
      <c r="N127" s="682"/>
      <c r="O127" s="682"/>
    </row>
    <row r="128" spans="1:15" ht="15.75" customHeight="1" x14ac:dyDescent="0.25">
      <c r="A128" s="32" t="s">
        <v>467</v>
      </c>
      <c r="B128" s="561" t="s">
        <v>66</v>
      </c>
      <c r="C128" s="562"/>
      <c r="D128" s="562"/>
      <c r="E128" s="562"/>
      <c r="F128" s="562"/>
      <c r="G128" s="562"/>
      <c r="H128" s="562"/>
      <c r="I128" s="562"/>
      <c r="J128" s="562"/>
      <c r="K128" s="562"/>
      <c r="L128" s="562"/>
      <c r="M128" s="562"/>
      <c r="N128" s="562"/>
      <c r="O128" s="562"/>
    </row>
    <row r="129" spans="1:16" ht="15" customHeight="1" x14ac:dyDescent="0.25">
      <c r="A129" s="38" t="s">
        <v>468</v>
      </c>
      <c r="B129" s="12" t="s">
        <v>20</v>
      </c>
      <c r="C129" s="39" t="s">
        <v>30</v>
      </c>
      <c r="D129" s="16">
        <f t="shared" ref="D129:D130" si="110">E129+G129</f>
        <v>92.7</v>
      </c>
      <c r="E129" s="16"/>
      <c r="F129" s="16"/>
      <c r="G129" s="16">
        <v>92.7</v>
      </c>
      <c r="H129" s="10">
        <f t="shared" ref="H129:H131" si="111">I129+K129</f>
        <v>0</v>
      </c>
      <c r="I129" s="10">
        <v>0.1</v>
      </c>
      <c r="J129" s="10"/>
      <c r="K129" s="10">
        <v>-0.1</v>
      </c>
      <c r="L129" s="12">
        <f t="shared" ref="L129:L131" si="112">M129+O129</f>
        <v>92.7</v>
      </c>
      <c r="M129" s="12">
        <f t="shared" ref="M129:M130" si="113">E129+I129</f>
        <v>0.1</v>
      </c>
      <c r="N129" s="12">
        <f t="shared" ref="N129:N130" si="114">F129+J129</f>
        <v>0</v>
      </c>
      <c r="O129" s="12">
        <f t="shared" ref="O129:O130" si="115">G129+K129</f>
        <v>92.600000000000009</v>
      </c>
    </row>
    <row r="130" spans="1:16" ht="15" hidden="1" customHeight="1" x14ac:dyDescent="0.25">
      <c r="A130" s="38" t="s">
        <v>472</v>
      </c>
      <c r="B130" s="35" t="s">
        <v>13</v>
      </c>
      <c r="C130" s="15" t="s">
        <v>9</v>
      </c>
      <c r="D130" s="16">
        <f t="shared" si="110"/>
        <v>0</v>
      </c>
      <c r="E130" s="16"/>
      <c r="F130" s="16"/>
      <c r="G130" s="16"/>
      <c r="H130" s="10">
        <f t="shared" si="111"/>
        <v>0</v>
      </c>
      <c r="I130" s="10"/>
      <c r="J130" s="10"/>
      <c r="K130" s="10"/>
      <c r="L130" s="12">
        <f t="shared" si="112"/>
        <v>0</v>
      </c>
      <c r="M130" s="12">
        <f t="shared" si="113"/>
        <v>0</v>
      </c>
      <c r="N130" s="12">
        <f t="shared" si="114"/>
        <v>0</v>
      </c>
      <c r="O130" s="12">
        <f t="shared" si="115"/>
        <v>0</v>
      </c>
    </row>
    <row r="131" spans="1:16" ht="15" customHeight="1" x14ac:dyDescent="0.25">
      <c r="A131" s="451" t="s">
        <v>469</v>
      </c>
      <c r="B131" s="21" t="s">
        <v>179</v>
      </c>
      <c r="C131" s="28"/>
      <c r="D131" s="265">
        <f>E131+G131</f>
        <v>92.7</v>
      </c>
      <c r="E131" s="23">
        <f>SUM(E129:E130)</f>
        <v>0</v>
      </c>
      <c r="F131" s="23">
        <f>SUM(F129:F130)</f>
        <v>0</v>
      </c>
      <c r="G131" s="23">
        <f>SUM(G129:G130)</f>
        <v>92.7</v>
      </c>
      <c r="H131" s="24">
        <f t="shared" si="111"/>
        <v>0</v>
      </c>
      <c r="I131" s="24">
        <f>SUM(I129:I130)</f>
        <v>0.1</v>
      </c>
      <c r="J131" s="24">
        <f>SUM(J129:J130)</f>
        <v>0</v>
      </c>
      <c r="K131" s="24">
        <f>SUM(K129:K130)</f>
        <v>-0.1</v>
      </c>
      <c r="L131" s="21">
        <f t="shared" si="112"/>
        <v>92.7</v>
      </c>
      <c r="M131" s="21">
        <f>SUM(M129:M130)</f>
        <v>0.1</v>
      </c>
      <c r="N131" s="21">
        <f>SUM(N129:N130)</f>
        <v>0</v>
      </c>
      <c r="O131" s="21">
        <f>SUM(O129:O130)</f>
        <v>92.600000000000009</v>
      </c>
    </row>
    <row r="132" spans="1:16" ht="15.75" customHeight="1" x14ac:dyDescent="0.25">
      <c r="A132" s="38" t="s">
        <v>487</v>
      </c>
      <c r="B132" s="682" t="s">
        <v>491</v>
      </c>
      <c r="C132" s="682"/>
      <c r="D132" s="682"/>
      <c r="E132" s="682"/>
      <c r="F132" s="682"/>
      <c r="G132" s="682"/>
      <c r="H132" s="682"/>
      <c r="I132" s="682"/>
      <c r="J132" s="682"/>
      <c r="K132" s="682"/>
      <c r="L132" s="682"/>
      <c r="M132" s="682"/>
      <c r="N132" s="682"/>
      <c r="O132" s="682"/>
    </row>
    <row r="133" spans="1:16" ht="15.75" customHeight="1" x14ac:dyDescent="0.25">
      <c r="A133" s="32" t="s">
        <v>470</v>
      </c>
      <c r="B133" s="561" t="s">
        <v>171</v>
      </c>
      <c r="C133" s="562"/>
      <c r="D133" s="562"/>
      <c r="E133" s="562"/>
      <c r="F133" s="562"/>
      <c r="G133" s="562"/>
      <c r="H133" s="562"/>
      <c r="I133" s="562"/>
      <c r="J133" s="562"/>
      <c r="K133" s="562"/>
      <c r="L133" s="562"/>
      <c r="M133" s="562"/>
      <c r="N133" s="562"/>
      <c r="O133" s="563"/>
    </row>
    <row r="134" spans="1:16" ht="15" customHeight="1" x14ac:dyDescent="0.25">
      <c r="A134" s="32" t="s">
        <v>471</v>
      </c>
      <c r="B134" s="12" t="s">
        <v>20</v>
      </c>
      <c r="C134" s="15" t="s">
        <v>51</v>
      </c>
      <c r="D134" s="16">
        <f t="shared" ref="D134:D135" si="116">E134+G134</f>
        <v>1</v>
      </c>
      <c r="E134" s="16">
        <v>1</v>
      </c>
      <c r="F134" s="16">
        <v>0.4</v>
      </c>
      <c r="G134" s="16"/>
      <c r="H134" s="10">
        <f t="shared" ref="H134:H136" si="117">I134+K134</f>
        <v>0</v>
      </c>
      <c r="I134" s="10"/>
      <c r="J134" s="10"/>
      <c r="K134" s="10"/>
      <c r="L134" s="12">
        <f t="shared" ref="L134:L136" si="118">M134+O134</f>
        <v>1</v>
      </c>
      <c r="M134" s="12">
        <f t="shared" ref="M134:M135" si="119">E134+I134</f>
        <v>1</v>
      </c>
      <c r="N134" s="12">
        <f t="shared" ref="N134:N135" si="120">F134+J134</f>
        <v>0.4</v>
      </c>
      <c r="O134" s="12">
        <f t="shared" ref="O134:O135" si="121">G134+K134</f>
        <v>0</v>
      </c>
    </row>
    <row r="135" spans="1:16" ht="15" hidden="1" customHeight="1" x14ac:dyDescent="0.25">
      <c r="A135" s="32" t="s">
        <v>472</v>
      </c>
      <c r="B135" s="35" t="s">
        <v>13</v>
      </c>
      <c r="C135" s="15" t="s">
        <v>9</v>
      </c>
      <c r="D135" s="16">
        <f t="shared" si="116"/>
        <v>0</v>
      </c>
      <c r="E135" s="16"/>
      <c r="F135" s="16"/>
      <c r="G135" s="16"/>
      <c r="H135" s="10">
        <f t="shared" si="117"/>
        <v>0</v>
      </c>
      <c r="I135" s="10"/>
      <c r="J135" s="10"/>
      <c r="K135" s="10"/>
      <c r="L135" s="12">
        <f t="shared" si="118"/>
        <v>0</v>
      </c>
      <c r="M135" s="12">
        <f t="shared" si="119"/>
        <v>0</v>
      </c>
      <c r="N135" s="12">
        <f t="shared" si="120"/>
        <v>0</v>
      </c>
      <c r="O135" s="12">
        <f t="shared" si="121"/>
        <v>0</v>
      </c>
    </row>
    <row r="136" spans="1:16" ht="15" customHeight="1" x14ac:dyDescent="0.25">
      <c r="A136" s="451" t="s">
        <v>472</v>
      </c>
      <c r="B136" s="21" t="s">
        <v>177</v>
      </c>
      <c r="C136" s="28"/>
      <c r="D136" s="265">
        <f>E136+G136</f>
        <v>1</v>
      </c>
      <c r="E136" s="23">
        <f>SUM(E134:E135)</f>
        <v>1</v>
      </c>
      <c r="F136" s="23">
        <f>SUM(F134:F135)</f>
        <v>0.4</v>
      </c>
      <c r="G136" s="23">
        <f>SUM(G134:G135)</f>
        <v>0</v>
      </c>
      <c r="H136" s="24">
        <f t="shared" si="117"/>
        <v>0</v>
      </c>
      <c r="I136" s="24">
        <f>SUM(I134:I135)</f>
        <v>0</v>
      </c>
      <c r="J136" s="24">
        <f>SUM(J134:J135)</f>
        <v>0</v>
      </c>
      <c r="K136" s="24">
        <f>SUM(K134:K135)</f>
        <v>0</v>
      </c>
      <c r="L136" s="21">
        <f t="shared" si="118"/>
        <v>1</v>
      </c>
      <c r="M136" s="21">
        <f>SUM(M134:M135)</f>
        <v>1</v>
      </c>
      <c r="N136" s="21">
        <f>SUM(N134:N135)</f>
        <v>0.4</v>
      </c>
      <c r="O136" s="21">
        <f>SUM(O134:O135)</f>
        <v>0</v>
      </c>
    </row>
    <row r="137" spans="1:16" ht="15.95" customHeight="1" x14ac:dyDescent="0.25">
      <c r="A137" s="38" t="s">
        <v>473</v>
      </c>
      <c r="B137" s="682" t="s">
        <v>68</v>
      </c>
      <c r="C137" s="682"/>
      <c r="D137" s="682"/>
      <c r="E137" s="682"/>
      <c r="F137" s="682"/>
      <c r="G137" s="682"/>
      <c r="H137" s="682"/>
      <c r="I137" s="682"/>
      <c r="J137" s="682"/>
      <c r="K137" s="682"/>
      <c r="L137" s="682"/>
      <c r="M137" s="682"/>
      <c r="N137" s="682"/>
      <c r="O137" s="682"/>
    </row>
    <row r="138" spans="1:16" ht="15" customHeight="1" x14ac:dyDescent="0.25">
      <c r="A138" s="38" t="s">
        <v>474</v>
      </c>
      <c r="B138" s="12" t="s">
        <v>20</v>
      </c>
      <c r="C138" s="7" t="s">
        <v>24</v>
      </c>
      <c r="D138" s="8">
        <f>E138+G138</f>
        <v>16</v>
      </c>
      <c r="E138" s="42">
        <v>1.8</v>
      </c>
      <c r="F138" s="42">
        <v>0.9</v>
      </c>
      <c r="G138" s="42">
        <v>14.2</v>
      </c>
      <c r="H138" s="9">
        <f t="shared" ref="H138:H140" si="122">I138+K138</f>
        <v>0</v>
      </c>
      <c r="I138" s="9"/>
      <c r="J138" s="9"/>
      <c r="K138" s="9"/>
      <c r="L138" s="11">
        <f t="shared" ref="L138:L140" si="123">M138+O138</f>
        <v>16</v>
      </c>
      <c r="M138" s="11">
        <f t="shared" ref="M138:M139" si="124">E138+I138</f>
        <v>1.8</v>
      </c>
      <c r="N138" s="11">
        <f>F138+J138</f>
        <v>0.9</v>
      </c>
      <c r="O138" s="11">
        <f t="shared" ref="O138:O139" si="125">G138+K138</f>
        <v>14.2</v>
      </c>
    </row>
    <row r="139" spans="1:16" ht="15" customHeight="1" x14ac:dyDescent="0.25">
      <c r="A139" s="38" t="s">
        <v>475</v>
      </c>
      <c r="B139" s="12" t="s">
        <v>53</v>
      </c>
      <c r="C139" s="15" t="s">
        <v>24</v>
      </c>
      <c r="D139" s="16">
        <f>E139+G139</f>
        <v>43.1</v>
      </c>
      <c r="E139" s="16">
        <v>43.1</v>
      </c>
      <c r="F139" s="16">
        <v>31.4</v>
      </c>
      <c r="G139" s="16"/>
      <c r="H139" s="10">
        <f t="shared" si="122"/>
        <v>0</v>
      </c>
      <c r="I139" s="10"/>
      <c r="J139" s="10"/>
      <c r="K139" s="10"/>
      <c r="L139" s="12">
        <f t="shared" si="123"/>
        <v>43.1</v>
      </c>
      <c r="M139" s="12">
        <f t="shared" si="124"/>
        <v>43.1</v>
      </c>
      <c r="N139" s="12">
        <f t="shared" ref="N139" si="126">F139+J139</f>
        <v>31.4</v>
      </c>
      <c r="O139" s="12">
        <f t="shared" si="125"/>
        <v>0</v>
      </c>
    </row>
    <row r="140" spans="1:16" ht="15.95" customHeight="1" x14ac:dyDescent="0.25">
      <c r="A140" s="451" t="s">
        <v>476</v>
      </c>
      <c r="B140" s="44" t="s">
        <v>180</v>
      </c>
      <c r="C140" s="431"/>
      <c r="D140" s="265">
        <f>E140+G140</f>
        <v>59.099999999999994</v>
      </c>
      <c r="E140" s="23">
        <f>SUM(E138:E139)</f>
        <v>44.9</v>
      </c>
      <c r="F140" s="23">
        <f>SUM(F138:F139)</f>
        <v>32.299999999999997</v>
      </c>
      <c r="G140" s="23">
        <f>SUM(G138:G139)</f>
        <v>14.2</v>
      </c>
      <c r="H140" s="10">
        <f t="shared" si="122"/>
        <v>0</v>
      </c>
      <c r="I140" s="24">
        <f>SUM(I138:I139)</f>
        <v>0</v>
      </c>
      <c r="J140" s="24">
        <f>SUM(J138:J139)</f>
        <v>0</v>
      </c>
      <c r="K140" s="24">
        <f>SUM(K138:K139)</f>
        <v>0</v>
      </c>
      <c r="L140" s="21">
        <f t="shared" si="123"/>
        <v>59.099999999999994</v>
      </c>
      <c r="M140" s="21">
        <f>SUM(M138:M139)</f>
        <v>44.9</v>
      </c>
      <c r="N140" s="21">
        <f>SUM(N138:N139)</f>
        <v>32.299999999999997</v>
      </c>
      <c r="O140" s="21">
        <f>SUM(O138:O139)</f>
        <v>14.2</v>
      </c>
    </row>
    <row r="141" spans="1:16" x14ac:dyDescent="0.25">
      <c r="A141" s="454" t="s">
        <v>477</v>
      </c>
      <c r="B141" s="434" t="s">
        <v>172</v>
      </c>
      <c r="C141" s="407"/>
      <c r="D141" s="265">
        <f>D143+D144+D145+D146+D147</f>
        <v>780.6</v>
      </c>
      <c r="E141" s="23">
        <f t="shared" ref="E141:O141" si="127">E143+E144+E145+E146+E147</f>
        <v>570.5</v>
      </c>
      <c r="F141" s="23">
        <f t="shared" si="127"/>
        <v>38.499999999999993</v>
      </c>
      <c r="G141" s="23">
        <f t="shared" si="127"/>
        <v>210.1</v>
      </c>
      <c r="H141" s="10">
        <f t="shared" si="127"/>
        <v>0</v>
      </c>
      <c r="I141" s="24">
        <f t="shared" si="127"/>
        <v>0.2</v>
      </c>
      <c r="J141" s="24">
        <f t="shared" si="127"/>
        <v>0</v>
      </c>
      <c r="K141" s="24">
        <f t="shared" si="127"/>
        <v>-0.2</v>
      </c>
      <c r="L141" s="21">
        <f t="shared" si="127"/>
        <v>780.6</v>
      </c>
      <c r="M141" s="21">
        <f t="shared" si="127"/>
        <v>570.70000000000005</v>
      </c>
      <c r="N141" s="21">
        <f t="shared" si="127"/>
        <v>38.499999999999993</v>
      </c>
      <c r="O141" s="21">
        <f t="shared" si="127"/>
        <v>209.9</v>
      </c>
      <c r="P141" s="405"/>
    </row>
    <row r="142" spans="1:16" ht="15" customHeight="1" x14ac:dyDescent="0.25">
      <c r="A142" s="455"/>
      <c r="B142" s="429" t="s">
        <v>194</v>
      </c>
      <c r="C142" s="432"/>
      <c r="D142" s="317"/>
      <c r="E142" s="192"/>
      <c r="F142" s="193"/>
      <c r="G142" s="193"/>
      <c r="H142" s="194"/>
      <c r="I142" s="194"/>
      <c r="J142" s="195"/>
      <c r="K142" s="195"/>
      <c r="L142" s="196"/>
      <c r="M142" s="196"/>
      <c r="N142" s="197"/>
      <c r="O142" s="197"/>
    </row>
    <row r="143" spans="1:16" x14ac:dyDescent="0.25">
      <c r="A143" s="455"/>
      <c r="B143" s="430" t="s">
        <v>478</v>
      </c>
      <c r="C143" s="432"/>
      <c r="D143" s="314">
        <f>E143+G143</f>
        <v>607.4</v>
      </c>
      <c r="E143" s="96">
        <f>E21+E27+E60+E71+E77</f>
        <v>505.9</v>
      </c>
      <c r="F143" s="96">
        <f>F21+F27+F60+F71+F77</f>
        <v>0</v>
      </c>
      <c r="G143" s="96">
        <f>G21+G27+G60+G71+G77</f>
        <v>101.5</v>
      </c>
      <c r="H143" s="100">
        <f>I143+K143</f>
        <v>0</v>
      </c>
      <c r="I143" s="100">
        <f>I21+I27+I60+I71+I77</f>
        <v>0.1</v>
      </c>
      <c r="J143" s="100">
        <f>J21+J27+J60+J71+J77</f>
        <v>0</v>
      </c>
      <c r="K143" s="100">
        <f>K21+K27+K60+K71+K77</f>
        <v>-0.1</v>
      </c>
      <c r="L143" s="101">
        <f>M143+O143</f>
        <v>607.4</v>
      </c>
      <c r="M143" s="101">
        <f>M21+M27+M60+M71+M77</f>
        <v>506</v>
      </c>
      <c r="N143" s="101">
        <f>N21+N27+N60+N71+N77</f>
        <v>0</v>
      </c>
      <c r="O143" s="101">
        <f>O21+O27+O60+O71+O77</f>
        <v>101.4</v>
      </c>
    </row>
    <row r="144" spans="1:16" x14ac:dyDescent="0.25">
      <c r="A144" s="455"/>
      <c r="B144" s="430" t="s">
        <v>497</v>
      </c>
      <c r="C144" s="432"/>
      <c r="D144" s="314">
        <f t="shared" ref="D144:D146" si="128">E144+G144</f>
        <v>18.8</v>
      </c>
      <c r="E144" s="96">
        <f>E83+E88+E91+E113+E116+E121</f>
        <v>17.100000000000001</v>
      </c>
      <c r="F144" s="96">
        <f>F83+F88+F91+F113+F116+F121</f>
        <v>5.8</v>
      </c>
      <c r="G144" s="96">
        <f>G83+G88+G91+G113+G116+G121</f>
        <v>1.7</v>
      </c>
      <c r="H144" s="100">
        <f t="shared" ref="H144:H147" si="129">I144+K144</f>
        <v>0</v>
      </c>
      <c r="I144" s="100">
        <f>I83+I88+I91+I113+I116+I121</f>
        <v>0</v>
      </c>
      <c r="J144" s="100">
        <f>J83+J88+J91+J113+J116+J121</f>
        <v>0</v>
      </c>
      <c r="K144" s="100">
        <f>K83+K88+K91+K113+K116+K121</f>
        <v>0</v>
      </c>
      <c r="L144" s="101">
        <f t="shared" ref="L144:L147" si="130">M144+O144</f>
        <v>18.8</v>
      </c>
      <c r="M144" s="101">
        <f>M83+M88+M91+M113+M116+M121</f>
        <v>17.100000000000001</v>
      </c>
      <c r="N144" s="101">
        <f>N83+N88+N91+N113+N116+N121</f>
        <v>5.8</v>
      </c>
      <c r="O144" s="101">
        <f>O83+O88+O91+O113+O116+O121</f>
        <v>1.7</v>
      </c>
    </row>
    <row r="145" spans="1:17" x14ac:dyDescent="0.25">
      <c r="A145" s="455"/>
      <c r="B145" s="430" t="s">
        <v>493</v>
      </c>
      <c r="C145" s="432"/>
      <c r="D145" s="314">
        <f t="shared" si="128"/>
        <v>1.6</v>
      </c>
      <c r="E145" s="96">
        <f>E126</f>
        <v>1.6</v>
      </c>
      <c r="F145" s="96">
        <f>F126</f>
        <v>0</v>
      </c>
      <c r="G145" s="96">
        <f>G126</f>
        <v>0</v>
      </c>
      <c r="H145" s="100">
        <f t="shared" si="129"/>
        <v>0</v>
      </c>
      <c r="I145" s="100">
        <f>I126</f>
        <v>0</v>
      </c>
      <c r="J145" s="100">
        <f>J126</f>
        <v>0</v>
      </c>
      <c r="K145" s="100">
        <f>K126</f>
        <v>0</v>
      </c>
      <c r="L145" s="101">
        <f t="shared" si="130"/>
        <v>1.6</v>
      </c>
      <c r="M145" s="101">
        <f>M126</f>
        <v>1.6</v>
      </c>
      <c r="N145" s="101">
        <f>N126</f>
        <v>0</v>
      </c>
      <c r="O145" s="101">
        <f>O126</f>
        <v>0</v>
      </c>
    </row>
    <row r="146" spans="1:17" x14ac:dyDescent="0.25">
      <c r="A146" s="455"/>
      <c r="B146" s="430" t="s">
        <v>495</v>
      </c>
      <c r="C146" s="432"/>
      <c r="D146" s="314">
        <f t="shared" si="128"/>
        <v>92.7</v>
      </c>
      <c r="E146" s="96">
        <f>E131</f>
        <v>0</v>
      </c>
      <c r="F146" s="96">
        <f>F131</f>
        <v>0</v>
      </c>
      <c r="G146" s="96">
        <f>G131</f>
        <v>92.7</v>
      </c>
      <c r="H146" s="100">
        <f t="shared" si="129"/>
        <v>0</v>
      </c>
      <c r="I146" s="100">
        <f>I131</f>
        <v>0.1</v>
      </c>
      <c r="J146" s="100">
        <f>J131</f>
        <v>0</v>
      </c>
      <c r="K146" s="100">
        <f>K131</f>
        <v>-0.1</v>
      </c>
      <c r="L146" s="101">
        <f t="shared" si="130"/>
        <v>92.7</v>
      </c>
      <c r="M146" s="101">
        <f>M131</f>
        <v>0.1</v>
      </c>
      <c r="N146" s="101">
        <f>N131</f>
        <v>0</v>
      </c>
      <c r="O146" s="101">
        <f>O131</f>
        <v>92.600000000000009</v>
      </c>
    </row>
    <row r="147" spans="1:17" ht="26.25" x14ac:dyDescent="0.25">
      <c r="A147" s="456"/>
      <c r="B147" s="435" t="s">
        <v>496</v>
      </c>
      <c r="C147" s="433"/>
      <c r="D147" s="314">
        <f>E147+G147</f>
        <v>60.099999999999994</v>
      </c>
      <c r="E147" s="96">
        <f>E136+E140</f>
        <v>45.9</v>
      </c>
      <c r="F147" s="96">
        <f t="shared" ref="F147:G147" si="131">F136+F140</f>
        <v>32.699999999999996</v>
      </c>
      <c r="G147" s="96">
        <f t="shared" si="131"/>
        <v>14.2</v>
      </c>
      <c r="H147" s="100">
        <f t="shared" si="129"/>
        <v>0</v>
      </c>
      <c r="I147" s="100">
        <f t="shared" ref="I147:O147" si="132">I136+I140</f>
        <v>0</v>
      </c>
      <c r="J147" s="100">
        <f t="shared" si="132"/>
        <v>0</v>
      </c>
      <c r="K147" s="100">
        <f t="shared" si="132"/>
        <v>0</v>
      </c>
      <c r="L147" s="101">
        <f t="shared" si="130"/>
        <v>60.099999999999994</v>
      </c>
      <c r="M147" s="101">
        <f t="shared" ref="M147" si="133">M136+M140</f>
        <v>45.9</v>
      </c>
      <c r="N147" s="101">
        <f t="shared" si="132"/>
        <v>32.699999999999996</v>
      </c>
      <c r="O147" s="101">
        <f t="shared" si="132"/>
        <v>14.2</v>
      </c>
    </row>
    <row r="148" spans="1:17" ht="12.75" customHeight="1" x14ac:dyDescent="0.25">
      <c r="A148" s="106"/>
      <c r="B148" s="123"/>
      <c r="C148" s="124"/>
      <c r="D148" s="50"/>
      <c r="E148" s="50"/>
      <c r="F148" s="108"/>
      <c r="G148" s="108"/>
      <c r="H148" s="108"/>
      <c r="I148" s="108"/>
      <c r="J148" s="108"/>
      <c r="K148" s="108"/>
      <c r="L148" s="108"/>
      <c r="M148" s="108"/>
      <c r="N148" s="108"/>
      <c r="P148" s="70" t="s">
        <v>305</v>
      </c>
      <c r="Q148" s="71">
        <f>SUMIF(C17:C140,1,L17:L140)</f>
        <v>24.9</v>
      </c>
    </row>
    <row r="149" spans="1:17" x14ac:dyDescent="0.25">
      <c r="A149" s="106"/>
      <c r="B149" s="6"/>
      <c r="C149" s="109"/>
      <c r="D149" s="6"/>
      <c r="E149" s="6"/>
      <c r="F149" s="110"/>
      <c r="G149" s="6"/>
      <c r="H149" s="6"/>
      <c r="I149" s="6"/>
      <c r="J149" s="6"/>
      <c r="K149" s="6"/>
      <c r="L149" s="6"/>
      <c r="M149" s="6"/>
      <c r="N149" s="6"/>
      <c r="P149" s="70" t="s">
        <v>306</v>
      </c>
      <c r="Q149" s="71">
        <f>SUMIF(C17:C140,2,L17:L140)</f>
        <v>0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307</v>
      </c>
      <c r="Q150" s="71">
        <f>SUMIF(C17:C140,3,L17:L140)</f>
        <v>17.900000000000002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308</v>
      </c>
      <c r="Q151" s="71">
        <f>SUMIF(C17:C140,4,L17:L140)</f>
        <v>87.4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311</v>
      </c>
      <c r="Q152" s="71">
        <f>SUMIF(C17:C140,5,L17:L140)</f>
        <v>75.599999999999994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309</v>
      </c>
      <c r="Q153" s="71">
        <f>SUMIF(C17:C140,6,L17:L140)</f>
        <v>56.3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310</v>
      </c>
      <c r="Q154" s="71">
        <f>SUMIF(C17:C140,7,L17:L140)</f>
        <v>1.7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312</v>
      </c>
      <c r="Q155" s="71">
        <f>SUMIF(C17:C140,8,L17:L140)</f>
        <v>108.2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0" t="s">
        <v>313</v>
      </c>
      <c r="Q156" s="71">
        <f>SUMIF(C17:C140,9,L17:L140)</f>
        <v>134.60000000000002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0" t="s">
        <v>314</v>
      </c>
      <c r="Q157" s="71">
        <f>SUMIF(C17:C140,10,L17:L140)</f>
        <v>273.99999999999994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75" t="s">
        <v>172</v>
      </c>
      <c r="Q158" s="76">
        <f>SUM(Q148:Q157)</f>
        <v>780.59999999999991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77"/>
      <c r="Q159" s="77">
        <f>Q158-L141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</sheetData>
  <mergeCells count="44">
    <mergeCell ref="B137:O137"/>
    <mergeCell ref="B123:O123"/>
    <mergeCell ref="B127:O127"/>
    <mergeCell ref="B128:O128"/>
    <mergeCell ref="B132:O132"/>
    <mergeCell ref="B133:O133"/>
    <mergeCell ref="B89:O89"/>
    <mergeCell ref="B92:O92"/>
    <mergeCell ref="B114:O114"/>
    <mergeCell ref="B117:O117"/>
    <mergeCell ref="B122:O122"/>
    <mergeCell ref="B15:O15"/>
    <mergeCell ref="B72:O72"/>
    <mergeCell ref="B78:O78"/>
    <mergeCell ref="B79:O79"/>
    <mergeCell ref="B84:O84"/>
    <mergeCell ref="B16:O16"/>
    <mergeCell ref="B22:O22"/>
    <mergeCell ref="B28:O28"/>
    <mergeCell ref="B61:O61"/>
    <mergeCell ref="H12:H14"/>
    <mergeCell ref="I12:K12"/>
    <mergeCell ref="L12:L14"/>
    <mergeCell ref="M12:O12"/>
    <mergeCell ref="E13:F13"/>
    <mergeCell ref="G13:G14"/>
    <mergeCell ref="I13:J13"/>
    <mergeCell ref="K13:K14"/>
    <mergeCell ref="M13:N13"/>
    <mergeCell ref="O13:O14"/>
    <mergeCell ref="B1:O1"/>
    <mergeCell ref="B2:O2"/>
    <mergeCell ref="B3:O3"/>
    <mergeCell ref="B4:O4"/>
    <mergeCell ref="A10:O10"/>
    <mergeCell ref="B5:O5"/>
    <mergeCell ref="B6:O6"/>
    <mergeCell ref="B7:O7"/>
    <mergeCell ref="B8:O8"/>
    <mergeCell ref="A12:A14"/>
    <mergeCell ref="B12:B14"/>
    <mergeCell ref="C12:C14"/>
    <mergeCell ref="D12:D14"/>
    <mergeCell ref="E12:G12"/>
  </mergeCells>
  <pageMargins left="0.59055118110236227" right="0.39370078740157483" top="0.78740157480314965" bottom="0.78740157480314965" header="0.31496062992125984" footer="0.31496062992125984"/>
  <pageSetup paperSize="9" scale="5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3"/>
  <sheetViews>
    <sheetView showZeros="0" tabSelected="1" topLeftCell="A10" workbookViewId="0">
      <selection activeCell="T31" sqref="T31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83" t="s">
        <v>328</v>
      </c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</row>
    <row r="2" spans="1:15" x14ac:dyDescent="0.25">
      <c r="B2" s="683" t="s">
        <v>447</v>
      </c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</row>
    <row r="3" spans="1:15" x14ac:dyDescent="0.25">
      <c r="B3" s="683" t="s">
        <v>505</v>
      </c>
      <c r="C3" s="683"/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683"/>
    </row>
    <row r="4" spans="1:15" x14ac:dyDescent="0.25">
      <c r="B4" s="683" t="s">
        <v>350</v>
      </c>
      <c r="C4" s="683"/>
      <c r="D4" s="683"/>
      <c r="E4" s="683"/>
      <c r="F4" s="683"/>
      <c r="G4" s="683"/>
      <c r="H4" s="683"/>
      <c r="I4" s="683"/>
      <c r="J4" s="683"/>
      <c r="K4" s="683"/>
      <c r="L4" s="683"/>
      <c r="M4" s="683"/>
      <c r="N4" s="683"/>
    </row>
    <row r="5" spans="1:15" x14ac:dyDescent="0.25">
      <c r="B5" s="596" t="s">
        <v>507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1:15" x14ac:dyDescent="0.25">
      <c r="B6" s="596" t="s">
        <v>516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1:15" x14ac:dyDescent="0.25">
      <c r="B7" s="596" t="s">
        <v>535</v>
      </c>
      <c r="C7" s="596"/>
      <c r="D7" s="596"/>
      <c r="E7" s="596"/>
      <c r="F7" s="596"/>
      <c r="G7" s="596"/>
      <c r="H7" s="596"/>
      <c r="I7" s="596"/>
      <c r="J7" s="596"/>
      <c r="K7" s="596"/>
      <c r="L7" s="596"/>
      <c r="M7" s="596"/>
      <c r="N7" s="596"/>
      <c r="O7" s="596"/>
    </row>
    <row r="8" spans="1:15" x14ac:dyDescent="0.25">
      <c r="B8" s="596" t="s">
        <v>537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596"/>
    </row>
    <row r="9" spans="1:15" x14ac:dyDescent="0.25">
      <c r="B9" s="643" t="s">
        <v>551</v>
      </c>
      <c r="C9" s="643"/>
      <c r="D9" s="643"/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</row>
    <row r="10" spans="1:15" x14ac:dyDescent="0.25">
      <c r="B10" s="642" t="s">
        <v>559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539"/>
    </row>
    <row r="11" spans="1:15" x14ac:dyDescent="0.25">
      <c r="B11" s="643" t="s">
        <v>565</v>
      </c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</row>
    <row r="12" spans="1:15" x14ac:dyDescent="0.25">
      <c r="B12" s="642" t="s">
        <v>577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545"/>
    </row>
    <row r="13" spans="1:15" x14ac:dyDescent="0.25">
      <c r="B13" s="643" t="s">
        <v>584</v>
      </c>
      <c r="C13" s="643"/>
      <c r="D13" s="643"/>
      <c r="E13" s="643"/>
      <c r="F13" s="643"/>
      <c r="G13" s="643"/>
      <c r="H13" s="643"/>
      <c r="I13" s="643"/>
      <c r="J13" s="643"/>
      <c r="K13" s="643"/>
      <c r="L13" s="643"/>
      <c r="M13" s="643"/>
      <c r="N13" s="643"/>
      <c r="O13" s="643"/>
    </row>
    <row r="14" spans="1:15" x14ac:dyDescent="0.25">
      <c r="B14" s="642" t="s">
        <v>590</v>
      </c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553"/>
    </row>
    <row r="16" spans="1:15" x14ac:dyDescent="0.25">
      <c r="A16" s="580" t="s">
        <v>460</v>
      </c>
      <c r="B16" s="580"/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</row>
    <row r="17" spans="1:16" ht="17.25" customHeight="1" x14ac:dyDescent="0.25">
      <c r="A17" s="58"/>
      <c r="B17" s="58"/>
      <c r="C17" s="58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4" t="s">
        <v>406</v>
      </c>
      <c r="O17" s="4"/>
    </row>
    <row r="18" spans="1:16" ht="15" customHeight="1" x14ac:dyDescent="0.25">
      <c r="A18" s="584" t="s">
        <v>5</v>
      </c>
      <c r="B18" s="587" t="s">
        <v>226</v>
      </c>
      <c r="C18" s="565" t="s">
        <v>336</v>
      </c>
      <c r="D18" s="569" t="s">
        <v>194</v>
      </c>
      <c r="E18" s="569"/>
      <c r="F18" s="570"/>
      <c r="G18" s="590" t="s">
        <v>338</v>
      </c>
      <c r="H18" s="593" t="s">
        <v>194</v>
      </c>
      <c r="I18" s="594"/>
      <c r="J18" s="595"/>
      <c r="K18" s="564" t="s">
        <v>0</v>
      </c>
      <c r="L18" s="572" t="s">
        <v>194</v>
      </c>
      <c r="M18" s="573"/>
      <c r="N18" s="574"/>
    </row>
    <row r="19" spans="1:16" ht="15" customHeight="1" x14ac:dyDescent="0.25">
      <c r="A19" s="585"/>
      <c r="B19" s="588"/>
      <c r="C19" s="566"/>
      <c r="D19" s="570" t="s">
        <v>1</v>
      </c>
      <c r="E19" s="598"/>
      <c r="F19" s="571" t="s">
        <v>2</v>
      </c>
      <c r="G19" s="591"/>
      <c r="H19" s="604" t="s">
        <v>1</v>
      </c>
      <c r="I19" s="604"/>
      <c r="J19" s="583" t="s">
        <v>2</v>
      </c>
      <c r="K19" s="564"/>
      <c r="L19" s="564" t="s">
        <v>1</v>
      </c>
      <c r="M19" s="564"/>
      <c r="N19" s="575" t="s">
        <v>2</v>
      </c>
    </row>
    <row r="20" spans="1:16" ht="28.5" customHeight="1" x14ac:dyDescent="0.25">
      <c r="A20" s="586"/>
      <c r="B20" s="589"/>
      <c r="C20" s="567"/>
      <c r="D20" s="114" t="s">
        <v>3</v>
      </c>
      <c r="E20" s="115" t="s">
        <v>4</v>
      </c>
      <c r="F20" s="571"/>
      <c r="G20" s="592"/>
      <c r="H20" s="116" t="s">
        <v>3</v>
      </c>
      <c r="I20" s="112" t="s">
        <v>4</v>
      </c>
      <c r="J20" s="583"/>
      <c r="K20" s="564"/>
      <c r="L20" s="113" t="s">
        <v>3</v>
      </c>
      <c r="M20" s="111" t="s">
        <v>4</v>
      </c>
      <c r="N20" s="575"/>
    </row>
    <row r="21" spans="1:16" ht="15" customHeight="1" x14ac:dyDescent="0.25">
      <c r="A21" s="5" t="s">
        <v>71</v>
      </c>
      <c r="B21" s="17" t="s">
        <v>6</v>
      </c>
      <c r="C21" s="16">
        <f>D21+F21</f>
        <v>6901.4000000000005</v>
      </c>
      <c r="D21" s="16">
        <f>'4 pr._savarankiškos f-jos'!E91+'5 pr._valstybinės f-jos'!E84+'7 pr._kita dotacija'!E72+'9 pr._įstaigų pajamos'!E45+'10 pr._skolintos lėšos'!E31+'11 pr._apyvartinės lėšos'!E21+'11 pr._apyvartinės lėšos'!E83</f>
        <v>5442.9000000000005</v>
      </c>
      <c r="E21" s="16">
        <f>'4 pr._savarankiškos f-jos'!F91+'5 pr._valstybinės f-jos'!F84+'7 pr._kita dotacija'!F72+'9 pr._įstaigų pajamos'!F45+'10 pr._skolintos lėšos'!F31+'11 pr._apyvartinės lėšos'!F21+'11 pr._apyvartinės lėšos'!F83</f>
        <v>2822.3999999999996</v>
      </c>
      <c r="F21" s="16">
        <f>'4 pr._savarankiškos f-jos'!G91+'5 pr._valstybinės f-jos'!G84+'7 pr._kita dotacija'!G72+'9 pr._įstaigų pajamos'!G45+'10 pr._skolintos lėšos'!G31+'11 pr._apyvartinės lėšos'!G21+'11 pr._apyvartinės lėšos'!G83</f>
        <v>1458.5</v>
      </c>
      <c r="G21" s="10">
        <f t="shared" ref="G21" si="0">H21+J21</f>
        <v>20.5</v>
      </c>
      <c r="H21" s="10">
        <f>'4 pr._savarankiškos f-jos'!I91+'5 pr._valstybinės f-jos'!I84+'7 pr._kita dotacija'!I72+'9 pr._įstaigų pajamos'!I45+'10 pr._skolintos lėšos'!I31+'11 pr._apyvartinės lėšos'!I21+'11 pr._apyvartinės lėšos'!I83</f>
        <v>10.599999999999998</v>
      </c>
      <c r="I21" s="10">
        <f>'4 pr._savarankiškos f-jos'!J91+'5 pr._valstybinės f-jos'!J84+'7 pr._kita dotacija'!J72+'9 pr._įstaigų pajamos'!J45+'10 pr._skolintos lėšos'!J31+'11 pr._apyvartinės lėšos'!J21+'11 pr._apyvartinės lėšos'!J83</f>
        <v>17.400000000000006</v>
      </c>
      <c r="J21" s="10">
        <f>'4 pr._savarankiškos f-jos'!K91+'5 pr._valstybinės f-jos'!K84+'7 pr._kita dotacija'!K72+'9 pr._įstaigų pajamos'!K45+'10 pr._skolintos lėšos'!K31+'11 pr._apyvartinės lėšos'!K21+'11 pr._apyvartinės lėšos'!K83</f>
        <v>9.9</v>
      </c>
      <c r="K21" s="12">
        <f t="shared" ref="K21" si="1">L21+N21</f>
        <v>6921.9000000000015</v>
      </c>
      <c r="L21" s="94">
        <f>'4 pr._savarankiškos f-jos'!M91+'5 pr._valstybinės f-jos'!M84+'7 pr._kita dotacija'!M72+'9 pr._įstaigų pajamos'!M45+'10 pr._skolintos lėšos'!M31+'11 pr._apyvartinės lėšos'!M21+'11 pr._apyvartinės lėšos'!M83</f>
        <v>5453.5000000000009</v>
      </c>
      <c r="M21" s="94">
        <f>'4 pr._savarankiškos f-jos'!N91+'5 pr._valstybinės f-jos'!N84+'7 pr._kita dotacija'!N72+'9 pr._įstaigų pajamos'!N45+'10 pr._skolintos lėšos'!N31+'11 pr._apyvartinės lėšos'!N21+'11 pr._apyvartinės lėšos'!N83</f>
        <v>2839.8</v>
      </c>
      <c r="N21" s="94">
        <f>'4 pr._savarankiškos f-jos'!O91+'5 pr._valstybinės f-jos'!O84+'7 pr._kita dotacija'!O72+'9 pr._įstaigų pajamos'!O45+'10 pr._skolintos lėšos'!O31+'11 pr._apyvartinės lėšos'!O21+'11 pr._apyvartinės lėšos'!O83</f>
        <v>1468.4</v>
      </c>
    </row>
    <row r="22" spans="1:16" ht="15" customHeight="1" x14ac:dyDescent="0.25">
      <c r="A22" s="5" t="s">
        <v>182</v>
      </c>
      <c r="B22" s="17" t="s">
        <v>59</v>
      </c>
      <c r="C22" s="16">
        <f t="shared" ref="C22:C27" si="2">D22+F22</f>
        <v>5184.5999999999995</v>
      </c>
      <c r="D22" s="16">
        <f>'4 pr._savarankiškos f-jos'!E145+'8 pr._aplinkos apsaugos s. p.'!E17+'9 pr._įstaigų pajamos'!E58+'10 pr._skolintos lėšos'!E38+'7 pr._kita dotacija'!E79+'11 pr._apyvartinės lėšos'!E27+'11 pr._apyvartinės lėšos'!E88+'11 pr._apyvartinės lėšos'!E126</f>
        <v>3274.9999999999995</v>
      </c>
      <c r="E22" s="16">
        <f>'4 pr._savarankiškos f-jos'!F145+'8 pr._aplinkos apsaugos s. p.'!F17+'9 pr._įstaigų pajamos'!F58+'10 pr._skolintos lėšos'!F38+'7 pr._kita dotacija'!F79+'11 pr._apyvartinės lėšos'!F27+'11 pr._apyvartinės lėšos'!F88+'11 pr._apyvartinės lėšos'!F126</f>
        <v>0.5</v>
      </c>
      <c r="F22" s="16">
        <f>'4 pr._savarankiškos f-jos'!G145+'8 pr._aplinkos apsaugos s. p.'!G17+'9 pr._įstaigų pajamos'!G58+'10 pr._skolintos lėšos'!G38+'7 pr._kita dotacija'!G79+'11 pr._apyvartinės lėšos'!G27+'11 pr._apyvartinės lėšos'!G88+'11 pr._apyvartinės lėšos'!G126</f>
        <v>1909.6000000000001</v>
      </c>
      <c r="G22" s="10">
        <f t="shared" ref="G22:G24" si="3">H22+J22</f>
        <v>254.70000000000002</v>
      </c>
      <c r="H22" s="10">
        <f>'4 pr._savarankiškos f-jos'!I145+'8 pr._aplinkos apsaugos s. p.'!I17+'9 pr._įstaigų pajamos'!I58+'10 pr._skolintos lėšos'!I38+'7 pr._kita dotacija'!I79+'11 pr._apyvartinės lėšos'!I27+'11 pr._apyvartinės lėšos'!I88+'11 pr._apyvartinės lėšos'!I126</f>
        <v>231.4</v>
      </c>
      <c r="I22" s="10">
        <f>'4 pr._savarankiškos f-jos'!J145+'8 pr._aplinkos apsaugos s. p.'!J17+'9 pr._įstaigų pajamos'!J58+'10 pr._skolintos lėšos'!J38+'7 pr._kita dotacija'!J79+'11 pr._apyvartinės lėšos'!J27+'11 pr._apyvartinės lėšos'!J88+'11 pr._apyvartinės lėšos'!J126</f>
        <v>0</v>
      </c>
      <c r="J22" s="10">
        <f>'4 pr._savarankiškos f-jos'!K145+'8 pr._aplinkos apsaugos s. p.'!K17+'9 pr._įstaigų pajamos'!K58+'10 pr._skolintos lėšos'!K38+'7 pr._kita dotacija'!K79+'11 pr._apyvartinės lėšos'!K27+'11 pr._apyvartinės lėšos'!K88+'11 pr._apyvartinės lėšos'!K126</f>
        <v>23.3</v>
      </c>
      <c r="K22" s="12">
        <f t="shared" ref="K22:K24" si="4">L22+N22</f>
        <v>5439.2999999999993</v>
      </c>
      <c r="L22" s="12">
        <f>'4 pr._savarankiškos f-jos'!M145+'8 pr._aplinkos apsaugos s. p.'!M17+'9 pr._įstaigų pajamos'!M58+'10 pr._skolintos lėšos'!M38+'7 pr._kita dotacija'!M79+'11 pr._apyvartinės lėšos'!M27+'11 pr._apyvartinės lėšos'!M88+'11 pr._apyvartinės lėšos'!M126</f>
        <v>3506.3999999999987</v>
      </c>
      <c r="M22" s="12">
        <f>'4 pr._savarankiškos f-jos'!N145+'8 pr._aplinkos apsaugos s. p.'!N17+'9 pr._įstaigų pajamos'!N58+'10 pr._skolintos lėšos'!N38+'7 pr._kita dotacija'!N79+'11 pr._apyvartinės lėšos'!N27+'11 pr._apyvartinės lėšos'!N88+'11 pr._apyvartinės lėšos'!N126</f>
        <v>0.5</v>
      </c>
      <c r="N22" s="12">
        <f>'4 pr._savarankiškos f-jos'!O145+'8 pr._aplinkos apsaugos s. p.'!O17+'9 pr._įstaigų pajamos'!O58+'10 pr._skolintos lėšos'!O38+'7 pr._kita dotacija'!O79+'11 pr._apyvartinės lėšos'!O27+'11 pr._apyvartinės lėšos'!O88+'11 pr._apyvartinės lėšos'!O126</f>
        <v>1932.9</v>
      </c>
    </row>
    <row r="23" spans="1:16" ht="15.95" customHeight="1" x14ac:dyDescent="0.25">
      <c r="A23" s="5" t="s">
        <v>72</v>
      </c>
      <c r="B23" s="17" t="s">
        <v>63</v>
      </c>
      <c r="C23" s="16">
        <f t="shared" si="2"/>
        <v>543.40000000000009</v>
      </c>
      <c r="D23" s="16">
        <f>'4 pr._savarankiškos f-jos'!E149+'5 pr._valstybinės f-jos'!E90+'8 pr._aplinkos apsaugos s. p.'!E20+'9 pr._įstaigų pajamos'!E62+'10 pr._skolintos lėšos'!E41+'7 pr._kita dotacija'!E89+'11 pr._apyvartinės lėšos'!E90</f>
        <v>273.40000000000003</v>
      </c>
      <c r="E23" s="16">
        <f>'4 pr._savarankiškos f-jos'!F149+'5 pr._valstybinės f-jos'!F90+'8 pr._aplinkos apsaugos s. p.'!F20+'9 pr._įstaigų pajamos'!F62+'10 pr._skolintos lėšos'!F41+'7 pr._kita dotacija'!F89+'11 pr._apyvartinės lėšos'!F90</f>
        <v>124.99999999999999</v>
      </c>
      <c r="F23" s="16">
        <f>'4 pr._savarankiškos f-jos'!G149+'5 pr._valstybinės f-jos'!G90+'8 pr._aplinkos apsaugos s. p.'!G20+'9 pr._įstaigų pajamos'!G62+'10 pr._skolintos lėšos'!G41+'7 pr._kita dotacija'!G89+'11 pr._apyvartinės lėšos'!G90</f>
        <v>270</v>
      </c>
      <c r="G23" s="10">
        <f t="shared" si="3"/>
        <v>1.9</v>
      </c>
      <c r="H23" s="10">
        <f>'4 pr._savarankiškos f-jos'!I149+'5 pr._valstybinės f-jos'!I90+'8 pr._aplinkos apsaugos s. p.'!I20+'9 pr._įstaigų pajamos'!I62+'10 pr._skolintos lėšos'!I41+'7 pr._kita dotacija'!I89+'11 pr._apyvartinės lėšos'!I90</f>
        <v>2</v>
      </c>
      <c r="I23" s="10">
        <f>'4 pr._savarankiškos f-jos'!J149+'5 pr._valstybinės f-jos'!J90+'8 pr._aplinkos apsaugos s. p.'!J20+'9 pr._įstaigų pajamos'!J62+'10 pr._skolintos lėšos'!J41+'7 pr._kita dotacija'!J89+'11 pr._apyvartinės lėšos'!J90</f>
        <v>0</v>
      </c>
      <c r="J23" s="10">
        <f>'4 pr._savarankiškos f-jos'!K149+'5 pr._valstybinės f-jos'!K90+'8 pr._aplinkos apsaugos s. p.'!K20+'9 pr._įstaigų pajamos'!K62+'10 pr._skolintos lėšos'!K41+'7 pr._kita dotacija'!K89+'11 pr._apyvartinės lėšos'!K90</f>
        <v>-0.1</v>
      </c>
      <c r="K23" s="12">
        <f t="shared" si="4"/>
        <v>545.29999999999995</v>
      </c>
      <c r="L23" s="12">
        <f>'4 pr._savarankiškos f-jos'!M149+'5 pr._valstybinės f-jos'!M90+'8 pr._aplinkos apsaugos s. p.'!M20+'9 pr._įstaigų pajamos'!M62+'10 pr._skolintos lėšos'!M41+'7 pr._kita dotacija'!M89+'11 pr._apyvartinės lėšos'!M90</f>
        <v>275.40000000000003</v>
      </c>
      <c r="M23" s="12">
        <f>'4 pr._savarankiškos f-jos'!N149+'5 pr._valstybinės f-jos'!N90+'8 pr._aplinkos apsaugos s. p.'!N20+'9 pr._įstaigų pajamos'!N62+'10 pr._skolintos lėšos'!N41+'7 pr._kita dotacija'!N89+'11 pr._apyvartinės lėšos'!N90</f>
        <v>124.99999999999999</v>
      </c>
      <c r="N23" s="12">
        <f>'4 pr._savarankiškos f-jos'!O149+'5 pr._valstybinės f-jos'!O90+'8 pr._aplinkos apsaugos s. p.'!O20+'9 pr._įstaigų pajamos'!O62+'10 pr._skolintos lėšos'!O41+'7 pr._kita dotacija'!O89+'11 pr._apyvartinės lėšos'!O90</f>
        <v>269.89999999999998</v>
      </c>
    </row>
    <row r="24" spans="1:16" ht="15" customHeight="1" x14ac:dyDescent="0.25">
      <c r="A24" s="5" t="s">
        <v>73</v>
      </c>
      <c r="B24" s="17" t="s">
        <v>171</v>
      </c>
      <c r="C24" s="16">
        <f>D24+F24</f>
        <v>17525.3</v>
      </c>
      <c r="D24" s="16">
        <f>'4 pr._savarankiškos f-jos'!E189+'6 pr._mokinio krepšelis'!E55+'7 pr._kita dotacija'!E246+'9 pr._įstaigų pajamos'!E99+'10 pr._skolintos lėšos'!E44+'11 pr._apyvartinės lėšos'!E60+'11 pr._apyvartinės lėšos'!E113+'11 pr._apyvartinės lėšos'!E136</f>
        <v>16447.599999999999</v>
      </c>
      <c r="E24" s="16">
        <f>'4 pr._savarankiškos f-jos'!F189+'6 pr._mokinio krepšelis'!F55+'7 pr._kita dotacija'!F246+'9 pr._įstaigų pajamos'!F99+'10 pr._skolintos lėšos'!F44+'11 pr._apyvartinės lėšos'!F60+'11 pr._apyvartinės lėšos'!F113+'11 pr._apyvartinės lėšos'!F136</f>
        <v>10603.999999999998</v>
      </c>
      <c r="F24" s="16">
        <f>'4 pr._savarankiškos f-jos'!G189+'6 pr._mokinio krepšelis'!G55+'7 pr._kita dotacija'!G246+'9 pr._įstaigų pajamos'!G99+'10 pr._skolintos lėšos'!G44+'11 pr._apyvartinės lėšos'!G60+'11 pr._apyvartinės lėšos'!G113+'11 pr._apyvartinės lėšos'!G136</f>
        <v>1077.7</v>
      </c>
      <c r="G24" s="10">
        <f t="shared" si="3"/>
        <v>-24.700000000000017</v>
      </c>
      <c r="H24" s="10">
        <f>'4 pr._savarankiškos f-jos'!I189+'6 pr._mokinio krepšelis'!I55+'7 pr._kita dotacija'!I246+'9 pr._įstaigų pajamos'!I99+'10 pr._skolintos lėšos'!I44+'11 pr._apyvartinės lėšos'!I60+'11 pr._apyvartinės lėšos'!I113+'11 pr._apyvartinės lėšos'!I136</f>
        <v>-23.200000000000017</v>
      </c>
      <c r="I24" s="10">
        <f>'4 pr._savarankiškos f-jos'!J189+'6 pr._mokinio krepšelis'!J55+'7 pr._kita dotacija'!J246+'9 pr._įstaigų pajamos'!J99+'10 pr._skolintos lėšos'!J44+'11 pr._apyvartinės lėšos'!J60+'11 pr._apyvartinės lėšos'!J113+'11 pr._apyvartinės lėšos'!J136</f>
        <v>-36.400000000000013</v>
      </c>
      <c r="J24" s="10">
        <f>'4 pr._savarankiškos f-jos'!K189+'6 pr._mokinio krepšelis'!K55+'7 pr._kita dotacija'!K246+'9 pr._įstaigų pajamos'!K99+'10 pr._skolintos lėšos'!K44+'11 pr._apyvartinės lėšos'!K60+'11 pr._apyvartinės lėšos'!K113+'11 pr._apyvartinės lėšos'!K136</f>
        <v>-1.5</v>
      </c>
      <c r="K24" s="12">
        <f t="shared" si="4"/>
        <v>17500.600000000002</v>
      </c>
      <c r="L24" s="12">
        <f>'4 pr._savarankiškos f-jos'!M189+'6 pr._mokinio krepšelis'!M55+'7 pr._kita dotacija'!M246+'9 pr._įstaigų pajamos'!M99+'10 pr._skolintos lėšos'!M44+'11 pr._apyvartinės lėšos'!M60+'11 pr._apyvartinės lėšos'!M113+'11 pr._apyvartinės lėšos'!M136</f>
        <v>16424.400000000001</v>
      </c>
      <c r="M24" s="12">
        <f>'4 pr._savarankiškos f-jos'!N189+'6 pr._mokinio krepšelis'!N55+'7 pr._kita dotacija'!N246+'9 pr._įstaigų pajamos'!N99+'10 pr._skolintos lėšos'!N44+'11 pr._apyvartinės lėšos'!N60+'11 pr._apyvartinės lėšos'!N113+'11 pr._apyvartinės lėšos'!N136</f>
        <v>10567.599999999997</v>
      </c>
      <c r="N24" s="12">
        <f>'4 pr._savarankiškos f-jos'!O189+'6 pr._mokinio krepšelis'!O55+'7 pr._kita dotacija'!O246+'9 pr._įstaigų pajamos'!O99+'10 pr._skolintos lėšos'!O44+'11 pr._apyvartinės lėšos'!O60+'11 pr._apyvartinės lėšos'!O113+'11 pr._apyvartinės lėšos'!O136</f>
        <v>1076.2</v>
      </c>
    </row>
    <row r="25" spans="1:16" x14ac:dyDescent="0.25">
      <c r="A25" s="5" t="s">
        <v>74</v>
      </c>
      <c r="B25" s="17" t="s">
        <v>181</v>
      </c>
      <c r="C25" s="16">
        <f t="shared" si="2"/>
        <v>1309.8</v>
      </c>
      <c r="D25" s="16">
        <f>'4 pr._savarankiškos f-jos'!E194+'5 pr._valstybinės f-jos'!E116+'10 pr._skolintos lėšos'!E47+'7 pr._kita dotacija'!E252</f>
        <v>741.5</v>
      </c>
      <c r="E25" s="16">
        <f>'4 pr._savarankiškos f-jos'!F194+'5 pr._valstybinės f-jos'!F116+'10 pr._skolintos lėšos'!F47+'7 pr._kita dotacija'!F252</f>
        <v>166.3</v>
      </c>
      <c r="F25" s="16">
        <f>'4 pr._savarankiškos f-jos'!G194+'5 pr._valstybinės f-jos'!G116+'10 pr._skolintos lėšos'!G47+'7 pr._kita dotacija'!G252</f>
        <v>568.29999999999995</v>
      </c>
      <c r="G25" s="10">
        <f t="shared" ref="G25:G27" si="5">H25+J25</f>
        <v>0.1</v>
      </c>
      <c r="H25" s="10">
        <f>'4 pr._savarankiškos f-jos'!I194+'5 pr._valstybinės f-jos'!I116+'10 pr._skolintos lėšos'!I47+'7 pr._kita dotacija'!I252</f>
        <v>0.1</v>
      </c>
      <c r="I25" s="10">
        <f>'4 pr._savarankiškos f-jos'!J194+'5 pr._valstybinės f-jos'!J116+'10 pr._skolintos lėšos'!J47+'7 pr._kita dotacija'!J252</f>
        <v>0.5</v>
      </c>
      <c r="J25" s="10">
        <f>'4 pr._savarankiškos f-jos'!K194+'5 pr._valstybinės f-jos'!K116+'10 pr._skolintos lėšos'!K47+'7 pr._kita dotacija'!K252</f>
        <v>0</v>
      </c>
      <c r="K25" s="12">
        <f t="shared" ref="K25:K27" si="6">L25+N25</f>
        <v>1309.9000000000001</v>
      </c>
      <c r="L25" s="12">
        <f>'4 pr._savarankiškos f-jos'!M194+'5 pr._valstybinės f-jos'!M116+'10 pr._skolintos lėšos'!M47+'7 pr._kita dotacija'!M252</f>
        <v>741.6</v>
      </c>
      <c r="M25" s="12">
        <f>'4 pr._savarankiškos f-jos'!N194+'5 pr._valstybinės f-jos'!N116+'10 pr._skolintos lėšos'!N47+'7 pr._kita dotacija'!N252</f>
        <v>166.8</v>
      </c>
      <c r="N25" s="12">
        <f>'4 pr._savarankiškos f-jos'!O194+'5 pr._valstybinės f-jos'!O116+'10 pr._skolintos lėšos'!O47+'7 pr._kita dotacija'!O252</f>
        <v>568.29999999999995</v>
      </c>
    </row>
    <row r="26" spans="1:16" x14ac:dyDescent="0.25">
      <c r="A26" s="5" t="s">
        <v>75</v>
      </c>
      <c r="B26" s="17" t="s">
        <v>66</v>
      </c>
      <c r="C26" s="16">
        <f t="shared" si="2"/>
        <v>4943</v>
      </c>
      <c r="D26" s="16">
        <f>'4 pr._savarankiškos f-jos'!E212+'9 pr._įstaigų pajamos'!E116+'10 pr._skolintos lėšos'!E51+'7 pr._kita dotacija'!E312+'11 pr._apyvartinės lėšos'!E71+'11 pr._apyvartinės lėšos'!E116+'11 pr._apyvartinės lėšos'!E131</f>
        <v>2177.4</v>
      </c>
      <c r="E26" s="16">
        <f>'4 pr._savarankiškos f-jos'!F212+'9 pr._įstaigų pajamos'!F116+'10 pr._skolintos lėšos'!F51+'7 pr._kita dotacija'!F312+'11 pr._apyvartinės lėšos'!F71+'11 pr._apyvartinės lėšos'!F116+'11 pr._apyvartinės lėšos'!F131</f>
        <v>1121.8999999999999</v>
      </c>
      <c r="F26" s="16">
        <f>'4 pr._savarankiškos f-jos'!G212+'9 pr._įstaigų pajamos'!G116+'10 pr._skolintos lėšos'!G51+'7 pr._kita dotacija'!G312+'11 pr._apyvartinės lėšos'!G71+'11 pr._apyvartinės lėšos'!G116+'11 pr._apyvartinės lėšos'!G131</f>
        <v>2765.6</v>
      </c>
      <c r="G26" s="10">
        <f t="shared" si="5"/>
        <v>-507</v>
      </c>
      <c r="H26" s="10">
        <f>'4 pr._savarankiškos f-jos'!I212+'9 pr._įstaigų pajamos'!I116+'10 pr._skolintos lėšos'!I51+'7 pr._kita dotacija'!I312+'11 pr._apyvartinės lėšos'!I71+'11 pr._apyvartinės lėšos'!I116+'11 pr._apyvartinės lėšos'!I131</f>
        <v>51.6</v>
      </c>
      <c r="I26" s="10">
        <f>'4 pr._savarankiškos f-jos'!J212+'9 pr._įstaigų pajamos'!J116+'10 pr._skolintos lėšos'!J51+'7 pr._kita dotacija'!J312+'11 pr._apyvartinės lėšos'!J71+'11 pr._apyvartinės lėšos'!J116+'11 pr._apyvartinės lėšos'!J131</f>
        <v>6.7</v>
      </c>
      <c r="J26" s="10">
        <f>'4 pr._savarankiškos f-jos'!K212+'9 pr._įstaigų pajamos'!K116+'10 pr._skolintos lėšos'!K51+'7 pr._kita dotacija'!K312+'11 pr._apyvartinės lėšos'!K71+'11 pr._apyvartinės lėšos'!K116+'11 pr._apyvartinės lėšos'!K131</f>
        <v>-558.6</v>
      </c>
      <c r="K26" s="12">
        <f t="shared" si="6"/>
        <v>4436</v>
      </c>
      <c r="L26" s="12">
        <f>'4 pr._savarankiškos f-jos'!M212+'9 pr._įstaigų pajamos'!M116+'10 pr._skolintos lėšos'!M51+'7 pr._kita dotacija'!M312+'11 pr._apyvartinės lėšos'!M71+'11 pr._apyvartinės lėšos'!M116+'11 pr._apyvartinės lėšos'!M131</f>
        <v>2229.0000000000005</v>
      </c>
      <c r="M26" s="12">
        <f>'4 pr._savarankiškos f-jos'!N212+'9 pr._įstaigų pajamos'!N116+'10 pr._skolintos lėšos'!N51+'7 pr._kita dotacija'!N312+'11 pr._apyvartinės lėšos'!N71+'11 pr._apyvartinės lėšos'!N116+'11 pr._apyvartinės lėšos'!N131</f>
        <v>1128.5999999999999</v>
      </c>
      <c r="N26" s="12">
        <f>'4 pr._savarankiškos f-jos'!O212+'9 pr._įstaigų pajamos'!O116+'10 pr._skolintos lėšos'!O51+'7 pr._kita dotacija'!O312+'11 pr._apyvartinės lėšos'!O71+'11 pr._apyvartinės lėšos'!O116+'11 pr._apyvartinės lėšos'!O131</f>
        <v>2207</v>
      </c>
    </row>
    <row r="27" spans="1:16" x14ac:dyDescent="0.25">
      <c r="A27" s="5" t="s">
        <v>76</v>
      </c>
      <c r="B27" s="17" t="s">
        <v>68</v>
      </c>
      <c r="C27" s="16">
        <f t="shared" si="2"/>
        <v>5135.8999999999996</v>
      </c>
      <c r="D27" s="16">
        <f>'4 pr._savarankiškos f-jos'!E224+'5 pr._valstybinės f-jos'!E127+'9 pr._įstaigų pajamos'!E123+'7 pr._kita dotacija'!E333+'10 pr._skolintos lėšos'!E54+'11 pr._apyvartinės lėšos'!E77+'11 pr._apyvartinės lėšos'!E121+'11 pr._apyvartinės lėšos'!E140</f>
        <v>4949.2999999999993</v>
      </c>
      <c r="E27" s="16">
        <f>'4 pr._savarankiškos f-jos'!F224+'5 pr._valstybinės f-jos'!F127+'9 pr._įstaigų pajamos'!F123+'7 pr._kita dotacija'!F333+'10 pr._skolintos lėšos'!F54+'11 pr._apyvartinės lėšos'!F77+'11 pr._apyvartinės lėšos'!F121+'11 pr._apyvartinės lėšos'!F140</f>
        <v>1221.8</v>
      </c>
      <c r="F27" s="16">
        <f>'4 pr._savarankiškos f-jos'!G224+'5 pr._valstybinės f-jos'!G127+'9 pr._įstaigų pajamos'!G123+'7 pr._kita dotacija'!G333+'10 pr._skolintos lėšos'!G54+'11 pr._apyvartinės lėšos'!G77+'11 pr._apyvartinės lėšos'!G121+'11 pr._apyvartinės lėšos'!G140</f>
        <v>186.6</v>
      </c>
      <c r="G27" s="10">
        <f t="shared" si="5"/>
        <v>57.199999999999996</v>
      </c>
      <c r="H27" s="10">
        <f>'4 pr._savarankiškos f-jos'!I224+'5 pr._valstybinės f-jos'!I127+'9 pr._įstaigų pajamos'!I123+'7 pr._kita dotacija'!I333+'10 pr._skolintos lėšos'!I54+'11 pr._apyvartinės lėšos'!I77+'11 pr._apyvartinės lėšos'!I121+'11 pr._apyvartinės lėšos'!I140</f>
        <v>57.4</v>
      </c>
      <c r="I27" s="10">
        <f>'4 pr._savarankiškos f-jos'!J224+'5 pr._valstybinės f-jos'!J127+'9 pr._įstaigų pajamos'!J123+'7 pr._kita dotacija'!J333+'10 pr._skolintos lėšos'!J54+'11 pr._apyvartinės lėšos'!J77+'11 pr._apyvartinės lėšos'!J121+'11 pr._apyvartinės lėšos'!J140</f>
        <v>4.0999999999999996</v>
      </c>
      <c r="J27" s="10">
        <f>'4 pr._savarankiškos f-jos'!K224+'5 pr._valstybinės f-jos'!K127+'9 pr._įstaigų pajamos'!K123+'7 pr._kita dotacija'!K333+'10 pr._skolintos lėšos'!K54+'11 pr._apyvartinės lėšos'!K77+'11 pr._apyvartinės lėšos'!K121+'11 pr._apyvartinės lėšos'!K140</f>
        <v>-0.2</v>
      </c>
      <c r="K27" s="12">
        <f t="shared" si="6"/>
        <v>5193.0999999999995</v>
      </c>
      <c r="L27" s="12">
        <f>'4 pr._savarankiškos f-jos'!M224+'5 pr._valstybinės f-jos'!M127+'9 pr._įstaigų pajamos'!M123+'7 pr._kita dotacija'!M333+'10 pr._skolintos lėšos'!M54+'11 pr._apyvartinės lėšos'!M77+'11 pr._apyvartinės lėšos'!M121+'11 pr._apyvartinės lėšos'!M140</f>
        <v>5006.7</v>
      </c>
      <c r="M27" s="12">
        <f>'4 pr._savarankiškos f-jos'!N224+'5 pr._valstybinės f-jos'!N127+'9 pr._įstaigų pajamos'!N123+'7 pr._kita dotacija'!N333+'10 pr._skolintos lėšos'!N54+'11 pr._apyvartinės lėšos'!N77+'11 pr._apyvartinės lėšos'!N121+'11 pr._apyvartinės lėšos'!N140</f>
        <v>1225.9000000000001</v>
      </c>
      <c r="N27" s="12">
        <f>'4 pr._savarankiškos f-jos'!O224+'5 pr._valstybinės f-jos'!O127+'9 pr._įstaigų pajamos'!O123+'7 pr._kita dotacija'!O333+'10 pr._skolintos lėšos'!O54+'11 pr._apyvartinės lėšos'!O77+'11 pr._apyvartinės lėšos'!O121+'11 pr._apyvartinės lėšos'!O140</f>
        <v>186.39999999999998</v>
      </c>
    </row>
    <row r="28" spans="1:16" x14ac:dyDescent="0.25">
      <c r="A28" s="122" t="s">
        <v>77</v>
      </c>
      <c r="B28" s="45" t="s">
        <v>172</v>
      </c>
      <c r="C28" s="47">
        <f>SUM(C21:C27)</f>
        <v>41543.4</v>
      </c>
      <c r="D28" s="47">
        <f>SUM(D21:D27)</f>
        <v>33307.1</v>
      </c>
      <c r="E28" s="47">
        <f>SUM(E21:E27)</f>
        <v>16061.899999999996</v>
      </c>
      <c r="F28" s="47">
        <f>SUM(F21:F27)</f>
        <v>8236.3000000000011</v>
      </c>
      <c r="G28" s="48">
        <f t="shared" ref="G28:N28" si="7">SUM(G21:G27)</f>
        <v>-197.3</v>
      </c>
      <c r="H28" s="48">
        <f t="shared" si="7"/>
        <v>329.9</v>
      </c>
      <c r="I28" s="48">
        <f t="shared" si="7"/>
        <v>-7.7000000000000082</v>
      </c>
      <c r="J28" s="48">
        <f t="shared" si="7"/>
        <v>-527.20000000000005</v>
      </c>
      <c r="K28" s="49">
        <f>L28+N28</f>
        <v>41346.1</v>
      </c>
      <c r="L28" s="49">
        <f t="shared" si="7"/>
        <v>33637</v>
      </c>
      <c r="M28" s="49">
        <f t="shared" si="7"/>
        <v>16054.199999999997</v>
      </c>
      <c r="N28" s="49">
        <f t="shared" si="7"/>
        <v>7709.1</v>
      </c>
    </row>
    <row r="29" spans="1:16" x14ac:dyDescent="0.25">
      <c r="A29" s="6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</row>
    <row r="30" spans="1:16" x14ac:dyDescent="0.25">
      <c r="A30" s="6"/>
      <c r="B30" s="6"/>
      <c r="C30" s="6"/>
      <c r="D30" s="6"/>
      <c r="E30" s="6"/>
      <c r="F30" s="6"/>
    </row>
    <row r="31" spans="1:16" x14ac:dyDescent="0.25">
      <c r="A31" s="6"/>
      <c r="B31" s="6"/>
      <c r="C31" s="6"/>
      <c r="D31" s="6"/>
      <c r="E31" s="6"/>
      <c r="F31" s="6"/>
      <c r="O31" s="77"/>
      <c r="P31" s="125" t="s">
        <v>323</v>
      </c>
    </row>
    <row r="32" spans="1:16" x14ac:dyDescent="0.25">
      <c r="A32" s="6"/>
      <c r="B32" s="6"/>
      <c r="C32" s="6"/>
      <c r="D32" s="6"/>
      <c r="E32" s="6"/>
      <c r="F32" s="6"/>
      <c r="O32" s="70" t="s">
        <v>305</v>
      </c>
      <c r="P32" s="71">
        <f>'4 pr._savarankiškos f-jos'!Q230+'5 pr._valstybinės f-jos'!Q152+'6 pr._mokinio krepšelis'!Q16+'7 pr._kita dotacija'!S350+'8 pr._aplinkos apsaugos s. p.'!Q14+'9 pr._įstaigų pajamos'!Q126+'10 pr._skolintos lėšos'!Q57+'11 pr._apyvartinės lėšos'!Q148</f>
        <v>4759.9999999999991</v>
      </c>
    </row>
    <row r="33" spans="1:16" x14ac:dyDescent="0.25">
      <c r="A33" s="6"/>
      <c r="B33" s="6"/>
      <c r="C33" s="6"/>
      <c r="D33" s="6"/>
      <c r="E33" s="6"/>
      <c r="F33" s="6"/>
      <c r="O33" s="70" t="s">
        <v>306</v>
      </c>
      <c r="P33" s="71">
        <f>'4 pr._savarankiškos f-jos'!Q231+'5 pr._valstybinės f-jos'!Q153+'6 pr._mokinio krepšelis'!Q17+'7 pr._kita dotacija'!S351+'8 pr._aplinkos apsaugos s. p.'!Q15+'9 pr._įstaigų pajamos'!Q127+'10 pr._skolintos lėšos'!Q58+'11 pr._apyvartinės lėšos'!Q149</f>
        <v>24.299999999999997</v>
      </c>
    </row>
    <row r="34" spans="1:16" x14ac:dyDescent="0.25">
      <c r="A34" s="6"/>
      <c r="B34" s="6"/>
      <c r="C34" s="6"/>
      <c r="D34" s="6"/>
      <c r="E34" s="6"/>
      <c r="F34" s="6"/>
      <c r="O34" s="70" t="s">
        <v>307</v>
      </c>
      <c r="P34" s="71">
        <f>'4 pr._savarankiškos f-jos'!Q232+'5 pr._valstybinės f-jos'!Q154+'6 pr._mokinio krepšelis'!Q18+'7 pr._kita dotacija'!S352+'8 pr._aplinkos apsaugos s. p.'!Q16+'9 pr._įstaigų pajamos'!Q128+'10 pr._skolintos lėšos'!Q59+'11 pr._apyvartinės lėšos'!Q150</f>
        <v>474.2</v>
      </c>
    </row>
    <row r="35" spans="1:16" x14ac:dyDescent="0.25">
      <c r="A35" s="6"/>
      <c r="B35" s="6"/>
      <c r="C35" s="6"/>
      <c r="D35" s="6"/>
      <c r="E35" s="6"/>
      <c r="F35" s="6"/>
      <c r="O35" s="70" t="s">
        <v>308</v>
      </c>
      <c r="P35" s="71">
        <f>'4 pr._savarankiškos f-jos'!Q233+'5 pr._valstybinės f-jos'!Q155+'6 pr._mokinio krepšelis'!Q19+'7 pr._kita dotacija'!S353+'8 pr._aplinkos apsaugos s. p.'!Q17+'9 pr._įstaigų pajamos'!Q129+'10 pr._skolintos lėšos'!Q60+'11 pr._apyvartinės lėšos'!Q151</f>
        <v>4111.4999999999991</v>
      </c>
    </row>
    <row r="36" spans="1:16" x14ac:dyDescent="0.25">
      <c r="A36" s="6"/>
      <c r="B36" s="6"/>
      <c r="C36" s="6"/>
      <c r="D36" s="6"/>
      <c r="E36" s="6"/>
      <c r="F36" s="6"/>
      <c r="O36" s="70" t="s">
        <v>311</v>
      </c>
      <c r="P36" s="71">
        <f>'4 pr._savarankiškos f-jos'!Q234+'5 pr._valstybinės f-jos'!Q156+'6 pr._mokinio krepšelis'!Q20+'7 pr._kita dotacija'!S354+'8 pr._aplinkos apsaugos s. p.'!Q18+'9 pr._įstaigų pajamos'!Q130+'10 pr._skolintos lėšos'!Q61+'11 pr._apyvartinės lėšos'!Q152</f>
        <v>2507.6999999999998</v>
      </c>
    </row>
    <row r="37" spans="1:16" x14ac:dyDescent="0.25">
      <c r="A37" s="6"/>
      <c r="B37" s="6"/>
      <c r="C37" s="6"/>
      <c r="D37" s="6"/>
      <c r="E37" s="6"/>
      <c r="F37" s="6"/>
      <c r="G37" s="2" t="s">
        <v>173</v>
      </c>
      <c r="O37" s="70" t="s">
        <v>309</v>
      </c>
      <c r="P37" s="71">
        <f>'4 pr._savarankiškos f-jos'!Q235+'5 pr._valstybinės f-jos'!Q157+'6 pr._mokinio krepšelis'!Q21+'7 pr._kita dotacija'!S355+'8 pr._aplinkos apsaugos s. p.'!Q19+'9 pr._įstaigų pajamos'!Q131+'10 pr._skolintos lėšos'!Q62+'11 pr._apyvartinės lėšos'!Q153</f>
        <v>1513.0999999999997</v>
      </c>
    </row>
    <row r="38" spans="1:16" x14ac:dyDescent="0.25">
      <c r="A38" s="6"/>
      <c r="B38" s="6"/>
      <c r="C38" s="6"/>
      <c r="D38" s="6"/>
      <c r="E38" s="6"/>
      <c r="F38" s="6"/>
      <c r="O38" s="70" t="s">
        <v>310</v>
      </c>
      <c r="P38" s="71">
        <f>'4 pr._savarankiškos f-jos'!Q236+'5 pr._valstybinės f-jos'!Q158+'6 pr._mokinio krepšelis'!Q22+'7 pr._kita dotacija'!S356+'8 pr._aplinkos apsaugos s. p.'!Q20+'9 pr._įstaigų pajamos'!Q132+'10 pr._skolintos lėšos'!Q63+'11 pr._apyvartinės lėšos'!Q154</f>
        <v>552.70000000000005</v>
      </c>
    </row>
    <row r="39" spans="1:16" x14ac:dyDescent="0.25">
      <c r="A39" s="6"/>
      <c r="B39" s="6"/>
      <c r="C39" s="6"/>
      <c r="D39" s="6"/>
      <c r="E39" s="6"/>
      <c r="F39" s="6"/>
      <c r="O39" s="70" t="s">
        <v>312</v>
      </c>
      <c r="P39" s="71">
        <f>'4 pr._savarankiškos f-jos'!Q237+'5 pr._valstybinės f-jos'!Q159+'6 pr._mokinio krepšelis'!Q23+'7 pr._kita dotacija'!S357+'8 pr._aplinkos apsaugos s. p.'!Q21+'9 pr._įstaigų pajamos'!Q133+'10 pr._skolintos lėšos'!Q64+'11 pr._apyvartinės lėšos'!Q155</f>
        <v>4548.2999999999993</v>
      </c>
    </row>
    <row r="40" spans="1:16" x14ac:dyDescent="0.25">
      <c r="A40" s="6"/>
      <c r="B40" s="6"/>
      <c r="C40" s="6"/>
      <c r="D40" s="6"/>
      <c r="E40" s="6"/>
      <c r="F40" s="6"/>
      <c r="O40" s="70" t="s">
        <v>313</v>
      </c>
      <c r="P40" s="71">
        <f>'4 pr._savarankiškos f-jos'!Q238+'5 pr._valstybinės f-jos'!Q160+'6 pr._mokinio krepšelis'!Q24+'7 pr._kita dotacija'!S358+'8 pr._aplinkos apsaugos s. p.'!Q22+'9 pr._įstaigų pajamos'!Q134+'10 pr._skolintos lėšos'!Q65+'11 pr._apyvartinės lėšos'!Q156</f>
        <v>17480.800000000003</v>
      </c>
    </row>
    <row r="41" spans="1:16" x14ac:dyDescent="0.25">
      <c r="A41" s="6"/>
      <c r="B41" s="6"/>
      <c r="C41" s="6"/>
      <c r="D41" s="6"/>
      <c r="E41" s="6"/>
      <c r="F41" s="6"/>
      <c r="O41" s="70" t="s">
        <v>314</v>
      </c>
      <c r="P41" s="71">
        <f>'4 pr._savarankiškos f-jos'!Q239+'5 pr._valstybinės f-jos'!Q161+'6 pr._mokinio krepšelis'!Q25+'7 pr._kita dotacija'!S359+'8 pr._aplinkos apsaugos s. p.'!Q23+'9 pr._įstaigų pajamos'!Q135+'10 pr._skolintos lėšos'!Q66+'11 pr._apyvartinės lėšos'!Q157</f>
        <v>5373.5</v>
      </c>
    </row>
    <row r="42" spans="1:16" x14ac:dyDescent="0.25">
      <c r="A42" s="6"/>
      <c r="B42" s="6"/>
      <c r="C42" s="6"/>
      <c r="D42" s="6"/>
      <c r="E42" s="6"/>
      <c r="F42" s="6"/>
      <c r="O42" s="75" t="s">
        <v>172</v>
      </c>
      <c r="P42" s="76">
        <f>SUM(P32:P41)</f>
        <v>41346.1</v>
      </c>
    </row>
    <row r="43" spans="1:16" x14ac:dyDescent="0.25">
      <c r="A43" s="6"/>
      <c r="B43" s="6"/>
      <c r="C43" s="6"/>
      <c r="D43" s="6"/>
      <c r="E43" s="6"/>
      <c r="F43" s="6"/>
      <c r="O43" s="77"/>
      <c r="P43" s="77"/>
    </row>
    <row r="44" spans="1:16" x14ac:dyDescent="0.25">
      <c r="A44" s="6"/>
      <c r="B44" s="6"/>
      <c r="C44" s="6"/>
      <c r="D44" s="6"/>
      <c r="E44" s="6"/>
      <c r="F44" s="6"/>
      <c r="O44" s="77"/>
      <c r="P44" s="77">
        <f>K28-P42</f>
        <v>0</v>
      </c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</sheetData>
  <mergeCells count="29">
    <mergeCell ref="B1:N1"/>
    <mergeCell ref="B2:N2"/>
    <mergeCell ref="B3:N3"/>
    <mergeCell ref="B4:N4"/>
    <mergeCell ref="N19:N20"/>
    <mergeCell ref="D18:F18"/>
    <mergeCell ref="L18:N18"/>
    <mergeCell ref="L19:M19"/>
    <mergeCell ref="A16:N16"/>
    <mergeCell ref="H19:I19"/>
    <mergeCell ref="G18:G20"/>
    <mergeCell ref="H18:J18"/>
    <mergeCell ref="B18:B20"/>
    <mergeCell ref="A18:A20"/>
    <mergeCell ref="J19:J20"/>
    <mergeCell ref="F19:F20"/>
    <mergeCell ref="B5:O5"/>
    <mergeCell ref="B6:O6"/>
    <mergeCell ref="K18:K20"/>
    <mergeCell ref="C18:C20"/>
    <mergeCell ref="D19:E19"/>
    <mergeCell ref="B7:O7"/>
    <mergeCell ref="B8:O8"/>
    <mergeCell ref="B9:O9"/>
    <mergeCell ref="B10:N10"/>
    <mergeCell ref="B11:O11"/>
    <mergeCell ref="B12:N12"/>
    <mergeCell ref="B13:O13"/>
    <mergeCell ref="B14:N14"/>
  </mergeCells>
  <pageMargins left="1.1811023622047245" right="0.19685039370078741" top="0.78740157480314965" bottom="0.78740157480314965" header="0.31496062992125984" footer="0.31496062992125984"/>
  <pageSetup paperSize="9" scale="4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="98" zoomScaleNormal="98" workbookViewId="0">
      <selection activeCell="B8" sqref="B8:O8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97" t="s">
        <v>328</v>
      </c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</row>
    <row r="2" spans="1:15" x14ac:dyDescent="0.25">
      <c r="B2" s="597" t="s">
        <v>447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  <c r="O2" s="597"/>
    </row>
    <row r="3" spans="1:15" x14ac:dyDescent="0.25">
      <c r="B3" s="597" t="s">
        <v>505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</row>
    <row r="4" spans="1:15" x14ac:dyDescent="0.25">
      <c r="B4" s="597" t="s">
        <v>332</v>
      </c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</row>
    <row r="5" spans="1:15" s="284" customFormat="1" x14ac:dyDescent="0.25">
      <c r="B5" s="596" t="s">
        <v>560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1:15" s="284" customFormat="1" x14ac:dyDescent="0.25">
      <c r="B6" s="596" t="s">
        <v>572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1:15" s="284" customFormat="1" x14ac:dyDescent="0.25">
      <c r="B7" s="596" t="s">
        <v>579</v>
      </c>
      <c r="C7" s="596"/>
      <c r="D7" s="596"/>
      <c r="E7" s="596"/>
      <c r="F7" s="596"/>
      <c r="G7" s="596"/>
      <c r="H7" s="596"/>
      <c r="I7" s="596"/>
      <c r="J7" s="596"/>
      <c r="K7" s="596"/>
      <c r="L7" s="596"/>
      <c r="M7" s="596"/>
      <c r="N7" s="596"/>
      <c r="O7" s="596"/>
    </row>
    <row r="8" spans="1:15" s="284" customFormat="1" x14ac:dyDescent="0.25">
      <c r="B8" s="596" t="s">
        <v>585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596"/>
    </row>
    <row r="9" spans="1:15" s="284" customFormat="1" x14ac:dyDescent="0.25">
      <c r="B9" s="556"/>
      <c r="C9" s="556"/>
      <c r="D9" s="556"/>
      <c r="E9" s="556"/>
      <c r="F9" s="556"/>
      <c r="G9" s="556"/>
      <c r="H9" s="556"/>
      <c r="I9" s="556"/>
      <c r="J9" s="556"/>
      <c r="K9" s="556"/>
      <c r="L9" s="556"/>
      <c r="M9" s="556"/>
      <c r="N9" s="556"/>
      <c r="O9" s="556"/>
    </row>
    <row r="10" spans="1:15" ht="30.75" customHeight="1" x14ac:dyDescent="0.25">
      <c r="A10" s="580" t="s">
        <v>453</v>
      </c>
      <c r="B10" s="580"/>
      <c r="C10" s="580"/>
      <c r="D10" s="580"/>
      <c r="E10" s="580"/>
      <c r="F10" s="580"/>
      <c r="G10" s="580"/>
      <c r="H10" s="580"/>
      <c r="I10" s="580"/>
      <c r="J10" s="580"/>
      <c r="K10" s="580"/>
      <c r="L10" s="580"/>
      <c r="M10" s="580"/>
      <c r="N10" s="580"/>
      <c r="O10" s="580"/>
    </row>
    <row r="11" spans="1:15" x14ac:dyDescent="0.25">
      <c r="G11" s="4"/>
      <c r="H11" s="4"/>
      <c r="I11" s="4"/>
      <c r="J11" s="4"/>
      <c r="K11" s="4"/>
      <c r="L11" s="4"/>
      <c r="M11" s="4"/>
      <c r="N11" s="4"/>
      <c r="O11" s="4" t="s">
        <v>406</v>
      </c>
    </row>
    <row r="12" spans="1:15" ht="15" customHeight="1" x14ac:dyDescent="0.25">
      <c r="A12" s="584" t="s">
        <v>5</v>
      </c>
      <c r="B12" s="587" t="s">
        <v>326</v>
      </c>
      <c r="C12" s="587" t="s">
        <v>503</v>
      </c>
      <c r="D12" s="565" t="s">
        <v>336</v>
      </c>
      <c r="E12" s="568" t="s">
        <v>194</v>
      </c>
      <c r="F12" s="569"/>
      <c r="G12" s="570"/>
      <c r="H12" s="590" t="s">
        <v>337</v>
      </c>
      <c r="I12" s="593" t="s">
        <v>194</v>
      </c>
      <c r="J12" s="594"/>
      <c r="K12" s="595"/>
      <c r="L12" s="564" t="s">
        <v>0</v>
      </c>
      <c r="M12" s="572" t="s">
        <v>194</v>
      </c>
      <c r="N12" s="573"/>
      <c r="O12" s="574"/>
    </row>
    <row r="13" spans="1:15" x14ac:dyDescent="0.25">
      <c r="A13" s="585"/>
      <c r="B13" s="588"/>
      <c r="C13" s="588"/>
      <c r="D13" s="566"/>
      <c r="E13" s="571" t="s">
        <v>195</v>
      </c>
      <c r="F13" s="576" t="s">
        <v>196</v>
      </c>
      <c r="G13" s="571" t="s">
        <v>197</v>
      </c>
      <c r="H13" s="591"/>
      <c r="I13" s="583" t="s">
        <v>195</v>
      </c>
      <c r="J13" s="578" t="s">
        <v>196</v>
      </c>
      <c r="K13" s="583" t="s">
        <v>197</v>
      </c>
      <c r="L13" s="564"/>
      <c r="M13" s="575" t="s">
        <v>195</v>
      </c>
      <c r="N13" s="581" t="s">
        <v>196</v>
      </c>
      <c r="O13" s="575" t="s">
        <v>197</v>
      </c>
    </row>
    <row r="14" spans="1:15" ht="70.5" customHeight="1" x14ac:dyDescent="0.25">
      <c r="A14" s="586"/>
      <c r="B14" s="589"/>
      <c r="C14" s="589"/>
      <c r="D14" s="567"/>
      <c r="E14" s="571"/>
      <c r="F14" s="577"/>
      <c r="G14" s="571"/>
      <c r="H14" s="592"/>
      <c r="I14" s="583"/>
      <c r="J14" s="579"/>
      <c r="K14" s="583"/>
      <c r="L14" s="564"/>
      <c r="M14" s="575"/>
      <c r="N14" s="582"/>
      <c r="O14" s="575"/>
    </row>
    <row r="15" spans="1:15" ht="15.95" customHeight="1" x14ac:dyDescent="0.25">
      <c r="A15" s="5" t="s">
        <v>71</v>
      </c>
      <c r="B15" s="561" t="s">
        <v>6</v>
      </c>
      <c r="C15" s="562"/>
      <c r="D15" s="562"/>
      <c r="E15" s="562"/>
      <c r="F15" s="562"/>
      <c r="G15" s="562"/>
      <c r="H15" s="562"/>
      <c r="I15" s="562"/>
      <c r="J15" s="562"/>
      <c r="K15" s="562"/>
      <c r="L15" s="562"/>
      <c r="M15" s="562"/>
      <c r="N15" s="562"/>
      <c r="O15" s="563"/>
    </row>
    <row r="16" spans="1:15" ht="15" customHeight="1" x14ac:dyDescent="0.25">
      <c r="A16" s="5" t="s">
        <v>182</v>
      </c>
      <c r="B16" s="6" t="s">
        <v>20</v>
      </c>
      <c r="C16" s="7" t="s">
        <v>9</v>
      </c>
      <c r="D16" s="8">
        <f>E16+F16+G16</f>
        <v>16.3</v>
      </c>
      <c r="E16" s="8">
        <v>14.3</v>
      </c>
      <c r="F16" s="8">
        <v>2</v>
      </c>
      <c r="G16" s="8"/>
      <c r="H16" s="9">
        <f>I16+J16+K16</f>
        <v>-2</v>
      </c>
      <c r="I16" s="10"/>
      <c r="J16" s="10">
        <v>-2</v>
      </c>
      <c r="K16" s="10"/>
      <c r="L16" s="11">
        <f>M16+N16+O16</f>
        <v>14.3</v>
      </c>
      <c r="M16" s="12">
        <f>E16+I16</f>
        <v>14.3</v>
      </c>
      <c r="N16" s="12">
        <f>F16+J16</f>
        <v>0</v>
      </c>
      <c r="O16" s="12">
        <f>G16+K16</f>
        <v>0</v>
      </c>
    </row>
    <row r="17" spans="1:15" x14ac:dyDescent="0.25">
      <c r="A17" s="13" t="s">
        <v>72</v>
      </c>
      <c r="B17" s="14" t="s">
        <v>324</v>
      </c>
      <c r="C17" s="15" t="s">
        <v>9</v>
      </c>
      <c r="D17" s="16">
        <f t="shared" ref="D17:D26" si="0">E17+F17+G17</f>
        <v>2.9</v>
      </c>
      <c r="E17" s="16">
        <v>2.9</v>
      </c>
      <c r="F17" s="16"/>
      <c r="G17" s="16"/>
      <c r="H17" s="9">
        <f t="shared" ref="H17:H19" si="1">I17+J17+K17</f>
        <v>0</v>
      </c>
      <c r="I17" s="10"/>
      <c r="J17" s="10"/>
      <c r="K17" s="10"/>
      <c r="L17" s="12">
        <f t="shared" ref="L17:L26" si="2">M17+N17+O17</f>
        <v>2.9</v>
      </c>
      <c r="M17" s="12">
        <f t="shared" ref="M17:M26" si="3">E17+I17</f>
        <v>2.9</v>
      </c>
      <c r="N17" s="12">
        <f t="shared" ref="N17:N26" si="4">F17+J17</f>
        <v>0</v>
      </c>
      <c r="O17" s="12">
        <f t="shared" ref="O17:O26" si="5">G17+K17</f>
        <v>0</v>
      </c>
    </row>
    <row r="18" spans="1:15" ht="15" customHeight="1" x14ac:dyDescent="0.25">
      <c r="A18" s="5" t="s">
        <v>73</v>
      </c>
      <c r="B18" s="17" t="s">
        <v>10</v>
      </c>
      <c r="C18" s="15" t="s">
        <v>9</v>
      </c>
      <c r="D18" s="16">
        <f t="shared" si="0"/>
        <v>0.2</v>
      </c>
      <c r="E18" s="16">
        <v>0.2</v>
      </c>
      <c r="F18" s="16"/>
      <c r="G18" s="16"/>
      <c r="H18" s="9">
        <f t="shared" si="1"/>
        <v>0.1</v>
      </c>
      <c r="I18" s="10">
        <v>0.1</v>
      </c>
      <c r="J18" s="10"/>
      <c r="K18" s="10"/>
      <c r="L18" s="12">
        <f t="shared" si="2"/>
        <v>0.30000000000000004</v>
      </c>
      <c r="M18" s="12">
        <f t="shared" si="3"/>
        <v>0.30000000000000004</v>
      </c>
      <c r="N18" s="12">
        <f t="shared" si="4"/>
        <v>0</v>
      </c>
      <c r="O18" s="12">
        <f t="shared" si="5"/>
        <v>0</v>
      </c>
    </row>
    <row r="19" spans="1:15" ht="15" customHeight="1" x14ac:dyDescent="0.25">
      <c r="A19" s="5" t="s">
        <v>74</v>
      </c>
      <c r="B19" s="17" t="s">
        <v>11</v>
      </c>
      <c r="C19" s="15" t="s">
        <v>9</v>
      </c>
      <c r="D19" s="16">
        <f t="shared" si="0"/>
        <v>0.5</v>
      </c>
      <c r="E19" s="16">
        <v>0.5</v>
      </c>
      <c r="F19" s="16"/>
      <c r="G19" s="16"/>
      <c r="H19" s="9">
        <f t="shared" si="1"/>
        <v>0</v>
      </c>
      <c r="I19" s="10"/>
      <c r="J19" s="10"/>
      <c r="K19" s="10"/>
      <c r="L19" s="12">
        <f t="shared" si="2"/>
        <v>0.5</v>
      </c>
      <c r="M19" s="12">
        <f t="shared" si="3"/>
        <v>0.5</v>
      </c>
      <c r="N19" s="12">
        <f t="shared" si="4"/>
        <v>0</v>
      </c>
      <c r="O19" s="12">
        <f t="shared" si="5"/>
        <v>0</v>
      </c>
    </row>
    <row r="20" spans="1:15" ht="15" customHeight="1" x14ac:dyDescent="0.25">
      <c r="A20" s="13" t="s">
        <v>75</v>
      </c>
      <c r="B20" s="17" t="s">
        <v>12</v>
      </c>
      <c r="C20" s="15" t="s">
        <v>9</v>
      </c>
      <c r="D20" s="16">
        <f t="shared" si="0"/>
        <v>1.5</v>
      </c>
      <c r="E20" s="16">
        <v>1.5</v>
      </c>
      <c r="F20" s="16"/>
      <c r="G20" s="16"/>
      <c r="H20" s="10">
        <f t="shared" ref="H20:H26" si="6">I20+J20+K20</f>
        <v>0</v>
      </c>
      <c r="I20" s="10"/>
      <c r="J20" s="10"/>
      <c r="K20" s="10"/>
      <c r="L20" s="12">
        <f t="shared" si="2"/>
        <v>1.5</v>
      </c>
      <c r="M20" s="12">
        <f t="shared" si="3"/>
        <v>1.5</v>
      </c>
      <c r="N20" s="12">
        <f t="shared" si="4"/>
        <v>0</v>
      </c>
      <c r="O20" s="12">
        <f t="shared" si="5"/>
        <v>0</v>
      </c>
    </row>
    <row r="21" spans="1:15" ht="15" hidden="1" customHeight="1" x14ac:dyDescent="0.25">
      <c r="A21" s="13" t="s">
        <v>76</v>
      </c>
      <c r="B21" s="17" t="s">
        <v>13</v>
      </c>
      <c r="C21" s="15" t="s">
        <v>9</v>
      </c>
      <c r="D21" s="16">
        <f t="shared" si="0"/>
        <v>0</v>
      </c>
      <c r="E21" s="16"/>
      <c r="F21" s="16"/>
      <c r="G21" s="16"/>
      <c r="H21" s="10">
        <f t="shared" si="6"/>
        <v>0</v>
      </c>
      <c r="I21" s="10"/>
      <c r="J21" s="10"/>
      <c r="K21" s="10"/>
      <c r="L21" s="12">
        <f t="shared" si="2"/>
        <v>0</v>
      </c>
      <c r="M21" s="12">
        <f t="shared" si="3"/>
        <v>0</v>
      </c>
      <c r="N21" s="12">
        <f t="shared" ref="N21" si="7">F21+J21</f>
        <v>0</v>
      </c>
      <c r="O21" s="12">
        <f t="shared" ref="O21" si="8">G21+K21</f>
        <v>0</v>
      </c>
    </row>
    <row r="22" spans="1:15" ht="15" customHeight="1" x14ac:dyDescent="0.25">
      <c r="A22" s="19" t="s">
        <v>76</v>
      </c>
      <c r="B22" s="18" t="s">
        <v>14</v>
      </c>
      <c r="C22" s="15" t="s">
        <v>9</v>
      </c>
      <c r="D22" s="16">
        <f t="shared" si="0"/>
        <v>2</v>
      </c>
      <c r="E22" s="16">
        <v>2</v>
      </c>
      <c r="F22" s="16"/>
      <c r="G22" s="16"/>
      <c r="H22" s="10">
        <f t="shared" si="6"/>
        <v>0</v>
      </c>
      <c r="I22" s="10"/>
      <c r="J22" s="10"/>
      <c r="K22" s="10"/>
      <c r="L22" s="12">
        <f t="shared" si="2"/>
        <v>2</v>
      </c>
      <c r="M22" s="12">
        <f t="shared" si="3"/>
        <v>2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77</v>
      </c>
      <c r="B23" s="6" t="s">
        <v>15</v>
      </c>
      <c r="C23" s="15" t="s">
        <v>9</v>
      </c>
      <c r="D23" s="16">
        <f t="shared" si="0"/>
        <v>0.1</v>
      </c>
      <c r="E23" s="16">
        <v>0.1</v>
      </c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0.1</v>
      </c>
      <c r="M23" s="12">
        <f t="shared" si="3"/>
        <v>0.1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5" t="s">
        <v>78</v>
      </c>
      <c r="B24" s="17" t="s">
        <v>16</v>
      </c>
      <c r="C24" s="15" t="s">
        <v>9</v>
      </c>
      <c r="D24" s="16">
        <f t="shared" si="0"/>
        <v>2.5</v>
      </c>
      <c r="E24" s="16">
        <v>2.5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2.5</v>
      </c>
      <c r="M24" s="12">
        <f t="shared" si="3"/>
        <v>2.5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5" t="s">
        <v>79</v>
      </c>
      <c r="B25" s="17" t="s">
        <v>17</v>
      </c>
      <c r="C25" s="15" t="s">
        <v>9</v>
      </c>
      <c r="D25" s="16">
        <f t="shared" si="0"/>
        <v>0.6</v>
      </c>
      <c r="E25" s="16">
        <v>0.6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0.6</v>
      </c>
      <c r="M25" s="12">
        <f t="shared" si="3"/>
        <v>0.6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8" t="s">
        <v>80</v>
      </c>
      <c r="B26" s="17" t="s">
        <v>18</v>
      </c>
      <c r="C26" s="15" t="s">
        <v>9</v>
      </c>
      <c r="D26" s="16">
        <f t="shared" si="0"/>
        <v>0.7</v>
      </c>
      <c r="E26" s="16">
        <v>0.7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0.7</v>
      </c>
      <c r="M26" s="12">
        <f t="shared" si="3"/>
        <v>0.7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38" t="s">
        <v>81</v>
      </c>
      <c r="B27" s="35" t="s">
        <v>170</v>
      </c>
      <c r="C27" s="410" t="s">
        <v>21</v>
      </c>
      <c r="D27" s="16">
        <f t="shared" ref="D27" si="9">E27+F27+G27</f>
        <v>1.5</v>
      </c>
      <c r="E27" s="16"/>
      <c r="F27" s="16">
        <v>1.5</v>
      </c>
      <c r="G27" s="16"/>
      <c r="H27" s="10">
        <f t="shared" ref="H27" si="10">I27+J27+K27</f>
        <v>0</v>
      </c>
      <c r="I27" s="10"/>
      <c r="J27" s="10"/>
      <c r="K27" s="10"/>
      <c r="L27" s="12">
        <f t="shared" ref="L27" si="11">M27+N27+O27</f>
        <v>1.5</v>
      </c>
      <c r="M27" s="12">
        <f t="shared" ref="M27" si="12">E27+I27</f>
        <v>0</v>
      </c>
      <c r="N27" s="12">
        <f t="shared" ref="N27" si="13">F27+J27</f>
        <v>1.5</v>
      </c>
      <c r="O27" s="12">
        <f t="shared" ref="O27" si="14">G27+K27</f>
        <v>0</v>
      </c>
    </row>
    <row r="28" spans="1:15" ht="15.95" customHeight="1" x14ac:dyDescent="0.25">
      <c r="A28" s="99" t="s">
        <v>82</v>
      </c>
      <c r="B28" s="21" t="s">
        <v>174</v>
      </c>
      <c r="C28" s="22"/>
      <c r="D28" s="23">
        <f>SUM(D16:D27)</f>
        <v>28.8</v>
      </c>
      <c r="E28" s="23">
        <f t="shared" ref="E28:O28" si="15">SUM(E16:E27)</f>
        <v>25.3</v>
      </c>
      <c r="F28" s="23">
        <f t="shared" si="15"/>
        <v>3.5</v>
      </c>
      <c r="G28" s="23">
        <f t="shared" si="15"/>
        <v>0</v>
      </c>
      <c r="H28" s="24">
        <f t="shared" si="15"/>
        <v>-1.9</v>
      </c>
      <c r="I28" s="24">
        <f t="shared" si="15"/>
        <v>0.1</v>
      </c>
      <c r="J28" s="24">
        <f t="shared" si="15"/>
        <v>-2</v>
      </c>
      <c r="K28" s="24">
        <f t="shared" si="15"/>
        <v>0</v>
      </c>
      <c r="L28" s="21">
        <f t="shared" si="15"/>
        <v>26.900000000000002</v>
      </c>
      <c r="M28" s="21">
        <f t="shared" si="15"/>
        <v>25.400000000000002</v>
      </c>
      <c r="N28" s="21">
        <f t="shared" si="15"/>
        <v>1.5</v>
      </c>
      <c r="O28" s="21">
        <f t="shared" si="15"/>
        <v>0</v>
      </c>
    </row>
    <row r="29" spans="1:15" ht="15.95" customHeight="1" x14ac:dyDescent="0.25">
      <c r="A29" s="5" t="s">
        <v>83</v>
      </c>
      <c r="B29" s="561" t="s">
        <v>59</v>
      </c>
      <c r="C29" s="562"/>
      <c r="D29" s="562"/>
      <c r="E29" s="562"/>
      <c r="F29" s="562"/>
      <c r="G29" s="562"/>
      <c r="H29" s="562"/>
      <c r="I29" s="562"/>
      <c r="J29" s="562"/>
      <c r="K29" s="562"/>
      <c r="L29" s="562"/>
      <c r="M29" s="562"/>
      <c r="N29" s="562"/>
      <c r="O29" s="563"/>
    </row>
    <row r="30" spans="1:15" ht="15" customHeight="1" x14ac:dyDescent="0.25">
      <c r="A30" s="5" t="s">
        <v>84</v>
      </c>
      <c r="B30" s="6" t="s">
        <v>7</v>
      </c>
      <c r="C30" s="7" t="s">
        <v>22</v>
      </c>
      <c r="D30" s="8">
        <f>E30+F30+G30</f>
        <v>0.1</v>
      </c>
      <c r="E30" s="8">
        <v>0.1</v>
      </c>
      <c r="F30" s="8"/>
      <c r="G30" s="8"/>
      <c r="H30" s="9">
        <f>I30+J30+K30</f>
        <v>0</v>
      </c>
      <c r="I30" s="9"/>
      <c r="J30" s="9"/>
      <c r="K30" s="9"/>
      <c r="L30" s="11">
        <f>M30+N30+O30</f>
        <v>0.1</v>
      </c>
      <c r="M30" s="11">
        <f>E30+I30</f>
        <v>0.1</v>
      </c>
      <c r="N30" s="11">
        <f t="shared" ref="N30:N39" si="16">F30+J30</f>
        <v>0</v>
      </c>
      <c r="O30" s="11">
        <f t="shared" ref="O30:O39" si="17">G30+K30</f>
        <v>0</v>
      </c>
    </row>
    <row r="31" spans="1:15" ht="15" customHeight="1" x14ac:dyDescent="0.25">
      <c r="A31" s="5" t="s">
        <v>85</v>
      </c>
      <c r="B31" s="17" t="s">
        <v>10</v>
      </c>
      <c r="C31" s="15" t="s">
        <v>22</v>
      </c>
      <c r="D31" s="16">
        <f t="shared" ref="D31:D40" si="18">E31+F31+G31</f>
        <v>1.2</v>
      </c>
      <c r="E31" s="16">
        <v>0.6</v>
      </c>
      <c r="F31" s="16">
        <v>0.6</v>
      </c>
      <c r="G31" s="16"/>
      <c r="H31" s="10">
        <f t="shared" ref="H31:H39" si="19">I31+J31+K31</f>
        <v>0</v>
      </c>
      <c r="I31" s="10"/>
      <c r="J31" s="10"/>
      <c r="K31" s="10"/>
      <c r="L31" s="12">
        <f t="shared" ref="L31:L39" si="20">M31+N31+O31</f>
        <v>1.2</v>
      </c>
      <c r="M31" s="12">
        <f t="shared" ref="M31:M39" si="21">E31+I31</f>
        <v>0.6</v>
      </c>
      <c r="N31" s="12">
        <f t="shared" si="16"/>
        <v>0.6</v>
      </c>
      <c r="O31" s="12">
        <f t="shared" si="17"/>
        <v>0</v>
      </c>
    </row>
    <row r="32" spans="1:15" ht="15" customHeight="1" x14ac:dyDescent="0.25">
      <c r="A32" s="5" t="s">
        <v>86</v>
      </c>
      <c r="B32" s="17" t="s">
        <v>11</v>
      </c>
      <c r="C32" s="15" t="s">
        <v>22</v>
      </c>
      <c r="D32" s="16">
        <f t="shared" si="18"/>
        <v>13.299999999999999</v>
      </c>
      <c r="E32" s="16">
        <v>12.6</v>
      </c>
      <c r="F32" s="16">
        <v>0.7</v>
      </c>
      <c r="G32" s="16"/>
      <c r="H32" s="10">
        <f t="shared" si="19"/>
        <v>0</v>
      </c>
      <c r="I32" s="10"/>
      <c r="J32" s="10"/>
      <c r="K32" s="10"/>
      <c r="L32" s="12">
        <f t="shared" si="20"/>
        <v>13.299999999999999</v>
      </c>
      <c r="M32" s="12">
        <f t="shared" si="21"/>
        <v>12.6</v>
      </c>
      <c r="N32" s="12">
        <f t="shared" si="16"/>
        <v>0.7</v>
      </c>
      <c r="O32" s="12">
        <f t="shared" si="17"/>
        <v>0</v>
      </c>
    </row>
    <row r="33" spans="1:15" ht="15" customHeight="1" x14ac:dyDescent="0.25">
      <c r="A33" s="5" t="s">
        <v>87</v>
      </c>
      <c r="B33" s="17" t="s">
        <v>12</v>
      </c>
      <c r="C33" s="15" t="s">
        <v>22</v>
      </c>
      <c r="D33" s="16">
        <f t="shared" si="18"/>
        <v>1.1000000000000001</v>
      </c>
      <c r="E33" s="16"/>
      <c r="F33" s="16">
        <v>1.1000000000000001</v>
      </c>
      <c r="G33" s="16"/>
      <c r="H33" s="10">
        <f t="shared" si="19"/>
        <v>0</v>
      </c>
      <c r="I33" s="10"/>
      <c r="J33" s="10"/>
      <c r="K33" s="10"/>
      <c r="L33" s="12">
        <f t="shared" si="20"/>
        <v>1.1000000000000001</v>
      </c>
      <c r="M33" s="12">
        <f t="shared" si="21"/>
        <v>0</v>
      </c>
      <c r="N33" s="12">
        <f t="shared" si="16"/>
        <v>1.1000000000000001</v>
      </c>
      <c r="O33" s="12">
        <f t="shared" si="17"/>
        <v>0</v>
      </c>
    </row>
    <row r="34" spans="1:15" ht="15" customHeight="1" x14ac:dyDescent="0.25">
      <c r="A34" s="13" t="s">
        <v>88</v>
      </c>
      <c r="B34" s="17" t="s">
        <v>13</v>
      </c>
      <c r="C34" s="15" t="s">
        <v>22</v>
      </c>
      <c r="D34" s="16">
        <f t="shared" si="18"/>
        <v>1.6</v>
      </c>
      <c r="E34" s="16">
        <v>1.6</v>
      </c>
      <c r="F34" s="16"/>
      <c r="G34" s="16"/>
      <c r="H34" s="10">
        <f t="shared" si="19"/>
        <v>0</v>
      </c>
      <c r="I34" s="10"/>
      <c r="J34" s="10"/>
      <c r="K34" s="10"/>
      <c r="L34" s="12">
        <f t="shared" si="20"/>
        <v>1.6</v>
      </c>
      <c r="M34" s="12">
        <f t="shared" si="21"/>
        <v>1.6</v>
      </c>
      <c r="N34" s="12">
        <f t="shared" si="16"/>
        <v>0</v>
      </c>
      <c r="O34" s="12">
        <f t="shared" si="17"/>
        <v>0</v>
      </c>
    </row>
    <row r="35" spans="1:15" ht="15" customHeight="1" x14ac:dyDescent="0.25">
      <c r="A35" s="13" t="s">
        <v>89</v>
      </c>
      <c r="B35" s="18" t="s">
        <v>14</v>
      </c>
      <c r="C35" s="15" t="s">
        <v>22</v>
      </c>
      <c r="D35" s="16">
        <f t="shared" si="18"/>
        <v>2.9</v>
      </c>
      <c r="E35" s="16">
        <v>1.4</v>
      </c>
      <c r="F35" s="16">
        <v>1.5</v>
      </c>
      <c r="G35" s="16"/>
      <c r="H35" s="10">
        <f t="shared" si="19"/>
        <v>0.1</v>
      </c>
      <c r="I35" s="10">
        <v>0.1</v>
      </c>
      <c r="J35" s="10"/>
      <c r="K35" s="10"/>
      <c r="L35" s="12">
        <f t="shared" si="20"/>
        <v>3</v>
      </c>
      <c r="M35" s="12">
        <f t="shared" si="21"/>
        <v>1.5</v>
      </c>
      <c r="N35" s="12">
        <f t="shared" si="16"/>
        <v>1.5</v>
      </c>
      <c r="O35" s="12">
        <f t="shared" si="17"/>
        <v>0</v>
      </c>
    </row>
    <row r="36" spans="1:15" ht="15" customHeight="1" x14ac:dyDescent="0.25">
      <c r="A36" s="5" t="s">
        <v>90</v>
      </c>
      <c r="B36" s="6" t="s">
        <v>15</v>
      </c>
      <c r="C36" s="15" t="s">
        <v>22</v>
      </c>
      <c r="D36" s="16">
        <f t="shared" si="18"/>
        <v>3.3</v>
      </c>
      <c r="E36" s="16">
        <v>2.2999999999999998</v>
      </c>
      <c r="F36" s="16">
        <v>1</v>
      </c>
      <c r="G36" s="16"/>
      <c r="H36" s="10">
        <f t="shared" si="19"/>
        <v>0.2</v>
      </c>
      <c r="I36" s="10"/>
      <c r="J36" s="10">
        <v>0.2</v>
      </c>
      <c r="K36" s="10"/>
      <c r="L36" s="12">
        <f t="shared" si="20"/>
        <v>3.5</v>
      </c>
      <c r="M36" s="12">
        <f t="shared" si="21"/>
        <v>2.2999999999999998</v>
      </c>
      <c r="N36" s="12">
        <f t="shared" si="16"/>
        <v>1.2</v>
      </c>
      <c r="O36" s="12">
        <f t="shared" si="17"/>
        <v>0</v>
      </c>
    </row>
    <row r="37" spans="1:15" ht="15" customHeight="1" x14ac:dyDescent="0.25">
      <c r="A37" s="5" t="s">
        <v>91</v>
      </c>
      <c r="B37" s="17" t="s">
        <v>16</v>
      </c>
      <c r="C37" s="15" t="s">
        <v>22</v>
      </c>
      <c r="D37" s="16">
        <f t="shared" si="18"/>
        <v>9.9</v>
      </c>
      <c r="E37" s="16">
        <v>7</v>
      </c>
      <c r="F37" s="16">
        <v>2.9</v>
      </c>
      <c r="G37" s="16"/>
      <c r="H37" s="10">
        <f t="shared" si="19"/>
        <v>0</v>
      </c>
      <c r="I37" s="10"/>
      <c r="J37" s="10"/>
      <c r="K37" s="10"/>
      <c r="L37" s="12">
        <f t="shared" si="20"/>
        <v>9.9</v>
      </c>
      <c r="M37" s="12">
        <f t="shared" si="21"/>
        <v>7</v>
      </c>
      <c r="N37" s="12">
        <f t="shared" si="16"/>
        <v>2.9</v>
      </c>
      <c r="O37" s="12">
        <f t="shared" si="17"/>
        <v>0</v>
      </c>
    </row>
    <row r="38" spans="1:15" ht="15" customHeight="1" x14ac:dyDescent="0.25">
      <c r="A38" s="5" t="s">
        <v>92</v>
      </c>
      <c r="B38" s="17" t="s">
        <v>17</v>
      </c>
      <c r="C38" s="15" t="s">
        <v>22</v>
      </c>
      <c r="D38" s="16">
        <f t="shared" si="18"/>
        <v>0.4</v>
      </c>
      <c r="E38" s="16">
        <v>0.1</v>
      </c>
      <c r="F38" s="16">
        <v>0.3</v>
      </c>
      <c r="G38" s="16"/>
      <c r="H38" s="10">
        <f t="shared" si="19"/>
        <v>0</v>
      </c>
      <c r="I38" s="10"/>
      <c r="J38" s="10"/>
      <c r="K38" s="10"/>
      <c r="L38" s="12">
        <f t="shared" si="20"/>
        <v>0.4</v>
      </c>
      <c r="M38" s="12">
        <f t="shared" si="21"/>
        <v>0.1</v>
      </c>
      <c r="N38" s="12">
        <f t="shared" si="16"/>
        <v>0.3</v>
      </c>
      <c r="O38" s="12">
        <f t="shared" si="17"/>
        <v>0</v>
      </c>
    </row>
    <row r="39" spans="1:15" ht="15" customHeight="1" x14ac:dyDescent="0.25">
      <c r="A39" s="5" t="s">
        <v>93</v>
      </c>
      <c r="B39" s="17" t="s">
        <v>18</v>
      </c>
      <c r="C39" s="15" t="s">
        <v>22</v>
      </c>
      <c r="D39" s="16">
        <f t="shared" si="18"/>
        <v>1.5</v>
      </c>
      <c r="E39" s="16">
        <v>0.9</v>
      </c>
      <c r="F39" s="16">
        <v>0.6</v>
      </c>
      <c r="G39" s="16"/>
      <c r="H39" s="10">
        <f t="shared" si="19"/>
        <v>0</v>
      </c>
      <c r="I39" s="10"/>
      <c r="J39" s="10"/>
      <c r="K39" s="10"/>
      <c r="L39" s="12">
        <f t="shared" si="20"/>
        <v>1.5</v>
      </c>
      <c r="M39" s="12">
        <f t="shared" si="21"/>
        <v>0.9</v>
      </c>
      <c r="N39" s="12">
        <f t="shared" si="16"/>
        <v>0.6</v>
      </c>
      <c r="O39" s="12">
        <f t="shared" si="17"/>
        <v>0</v>
      </c>
    </row>
    <row r="40" spans="1:15" ht="15" customHeight="1" x14ac:dyDescent="0.25">
      <c r="A40" s="38" t="s">
        <v>94</v>
      </c>
      <c r="B40" s="17" t="s">
        <v>19</v>
      </c>
      <c r="C40" s="15" t="s">
        <v>22</v>
      </c>
      <c r="D40" s="16">
        <f t="shared" si="18"/>
        <v>0.9</v>
      </c>
      <c r="E40" s="16"/>
      <c r="F40" s="16">
        <v>0.9</v>
      </c>
      <c r="G40" s="16"/>
      <c r="H40" s="10">
        <f>I40+J40+K40</f>
        <v>0</v>
      </c>
      <c r="I40" s="10"/>
      <c r="J40" s="10"/>
      <c r="K40" s="10"/>
      <c r="L40" s="12">
        <f>M40+N40+O40</f>
        <v>0.9</v>
      </c>
      <c r="M40" s="12">
        <f>E40+I40</f>
        <v>0</v>
      </c>
      <c r="N40" s="12">
        <f>F40+J40</f>
        <v>0.9</v>
      </c>
      <c r="O40" s="12">
        <f>G40+K40</f>
        <v>0</v>
      </c>
    </row>
    <row r="41" spans="1:15" ht="15.95" customHeight="1" x14ac:dyDescent="0.25">
      <c r="A41" s="99" t="s">
        <v>95</v>
      </c>
      <c r="B41" s="21" t="s">
        <v>175</v>
      </c>
      <c r="C41" s="25"/>
      <c r="D41" s="23">
        <f>SUM(D30:D40)</f>
        <v>36.199999999999996</v>
      </c>
      <c r="E41" s="23">
        <f>SUM(E30:E40)</f>
        <v>26.599999999999998</v>
      </c>
      <c r="F41" s="23">
        <f>SUM(F30:F40)</f>
        <v>9.6000000000000014</v>
      </c>
      <c r="G41" s="23">
        <f>SUM(G30:G40)</f>
        <v>0</v>
      </c>
      <c r="H41" s="24">
        <f t="shared" ref="H41:O41" si="22">SUM(H30:H40)</f>
        <v>0.30000000000000004</v>
      </c>
      <c r="I41" s="24">
        <f t="shared" si="22"/>
        <v>0.1</v>
      </c>
      <c r="J41" s="24">
        <f t="shared" si="22"/>
        <v>0.2</v>
      </c>
      <c r="K41" s="24">
        <f t="shared" si="22"/>
        <v>0</v>
      </c>
      <c r="L41" s="21">
        <f t="shared" si="22"/>
        <v>36.5</v>
      </c>
      <c r="M41" s="21">
        <f t="shared" si="22"/>
        <v>26.7</v>
      </c>
      <c r="N41" s="21">
        <f t="shared" si="22"/>
        <v>9.8000000000000007</v>
      </c>
      <c r="O41" s="21">
        <f t="shared" si="22"/>
        <v>0</v>
      </c>
    </row>
    <row r="42" spans="1:15" ht="15.95" customHeight="1" x14ac:dyDescent="0.25">
      <c r="A42" s="5" t="s">
        <v>96</v>
      </c>
      <c r="B42" s="561" t="s">
        <v>63</v>
      </c>
      <c r="C42" s="562"/>
      <c r="D42" s="562"/>
      <c r="E42" s="562"/>
      <c r="F42" s="562"/>
      <c r="G42" s="562"/>
      <c r="H42" s="562"/>
      <c r="I42" s="562"/>
      <c r="J42" s="562"/>
      <c r="K42" s="562"/>
      <c r="L42" s="562"/>
      <c r="M42" s="562"/>
      <c r="N42" s="562"/>
      <c r="O42" s="563"/>
    </row>
    <row r="43" spans="1:15" ht="15" customHeight="1" x14ac:dyDescent="0.25">
      <c r="A43" s="38" t="s">
        <v>97</v>
      </c>
      <c r="B43" s="26" t="s">
        <v>20</v>
      </c>
      <c r="C43" s="7" t="s">
        <v>32</v>
      </c>
      <c r="D43" s="8">
        <f>E43+F43+G43</f>
        <v>105.6</v>
      </c>
      <c r="E43" s="8">
        <v>105.6</v>
      </c>
      <c r="F43" s="8"/>
      <c r="G43" s="8"/>
      <c r="H43" s="10">
        <f>I43+J43+K43</f>
        <v>0</v>
      </c>
      <c r="I43" s="10"/>
      <c r="J43" s="10"/>
      <c r="K43" s="10"/>
      <c r="L43" s="12">
        <f>M43+N43+O43</f>
        <v>105.6</v>
      </c>
      <c r="M43" s="12">
        <f t="shared" ref="M43:O44" si="23">E43+I43</f>
        <v>105.6</v>
      </c>
      <c r="N43" s="12">
        <f t="shared" si="23"/>
        <v>0</v>
      </c>
      <c r="O43" s="12">
        <f t="shared" si="23"/>
        <v>0</v>
      </c>
    </row>
    <row r="44" spans="1:15" ht="15" hidden="1" customHeight="1" x14ac:dyDescent="0.25">
      <c r="A44" s="40" t="s">
        <v>98</v>
      </c>
      <c r="B44" s="29" t="s">
        <v>70</v>
      </c>
      <c r="C44" s="30" t="s">
        <v>32</v>
      </c>
      <c r="D44" s="8">
        <f>E44+F44+G44</f>
        <v>0</v>
      </c>
      <c r="E44" s="8"/>
      <c r="F44" s="8"/>
      <c r="G44" s="8"/>
      <c r="H44" s="10">
        <f>I44+J44+K44</f>
        <v>0</v>
      </c>
      <c r="I44" s="10"/>
      <c r="J44" s="10"/>
      <c r="K44" s="10"/>
      <c r="L44" s="12">
        <f>M44+N44+O44</f>
        <v>0</v>
      </c>
      <c r="M44" s="12">
        <f t="shared" si="23"/>
        <v>0</v>
      </c>
      <c r="N44" s="12">
        <f t="shared" si="23"/>
        <v>0</v>
      </c>
      <c r="O44" s="12">
        <f t="shared" si="23"/>
        <v>0</v>
      </c>
    </row>
    <row r="45" spans="1:15" ht="15.95" customHeight="1" x14ac:dyDescent="0.25">
      <c r="A45" s="20" t="s">
        <v>98</v>
      </c>
      <c r="B45" s="27" t="s">
        <v>176</v>
      </c>
      <c r="C45" s="28"/>
      <c r="D45" s="23">
        <f>D43+D44</f>
        <v>105.6</v>
      </c>
      <c r="E45" s="23">
        <f t="shared" ref="E45:O45" si="24">E43+E44</f>
        <v>105.6</v>
      </c>
      <c r="F45" s="23">
        <f t="shared" si="24"/>
        <v>0</v>
      </c>
      <c r="G45" s="23">
        <f t="shared" si="24"/>
        <v>0</v>
      </c>
      <c r="H45" s="24">
        <f t="shared" si="24"/>
        <v>0</v>
      </c>
      <c r="I45" s="24">
        <f t="shared" si="24"/>
        <v>0</v>
      </c>
      <c r="J45" s="24">
        <f t="shared" si="24"/>
        <v>0</v>
      </c>
      <c r="K45" s="24">
        <f t="shared" si="24"/>
        <v>0</v>
      </c>
      <c r="L45" s="21">
        <f t="shared" si="24"/>
        <v>105.6</v>
      </c>
      <c r="M45" s="21">
        <f t="shared" si="24"/>
        <v>105.6</v>
      </c>
      <c r="N45" s="21">
        <f t="shared" si="24"/>
        <v>0</v>
      </c>
      <c r="O45" s="21">
        <f t="shared" si="24"/>
        <v>0</v>
      </c>
    </row>
    <row r="46" spans="1:15" ht="15.95" customHeight="1" x14ac:dyDescent="0.25">
      <c r="A46" s="5" t="s">
        <v>99</v>
      </c>
      <c r="B46" s="561" t="s">
        <v>171</v>
      </c>
      <c r="C46" s="562"/>
      <c r="D46" s="562"/>
      <c r="E46" s="562"/>
      <c r="F46" s="562"/>
      <c r="G46" s="562"/>
      <c r="H46" s="562"/>
      <c r="I46" s="562"/>
      <c r="J46" s="562"/>
      <c r="K46" s="562"/>
      <c r="L46" s="562"/>
      <c r="M46" s="562"/>
      <c r="N46" s="562"/>
      <c r="O46" s="563"/>
    </row>
    <row r="47" spans="1:15" ht="15.95" customHeight="1" x14ac:dyDescent="0.25">
      <c r="A47" s="13" t="s">
        <v>100</v>
      </c>
      <c r="B47" s="14" t="s">
        <v>55</v>
      </c>
      <c r="C47" s="30" t="s">
        <v>51</v>
      </c>
      <c r="D47" s="16">
        <f>E47+F47+G47</f>
        <v>0.1</v>
      </c>
      <c r="E47" s="16">
        <v>0.1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0.1</v>
      </c>
      <c r="M47" s="12">
        <f t="shared" ref="M47:O49" si="25">E47+I47</f>
        <v>0.1</v>
      </c>
      <c r="N47" s="12">
        <f t="shared" si="25"/>
        <v>0</v>
      </c>
      <c r="O47" s="12">
        <f t="shared" si="25"/>
        <v>0</v>
      </c>
    </row>
    <row r="48" spans="1:15" ht="15.95" customHeight="1" x14ac:dyDescent="0.25">
      <c r="A48" s="13" t="s">
        <v>101</v>
      </c>
      <c r="B48" s="12" t="s">
        <v>33</v>
      </c>
      <c r="C48" s="30" t="s">
        <v>51</v>
      </c>
      <c r="D48" s="16">
        <f>E48+F48+G48</f>
        <v>0.1</v>
      </c>
      <c r="E48" s="16">
        <v>0.1</v>
      </c>
      <c r="F48" s="16"/>
      <c r="G48" s="16"/>
      <c r="H48" s="10">
        <f>I48+J48+K48</f>
        <v>0</v>
      </c>
      <c r="I48" s="10"/>
      <c r="J48" s="10"/>
      <c r="K48" s="10"/>
      <c r="L48" s="12">
        <f>M48+N48+O48</f>
        <v>0.1</v>
      </c>
      <c r="M48" s="12">
        <f t="shared" si="25"/>
        <v>0.1</v>
      </c>
      <c r="N48" s="12">
        <f t="shared" si="25"/>
        <v>0</v>
      </c>
      <c r="O48" s="12">
        <f t="shared" si="25"/>
        <v>0</v>
      </c>
    </row>
    <row r="49" spans="1:15" ht="15" customHeight="1" x14ac:dyDescent="0.25">
      <c r="A49" s="19" t="s">
        <v>102</v>
      </c>
      <c r="B49" s="29" t="s">
        <v>160</v>
      </c>
      <c r="C49" s="30" t="s">
        <v>51</v>
      </c>
      <c r="D49" s="16">
        <f>E49+F49+G49</f>
        <v>1.5</v>
      </c>
      <c r="E49" s="16">
        <v>1.5</v>
      </c>
      <c r="F49" s="16"/>
      <c r="G49" s="16"/>
      <c r="H49" s="10">
        <f>I49+J49+K49</f>
        <v>1.2</v>
      </c>
      <c r="I49" s="10">
        <v>1.2</v>
      </c>
      <c r="J49" s="10"/>
      <c r="K49" s="10"/>
      <c r="L49" s="12">
        <f>M49+N49+O49</f>
        <v>2.7</v>
      </c>
      <c r="M49" s="12">
        <f t="shared" si="25"/>
        <v>2.7</v>
      </c>
      <c r="N49" s="12">
        <f t="shared" si="25"/>
        <v>0</v>
      </c>
      <c r="O49" s="12">
        <f t="shared" si="25"/>
        <v>0</v>
      </c>
    </row>
    <row r="50" spans="1:15" ht="15" customHeight="1" x14ac:dyDescent="0.25">
      <c r="A50" s="5" t="s">
        <v>103</v>
      </c>
      <c r="B50" s="29" t="s">
        <v>416</v>
      </c>
      <c r="C50" s="30" t="s">
        <v>51</v>
      </c>
      <c r="D50" s="16">
        <f t="shared" ref="D50:D81" si="26">E50+F50+G50</f>
        <v>6.3999999999999995</v>
      </c>
      <c r="E50" s="16">
        <v>0.1</v>
      </c>
      <c r="F50" s="16"/>
      <c r="G50" s="16">
        <v>6.3</v>
      </c>
      <c r="H50" s="10">
        <f t="shared" ref="H50:H81" si="27">I50+J50+K50</f>
        <v>0</v>
      </c>
      <c r="I50" s="10"/>
      <c r="J50" s="10"/>
      <c r="K50" s="10"/>
      <c r="L50" s="12">
        <f t="shared" ref="L50:L81" si="28">M50+N50+O50</f>
        <v>6.3999999999999995</v>
      </c>
      <c r="M50" s="12">
        <f t="shared" ref="M50:M81" si="29">E50+I50</f>
        <v>0.1</v>
      </c>
      <c r="N50" s="12">
        <f t="shared" ref="N50:N81" si="30">F50+J50</f>
        <v>0</v>
      </c>
      <c r="O50" s="12">
        <f t="shared" ref="O50:O81" si="31">G50+K50</f>
        <v>6.3</v>
      </c>
    </row>
    <row r="51" spans="1:15" ht="15" customHeight="1" x14ac:dyDescent="0.25">
      <c r="A51" s="5" t="s">
        <v>104</v>
      </c>
      <c r="B51" s="18" t="s">
        <v>152</v>
      </c>
      <c r="C51" s="30" t="s">
        <v>51</v>
      </c>
      <c r="D51" s="16">
        <f t="shared" si="26"/>
        <v>7.1</v>
      </c>
      <c r="E51" s="16"/>
      <c r="F51" s="16">
        <v>7.1</v>
      </c>
      <c r="G51" s="16"/>
      <c r="H51" s="10">
        <f t="shared" si="27"/>
        <v>0</v>
      </c>
      <c r="I51" s="10"/>
      <c r="J51" s="10"/>
      <c r="K51" s="10"/>
      <c r="L51" s="12">
        <f t="shared" si="28"/>
        <v>7.1</v>
      </c>
      <c r="M51" s="12">
        <f t="shared" si="29"/>
        <v>0</v>
      </c>
      <c r="N51" s="12">
        <f t="shared" si="30"/>
        <v>7.1</v>
      </c>
      <c r="O51" s="12">
        <f t="shared" si="31"/>
        <v>0</v>
      </c>
    </row>
    <row r="52" spans="1:15" ht="15" customHeight="1" x14ac:dyDescent="0.25">
      <c r="A52" s="32" t="s">
        <v>105</v>
      </c>
      <c r="B52" s="31" t="s">
        <v>342</v>
      </c>
      <c r="C52" s="30" t="s">
        <v>51</v>
      </c>
      <c r="D52" s="16">
        <f t="shared" si="26"/>
        <v>7.8999999999999995</v>
      </c>
      <c r="E52" s="16">
        <v>0.1</v>
      </c>
      <c r="F52" s="16"/>
      <c r="G52" s="16">
        <v>7.8</v>
      </c>
      <c r="H52" s="10">
        <f t="shared" si="27"/>
        <v>0.4</v>
      </c>
      <c r="I52" s="10"/>
      <c r="J52" s="10"/>
      <c r="K52" s="10">
        <v>0.4</v>
      </c>
      <c r="L52" s="12">
        <f t="shared" si="28"/>
        <v>8.2999999999999989</v>
      </c>
      <c r="M52" s="12">
        <f t="shared" si="29"/>
        <v>0.1</v>
      </c>
      <c r="N52" s="12">
        <f t="shared" si="30"/>
        <v>0</v>
      </c>
      <c r="O52" s="12">
        <f t="shared" si="31"/>
        <v>8.1999999999999993</v>
      </c>
    </row>
    <row r="53" spans="1:15" ht="15" customHeight="1" x14ac:dyDescent="0.25">
      <c r="A53" s="32" t="s">
        <v>106</v>
      </c>
      <c r="B53" s="29" t="s">
        <v>417</v>
      </c>
      <c r="C53" s="15" t="s">
        <v>51</v>
      </c>
      <c r="D53" s="16">
        <f t="shared" si="26"/>
        <v>37.6</v>
      </c>
      <c r="E53" s="16">
        <v>1.7</v>
      </c>
      <c r="F53" s="16">
        <v>30.7</v>
      </c>
      <c r="G53" s="16">
        <v>5.2</v>
      </c>
      <c r="H53" s="10">
        <f t="shared" si="27"/>
        <v>0.8</v>
      </c>
      <c r="I53" s="10">
        <v>0.8</v>
      </c>
      <c r="J53" s="10"/>
      <c r="K53" s="10"/>
      <c r="L53" s="12">
        <f t="shared" si="28"/>
        <v>38.400000000000006</v>
      </c>
      <c r="M53" s="12">
        <f t="shared" si="29"/>
        <v>2.5</v>
      </c>
      <c r="N53" s="12">
        <f t="shared" si="30"/>
        <v>30.7</v>
      </c>
      <c r="O53" s="12">
        <f t="shared" si="31"/>
        <v>5.2</v>
      </c>
    </row>
    <row r="54" spans="1:15" ht="15" customHeight="1" x14ac:dyDescent="0.25">
      <c r="A54" s="32" t="s">
        <v>107</v>
      </c>
      <c r="B54" s="29" t="s">
        <v>418</v>
      </c>
      <c r="C54" s="15" t="s">
        <v>51</v>
      </c>
      <c r="D54" s="16">
        <f t="shared" si="26"/>
        <v>10.9</v>
      </c>
      <c r="E54" s="16">
        <v>0.8</v>
      </c>
      <c r="F54" s="16">
        <v>0.6</v>
      </c>
      <c r="G54" s="16">
        <v>9.5</v>
      </c>
      <c r="H54" s="10">
        <f t="shared" si="27"/>
        <v>3</v>
      </c>
      <c r="I54" s="10">
        <v>0.4</v>
      </c>
      <c r="J54" s="10">
        <v>0.3</v>
      </c>
      <c r="K54" s="10">
        <v>2.2999999999999998</v>
      </c>
      <c r="L54" s="12">
        <f t="shared" si="28"/>
        <v>13.9</v>
      </c>
      <c r="M54" s="12">
        <f t="shared" si="29"/>
        <v>1.2000000000000002</v>
      </c>
      <c r="N54" s="12">
        <f t="shared" si="30"/>
        <v>0.89999999999999991</v>
      </c>
      <c r="O54" s="12">
        <f t="shared" si="31"/>
        <v>11.8</v>
      </c>
    </row>
    <row r="55" spans="1:15" ht="15" customHeight="1" x14ac:dyDescent="0.25">
      <c r="A55" s="32" t="s">
        <v>108</v>
      </c>
      <c r="B55" s="29" t="s">
        <v>419</v>
      </c>
      <c r="C55" s="30" t="s">
        <v>51</v>
      </c>
      <c r="D55" s="16">
        <f>E55+F55+G55</f>
        <v>0.1</v>
      </c>
      <c r="E55" s="16">
        <v>0.1</v>
      </c>
      <c r="F55" s="16"/>
      <c r="G55" s="16"/>
      <c r="H55" s="10">
        <f>I55+J55+K55</f>
        <v>0</v>
      </c>
      <c r="I55" s="10"/>
      <c r="J55" s="10"/>
      <c r="K55" s="10"/>
      <c r="L55" s="12">
        <f>M55+N55+O55</f>
        <v>0.1</v>
      </c>
      <c r="M55" s="12">
        <f>E55+I55</f>
        <v>0.1</v>
      </c>
      <c r="N55" s="12">
        <f>F55+J55</f>
        <v>0</v>
      </c>
      <c r="O55" s="12">
        <f>G55+K55</f>
        <v>0</v>
      </c>
    </row>
    <row r="56" spans="1:15" ht="15" customHeight="1" x14ac:dyDescent="0.25">
      <c r="A56" s="32" t="s">
        <v>109</v>
      </c>
      <c r="B56" s="33" t="s">
        <v>391</v>
      </c>
      <c r="C56" s="15" t="s">
        <v>51</v>
      </c>
      <c r="D56" s="16">
        <f t="shared" si="26"/>
        <v>2.2000000000000002</v>
      </c>
      <c r="E56" s="16">
        <v>2.2000000000000002</v>
      </c>
      <c r="F56" s="16"/>
      <c r="G56" s="16"/>
      <c r="H56" s="10">
        <f t="shared" si="27"/>
        <v>0.8</v>
      </c>
      <c r="I56" s="10">
        <v>0.8</v>
      </c>
      <c r="J56" s="10"/>
      <c r="K56" s="10"/>
      <c r="L56" s="12">
        <f t="shared" si="28"/>
        <v>3</v>
      </c>
      <c r="M56" s="12">
        <f t="shared" si="29"/>
        <v>3</v>
      </c>
      <c r="N56" s="12">
        <f t="shared" si="30"/>
        <v>0</v>
      </c>
      <c r="O56" s="12">
        <f t="shared" si="31"/>
        <v>0</v>
      </c>
    </row>
    <row r="57" spans="1:15" ht="15" customHeight="1" x14ac:dyDescent="0.25">
      <c r="A57" s="32" t="s">
        <v>155</v>
      </c>
      <c r="B57" s="202" t="s">
        <v>46</v>
      </c>
      <c r="C57" s="15" t="s">
        <v>51</v>
      </c>
      <c r="D57" s="16">
        <f t="shared" si="26"/>
        <v>0.1</v>
      </c>
      <c r="E57" s="16">
        <v>0.1</v>
      </c>
      <c r="F57" s="16"/>
      <c r="G57" s="16"/>
      <c r="H57" s="10">
        <f t="shared" si="27"/>
        <v>0</v>
      </c>
      <c r="I57" s="10"/>
      <c r="J57" s="10"/>
      <c r="K57" s="10"/>
      <c r="L57" s="12">
        <f t="shared" ref="L57" si="32">M57+N57+O57</f>
        <v>0.1</v>
      </c>
      <c r="M57" s="12">
        <f t="shared" ref="M57" si="33">E57+I57</f>
        <v>0.1</v>
      </c>
      <c r="N57" s="12">
        <f t="shared" ref="N57" si="34">F57+J57</f>
        <v>0</v>
      </c>
      <c r="O57" s="12">
        <f t="shared" ref="O57" si="35">G57+K57</f>
        <v>0</v>
      </c>
    </row>
    <row r="58" spans="1:15" ht="15" customHeight="1" x14ac:dyDescent="0.25">
      <c r="A58" s="32" t="s">
        <v>156</v>
      </c>
      <c r="B58" s="12" t="s">
        <v>43</v>
      </c>
      <c r="C58" s="15" t="s">
        <v>51</v>
      </c>
      <c r="D58" s="16">
        <f t="shared" si="26"/>
        <v>0.1</v>
      </c>
      <c r="E58" s="16">
        <v>0.1</v>
      </c>
      <c r="F58" s="16"/>
      <c r="G58" s="16"/>
      <c r="H58" s="10">
        <f t="shared" si="27"/>
        <v>0</v>
      </c>
      <c r="I58" s="10"/>
      <c r="J58" s="10"/>
      <c r="K58" s="10"/>
      <c r="L58" s="12">
        <f t="shared" si="28"/>
        <v>0.1</v>
      </c>
      <c r="M58" s="12">
        <f t="shared" si="29"/>
        <v>0.1</v>
      </c>
      <c r="N58" s="12">
        <f t="shared" si="30"/>
        <v>0</v>
      </c>
      <c r="O58" s="12">
        <f t="shared" si="31"/>
        <v>0</v>
      </c>
    </row>
    <row r="59" spans="1:15" ht="15" customHeight="1" x14ac:dyDescent="0.25">
      <c r="A59" s="32" t="s">
        <v>110</v>
      </c>
      <c r="B59" s="29" t="s">
        <v>45</v>
      </c>
      <c r="C59" s="30"/>
      <c r="D59" s="16">
        <f t="shared" si="26"/>
        <v>0</v>
      </c>
      <c r="E59" s="16"/>
      <c r="F59" s="16"/>
      <c r="G59" s="16"/>
      <c r="H59" s="10">
        <f t="shared" si="27"/>
        <v>0.1</v>
      </c>
      <c r="I59" s="10">
        <v>0.1</v>
      </c>
      <c r="J59" s="10"/>
      <c r="K59" s="10"/>
      <c r="L59" s="12">
        <f t="shared" ref="L59" si="36">M59+N59+O59</f>
        <v>0.1</v>
      </c>
      <c r="M59" s="12">
        <f t="shared" ref="M59" si="37">E59+I59</f>
        <v>0.1</v>
      </c>
      <c r="N59" s="12">
        <f t="shared" ref="N59" si="38">F59+J59</f>
        <v>0</v>
      </c>
      <c r="O59" s="12">
        <f t="shared" ref="O59" si="39">G59+K59</f>
        <v>0</v>
      </c>
    </row>
    <row r="60" spans="1:15" ht="15" customHeight="1" x14ac:dyDescent="0.25">
      <c r="A60" s="32" t="s">
        <v>157</v>
      </c>
      <c r="B60" s="34" t="s">
        <v>165</v>
      </c>
      <c r="C60" s="30" t="s">
        <v>51</v>
      </c>
      <c r="D60" s="16">
        <f t="shared" si="26"/>
        <v>6.6</v>
      </c>
      <c r="E60" s="16">
        <v>0.1</v>
      </c>
      <c r="F60" s="16"/>
      <c r="G60" s="16">
        <v>6.5</v>
      </c>
      <c r="H60" s="10">
        <f t="shared" si="27"/>
        <v>0</v>
      </c>
      <c r="I60" s="10"/>
      <c r="J60" s="10"/>
      <c r="K60" s="10"/>
      <c r="L60" s="12">
        <f t="shared" si="28"/>
        <v>6.6</v>
      </c>
      <c r="M60" s="12">
        <f t="shared" ref="M60:O63" si="40">E60+I60</f>
        <v>0.1</v>
      </c>
      <c r="N60" s="12">
        <f t="shared" si="40"/>
        <v>0</v>
      </c>
      <c r="O60" s="12">
        <f t="shared" si="40"/>
        <v>6.5</v>
      </c>
    </row>
    <row r="61" spans="1:15" ht="15" customHeight="1" x14ac:dyDescent="0.25">
      <c r="A61" s="5" t="s">
        <v>158</v>
      </c>
      <c r="B61" s="34" t="s">
        <v>44</v>
      </c>
      <c r="C61" s="30" t="s">
        <v>51</v>
      </c>
      <c r="D61" s="16">
        <f t="shared" si="26"/>
        <v>0.1</v>
      </c>
      <c r="E61" s="16">
        <v>0.1</v>
      </c>
      <c r="F61" s="16"/>
      <c r="G61" s="16"/>
      <c r="H61" s="10">
        <f t="shared" si="27"/>
        <v>0</v>
      </c>
      <c r="I61" s="10"/>
      <c r="J61" s="10"/>
      <c r="K61" s="10"/>
      <c r="L61" s="12">
        <f t="shared" ref="L61:L62" si="41">M61+N61+O61</f>
        <v>0.1</v>
      </c>
      <c r="M61" s="12">
        <f t="shared" ref="M61" si="42">E61+I61</f>
        <v>0.1</v>
      </c>
      <c r="N61" s="12">
        <f t="shared" ref="N61" si="43">F61+J61</f>
        <v>0</v>
      </c>
      <c r="O61" s="12">
        <f t="shared" ref="O61" si="44">G61+K61</f>
        <v>0</v>
      </c>
    </row>
    <row r="62" spans="1:15" ht="15" customHeight="1" x14ac:dyDescent="0.25">
      <c r="A62" s="5" t="s">
        <v>111</v>
      </c>
      <c r="B62" s="93" t="s">
        <v>47</v>
      </c>
      <c r="C62" s="30" t="s">
        <v>51</v>
      </c>
      <c r="D62" s="16">
        <f t="shared" si="26"/>
        <v>0.1</v>
      </c>
      <c r="E62" s="16">
        <v>0.1</v>
      </c>
      <c r="F62" s="16"/>
      <c r="G62" s="16"/>
      <c r="H62" s="10">
        <f t="shared" si="27"/>
        <v>0</v>
      </c>
      <c r="I62" s="10"/>
      <c r="J62" s="10"/>
      <c r="K62" s="10"/>
      <c r="L62" s="12">
        <f t="shared" si="41"/>
        <v>0.1</v>
      </c>
      <c r="M62" s="12">
        <f t="shared" ref="M62" si="45">E62+I62</f>
        <v>0.1</v>
      </c>
      <c r="N62" s="12">
        <f t="shared" ref="N62" si="46">F62+J62</f>
        <v>0</v>
      </c>
      <c r="O62" s="12">
        <f t="shared" ref="O62" si="47">G62+K62</f>
        <v>0</v>
      </c>
    </row>
    <row r="63" spans="1:15" ht="15" customHeight="1" x14ac:dyDescent="0.25">
      <c r="A63" s="5" t="s">
        <v>112</v>
      </c>
      <c r="B63" s="33" t="s">
        <v>392</v>
      </c>
      <c r="C63" s="30" t="s">
        <v>51</v>
      </c>
      <c r="D63" s="16">
        <f>E63+F63+G63</f>
        <v>4.8</v>
      </c>
      <c r="E63" s="16"/>
      <c r="F63" s="16"/>
      <c r="G63" s="16">
        <v>4.8</v>
      </c>
      <c r="H63" s="10">
        <f t="shared" si="27"/>
        <v>0.1</v>
      </c>
      <c r="I63" s="10">
        <v>0.1</v>
      </c>
      <c r="J63" s="10"/>
      <c r="K63" s="10"/>
      <c r="L63" s="12">
        <f t="shared" si="28"/>
        <v>4.8999999999999995</v>
      </c>
      <c r="M63" s="12">
        <f t="shared" si="40"/>
        <v>0.1</v>
      </c>
      <c r="N63" s="12">
        <f t="shared" si="40"/>
        <v>0</v>
      </c>
      <c r="O63" s="12">
        <f t="shared" si="40"/>
        <v>4.8</v>
      </c>
    </row>
    <row r="64" spans="1:15" ht="15" customHeight="1" x14ac:dyDescent="0.25">
      <c r="A64" s="5" t="s">
        <v>113</v>
      </c>
      <c r="B64" s="33" t="s">
        <v>42</v>
      </c>
      <c r="C64" s="30" t="s">
        <v>51</v>
      </c>
      <c r="D64" s="16">
        <f t="shared" si="26"/>
        <v>27.1</v>
      </c>
      <c r="E64" s="16">
        <v>0.1</v>
      </c>
      <c r="F64" s="16"/>
      <c r="G64" s="16">
        <v>27</v>
      </c>
      <c r="H64" s="10">
        <f t="shared" si="27"/>
        <v>0</v>
      </c>
      <c r="I64" s="10"/>
      <c r="J64" s="10"/>
      <c r="K64" s="10"/>
      <c r="L64" s="12">
        <f t="shared" si="28"/>
        <v>27.1</v>
      </c>
      <c r="M64" s="12">
        <f t="shared" si="29"/>
        <v>0.1</v>
      </c>
      <c r="N64" s="12">
        <f t="shared" si="30"/>
        <v>0</v>
      </c>
      <c r="O64" s="12">
        <f t="shared" si="31"/>
        <v>27</v>
      </c>
    </row>
    <row r="65" spans="1:15" ht="15" customHeight="1" x14ac:dyDescent="0.25">
      <c r="A65" s="5" t="s">
        <v>114</v>
      </c>
      <c r="B65" s="33" t="s">
        <v>393</v>
      </c>
      <c r="C65" s="30" t="s">
        <v>51</v>
      </c>
      <c r="D65" s="16">
        <f>E65+F65+G65</f>
        <v>12.1</v>
      </c>
      <c r="E65" s="16">
        <v>0.1</v>
      </c>
      <c r="F65" s="16"/>
      <c r="G65" s="16">
        <v>12</v>
      </c>
      <c r="H65" s="10">
        <f t="shared" si="27"/>
        <v>0</v>
      </c>
      <c r="I65" s="10"/>
      <c r="J65" s="10"/>
      <c r="K65" s="10"/>
      <c r="L65" s="12">
        <f t="shared" si="28"/>
        <v>12.1</v>
      </c>
      <c r="M65" s="12">
        <f>E65+I65</f>
        <v>0.1</v>
      </c>
      <c r="N65" s="12">
        <f>F65+J65</f>
        <v>0</v>
      </c>
      <c r="O65" s="12">
        <f>G65+K65</f>
        <v>12</v>
      </c>
    </row>
    <row r="66" spans="1:15" ht="15" customHeight="1" x14ac:dyDescent="0.25">
      <c r="A66" s="5" t="s">
        <v>115</v>
      </c>
      <c r="B66" s="34" t="s">
        <v>41</v>
      </c>
      <c r="C66" s="30" t="s">
        <v>51</v>
      </c>
      <c r="D66" s="16">
        <f t="shared" si="26"/>
        <v>22.6</v>
      </c>
      <c r="E66" s="16">
        <v>0.1</v>
      </c>
      <c r="F66" s="16"/>
      <c r="G66" s="16">
        <v>22.5</v>
      </c>
      <c r="H66" s="10">
        <f t="shared" si="27"/>
        <v>0</v>
      </c>
      <c r="I66" s="10"/>
      <c r="J66" s="10"/>
      <c r="K66" s="10"/>
      <c r="L66" s="12">
        <f t="shared" si="28"/>
        <v>22.6</v>
      </c>
      <c r="M66" s="12">
        <f t="shared" si="29"/>
        <v>0.1</v>
      </c>
      <c r="N66" s="12">
        <f t="shared" si="30"/>
        <v>0</v>
      </c>
      <c r="O66" s="12">
        <f t="shared" si="31"/>
        <v>22.5</v>
      </c>
    </row>
    <row r="67" spans="1:15" ht="15" customHeight="1" x14ac:dyDescent="0.25">
      <c r="A67" s="5" t="s">
        <v>166</v>
      </c>
      <c r="B67" s="29" t="s">
        <v>161</v>
      </c>
      <c r="C67" s="30" t="s">
        <v>51</v>
      </c>
      <c r="D67" s="16">
        <f t="shared" si="26"/>
        <v>6.2</v>
      </c>
      <c r="E67" s="16">
        <v>1</v>
      </c>
      <c r="F67" s="16"/>
      <c r="G67" s="16">
        <v>5.2</v>
      </c>
      <c r="H67" s="10">
        <f t="shared" si="27"/>
        <v>0.8</v>
      </c>
      <c r="I67" s="10"/>
      <c r="J67" s="10"/>
      <c r="K67" s="10">
        <v>0.8</v>
      </c>
      <c r="L67" s="12">
        <f t="shared" si="28"/>
        <v>7</v>
      </c>
      <c r="M67" s="12">
        <f t="shared" si="29"/>
        <v>1</v>
      </c>
      <c r="N67" s="12">
        <f t="shared" si="30"/>
        <v>0</v>
      </c>
      <c r="O67" s="12">
        <f t="shared" si="31"/>
        <v>6</v>
      </c>
    </row>
    <row r="68" spans="1:15" ht="15" customHeight="1" x14ac:dyDescent="0.25">
      <c r="A68" s="5" t="s">
        <v>116</v>
      </c>
      <c r="B68" s="29" t="s">
        <v>153</v>
      </c>
      <c r="C68" s="30" t="s">
        <v>51</v>
      </c>
      <c r="D68" s="16">
        <f t="shared" si="26"/>
        <v>60.4</v>
      </c>
      <c r="E68" s="16"/>
      <c r="F68" s="16"/>
      <c r="G68" s="16">
        <v>60.4</v>
      </c>
      <c r="H68" s="10">
        <f t="shared" si="27"/>
        <v>0</v>
      </c>
      <c r="I68" s="10"/>
      <c r="J68" s="10"/>
      <c r="K68" s="10"/>
      <c r="L68" s="12">
        <f t="shared" si="28"/>
        <v>60.4</v>
      </c>
      <c r="M68" s="12">
        <f t="shared" si="29"/>
        <v>0</v>
      </c>
      <c r="N68" s="12">
        <f t="shared" si="30"/>
        <v>0</v>
      </c>
      <c r="O68" s="12">
        <f t="shared" si="31"/>
        <v>60.4</v>
      </c>
    </row>
    <row r="69" spans="1:15" ht="15" customHeight="1" x14ac:dyDescent="0.25">
      <c r="A69" s="5" t="s">
        <v>117</v>
      </c>
      <c r="B69" s="29" t="s">
        <v>34</v>
      </c>
      <c r="C69" s="30" t="s">
        <v>51</v>
      </c>
      <c r="D69" s="16">
        <f t="shared" si="26"/>
        <v>35.299999999999997</v>
      </c>
      <c r="E69" s="16"/>
      <c r="F69" s="16"/>
      <c r="G69" s="16">
        <v>35.299999999999997</v>
      </c>
      <c r="H69" s="10">
        <f t="shared" si="27"/>
        <v>0</v>
      </c>
      <c r="I69" s="10"/>
      <c r="J69" s="10"/>
      <c r="K69" s="10"/>
      <c r="L69" s="12">
        <f t="shared" si="28"/>
        <v>35.299999999999997</v>
      </c>
      <c r="M69" s="12">
        <f t="shared" si="29"/>
        <v>0</v>
      </c>
      <c r="N69" s="12">
        <f t="shared" si="30"/>
        <v>0</v>
      </c>
      <c r="O69" s="12">
        <f t="shared" si="31"/>
        <v>35.299999999999997</v>
      </c>
    </row>
    <row r="70" spans="1:15" ht="15" customHeight="1" x14ac:dyDescent="0.25">
      <c r="A70" s="5" t="s">
        <v>118</v>
      </c>
      <c r="B70" s="29" t="s">
        <v>36</v>
      </c>
      <c r="C70" s="30" t="s">
        <v>51</v>
      </c>
      <c r="D70" s="16">
        <f t="shared" si="26"/>
        <v>35.6</v>
      </c>
      <c r="E70" s="16"/>
      <c r="F70" s="16"/>
      <c r="G70" s="16">
        <v>35.6</v>
      </c>
      <c r="H70" s="10">
        <f t="shared" si="27"/>
        <v>0</v>
      </c>
      <c r="I70" s="10"/>
      <c r="J70" s="10"/>
      <c r="K70" s="10"/>
      <c r="L70" s="12">
        <f t="shared" si="28"/>
        <v>35.6</v>
      </c>
      <c r="M70" s="12">
        <f t="shared" si="29"/>
        <v>0</v>
      </c>
      <c r="N70" s="12">
        <f t="shared" si="30"/>
        <v>0</v>
      </c>
      <c r="O70" s="12">
        <f t="shared" si="31"/>
        <v>35.6</v>
      </c>
    </row>
    <row r="71" spans="1:15" ht="15" customHeight="1" x14ac:dyDescent="0.25">
      <c r="A71" s="5" t="s">
        <v>119</v>
      </c>
      <c r="B71" s="29" t="s">
        <v>38</v>
      </c>
      <c r="C71" s="30" t="s">
        <v>51</v>
      </c>
      <c r="D71" s="16">
        <f t="shared" si="26"/>
        <v>76.400000000000006</v>
      </c>
      <c r="E71" s="16"/>
      <c r="F71" s="16"/>
      <c r="G71" s="16">
        <v>76.400000000000006</v>
      </c>
      <c r="H71" s="10">
        <f t="shared" si="27"/>
        <v>0</v>
      </c>
      <c r="I71" s="10"/>
      <c r="J71" s="10"/>
      <c r="K71" s="10"/>
      <c r="L71" s="12">
        <f t="shared" si="28"/>
        <v>76.400000000000006</v>
      </c>
      <c r="M71" s="12">
        <f t="shared" si="29"/>
        <v>0</v>
      </c>
      <c r="N71" s="12">
        <f t="shared" si="30"/>
        <v>0</v>
      </c>
      <c r="O71" s="12">
        <f t="shared" si="31"/>
        <v>76.400000000000006</v>
      </c>
    </row>
    <row r="72" spans="1:15" ht="15" customHeight="1" x14ac:dyDescent="0.25">
      <c r="A72" s="5" t="s">
        <v>120</v>
      </c>
      <c r="B72" s="29" t="s">
        <v>37</v>
      </c>
      <c r="C72" s="30" t="s">
        <v>51</v>
      </c>
      <c r="D72" s="16">
        <f t="shared" si="26"/>
        <v>38.200000000000003</v>
      </c>
      <c r="E72" s="16"/>
      <c r="F72" s="16"/>
      <c r="G72" s="16">
        <v>38.200000000000003</v>
      </c>
      <c r="H72" s="10">
        <f t="shared" si="27"/>
        <v>0</v>
      </c>
      <c r="I72" s="10"/>
      <c r="J72" s="10"/>
      <c r="K72" s="10"/>
      <c r="L72" s="12">
        <f t="shared" si="28"/>
        <v>38.200000000000003</v>
      </c>
      <c r="M72" s="12">
        <f t="shared" si="29"/>
        <v>0</v>
      </c>
      <c r="N72" s="12">
        <f t="shared" si="30"/>
        <v>0</v>
      </c>
      <c r="O72" s="12">
        <f t="shared" si="31"/>
        <v>38.200000000000003</v>
      </c>
    </row>
    <row r="73" spans="1:15" ht="15" customHeight="1" x14ac:dyDescent="0.25">
      <c r="A73" s="5" t="s">
        <v>162</v>
      </c>
      <c r="B73" s="35" t="s">
        <v>35</v>
      </c>
      <c r="C73" s="15" t="s">
        <v>51</v>
      </c>
      <c r="D73" s="16">
        <f t="shared" si="26"/>
        <v>69.7</v>
      </c>
      <c r="E73" s="16"/>
      <c r="F73" s="16"/>
      <c r="G73" s="16">
        <v>69.7</v>
      </c>
      <c r="H73" s="10">
        <f t="shared" si="27"/>
        <v>0</v>
      </c>
      <c r="I73" s="10"/>
      <c r="J73" s="10"/>
      <c r="K73" s="10"/>
      <c r="L73" s="12">
        <f t="shared" si="28"/>
        <v>69.7</v>
      </c>
      <c r="M73" s="12">
        <f t="shared" si="29"/>
        <v>0</v>
      </c>
      <c r="N73" s="12">
        <f t="shared" si="30"/>
        <v>0</v>
      </c>
      <c r="O73" s="12">
        <f t="shared" si="31"/>
        <v>69.7</v>
      </c>
    </row>
    <row r="74" spans="1:15" ht="15" customHeight="1" x14ac:dyDescent="0.25">
      <c r="A74" s="5" t="s">
        <v>121</v>
      </c>
      <c r="B74" s="36" t="s">
        <v>39</v>
      </c>
      <c r="C74" s="15" t="s">
        <v>51</v>
      </c>
      <c r="D74" s="16">
        <f t="shared" si="26"/>
        <v>8.9</v>
      </c>
      <c r="E74" s="16"/>
      <c r="F74" s="16"/>
      <c r="G74" s="16">
        <v>8.9</v>
      </c>
      <c r="H74" s="10">
        <f t="shared" si="27"/>
        <v>0</v>
      </c>
      <c r="I74" s="10"/>
      <c r="J74" s="10"/>
      <c r="K74" s="10"/>
      <c r="L74" s="12">
        <f t="shared" si="28"/>
        <v>8.9</v>
      </c>
      <c r="M74" s="12">
        <f t="shared" si="29"/>
        <v>0</v>
      </c>
      <c r="N74" s="12">
        <f t="shared" si="30"/>
        <v>0</v>
      </c>
      <c r="O74" s="12">
        <f t="shared" si="31"/>
        <v>8.9</v>
      </c>
    </row>
    <row r="75" spans="1:15" ht="15" customHeight="1" x14ac:dyDescent="0.25">
      <c r="A75" s="32" t="s">
        <v>122</v>
      </c>
      <c r="B75" s="36" t="s">
        <v>40</v>
      </c>
      <c r="C75" s="15" t="s">
        <v>51</v>
      </c>
      <c r="D75" s="16">
        <f t="shared" si="26"/>
        <v>16.2</v>
      </c>
      <c r="E75" s="16"/>
      <c r="F75" s="16"/>
      <c r="G75" s="16">
        <v>16.2</v>
      </c>
      <c r="H75" s="10">
        <f t="shared" si="27"/>
        <v>0</v>
      </c>
      <c r="I75" s="10"/>
      <c r="J75" s="10"/>
      <c r="K75" s="10"/>
      <c r="L75" s="12">
        <f t="shared" si="28"/>
        <v>16.2</v>
      </c>
      <c r="M75" s="12">
        <f t="shared" si="29"/>
        <v>0</v>
      </c>
      <c r="N75" s="12">
        <f t="shared" si="30"/>
        <v>0</v>
      </c>
      <c r="O75" s="12">
        <f t="shared" si="31"/>
        <v>16.2</v>
      </c>
    </row>
    <row r="76" spans="1:15" ht="15" customHeight="1" x14ac:dyDescent="0.25">
      <c r="A76" s="38" t="s">
        <v>123</v>
      </c>
      <c r="B76" s="35" t="s">
        <v>49</v>
      </c>
      <c r="C76" s="15" t="s">
        <v>51</v>
      </c>
      <c r="D76" s="16">
        <f t="shared" si="26"/>
        <v>4.3999999999999995</v>
      </c>
      <c r="E76" s="16"/>
      <c r="F76" s="16">
        <v>0.1</v>
      </c>
      <c r="G76" s="16">
        <v>4.3</v>
      </c>
      <c r="H76" s="10">
        <f t="shared" si="27"/>
        <v>0</v>
      </c>
      <c r="I76" s="10"/>
      <c r="J76" s="10"/>
      <c r="K76" s="10"/>
      <c r="L76" s="12">
        <f t="shared" si="28"/>
        <v>4.3999999999999995</v>
      </c>
      <c r="M76" s="12">
        <f t="shared" si="29"/>
        <v>0</v>
      </c>
      <c r="N76" s="12">
        <f t="shared" si="30"/>
        <v>0.1</v>
      </c>
      <c r="O76" s="12">
        <f t="shared" si="31"/>
        <v>4.3</v>
      </c>
    </row>
    <row r="77" spans="1:15" ht="15" customHeight="1" x14ac:dyDescent="0.25">
      <c r="A77" s="13" t="s">
        <v>124</v>
      </c>
      <c r="B77" s="35" t="s">
        <v>48</v>
      </c>
      <c r="C77" s="15" t="s">
        <v>51</v>
      </c>
      <c r="D77" s="16">
        <f t="shared" si="26"/>
        <v>52.3</v>
      </c>
      <c r="E77" s="16"/>
      <c r="F77" s="16">
        <v>0.3</v>
      </c>
      <c r="G77" s="16">
        <v>52</v>
      </c>
      <c r="H77" s="10">
        <f t="shared" si="27"/>
        <v>0</v>
      </c>
      <c r="I77" s="10"/>
      <c r="J77" s="10"/>
      <c r="K77" s="10"/>
      <c r="L77" s="12">
        <f t="shared" si="28"/>
        <v>52.3</v>
      </c>
      <c r="M77" s="12">
        <f t="shared" si="29"/>
        <v>0</v>
      </c>
      <c r="N77" s="12">
        <f t="shared" si="30"/>
        <v>0.3</v>
      </c>
      <c r="O77" s="12">
        <f t="shared" si="31"/>
        <v>52</v>
      </c>
    </row>
    <row r="78" spans="1:15" ht="15" customHeight="1" x14ac:dyDescent="0.25">
      <c r="A78" s="19" t="s">
        <v>125</v>
      </c>
      <c r="B78" s="35" t="s">
        <v>65</v>
      </c>
      <c r="C78" s="15" t="s">
        <v>51</v>
      </c>
      <c r="D78" s="16">
        <f t="shared" si="26"/>
        <v>11.8</v>
      </c>
      <c r="E78" s="16"/>
      <c r="F78" s="16"/>
      <c r="G78" s="16">
        <v>11.8</v>
      </c>
      <c r="H78" s="10">
        <f t="shared" si="27"/>
        <v>0</v>
      </c>
      <c r="I78" s="10"/>
      <c r="J78" s="10"/>
      <c r="K78" s="10"/>
      <c r="L78" s="12">
        <f t="shared" si="28"/>
        <v>11.8</v>
      </c>
      <c r="M78" s="12">
        <f t="shared" si="29"/>
        <v>0</v>
      </c>
      <c r="N78" s="12">
        <f t="shared" si="30"/>
        <v>0</v>
      </c>
      <c r="O78" s="12">
        <f t="shared" si="31"/>
        <v>11.8</v>
      </c>
    </row>
    <row r="79" spans="1:15" ht="15" customHeight="1" x14ac:dyDescent="0.25">
      <c r="A79" s="365" t="s">
        <v>126</v>
      </c>
      <c r="B79" s="35" t="s">
        <v>50</v>
      </c>
      <c r="C79" s="15" t="s">
        <v>51</v>
      </c>
      <c r="D79" s="16">
        <f t="shared" si="26"/>
        <v>26.5</v>
      </c>
      <c r="E79" s="16"/>
      <c r="F79" s="16">
        <v>26.5</v>
      </c>
      <c r="G79" s="16"/>
      <c r="H79" s="10">
        <f t="shared" si="27"/>
        <v>7</v>
      </c>
      <c r="I79" s="10"/>
      <c r="J79" s="10">
        <v>7</v>
      </c>
      <c r="K79" s="10"/>
      <c r="L79" s="12">
        <f t="shared" si="28"/>
        <v>33.5</v>
      </c>
      <c r="M79" s="12">
        <f t="shared" si="29"/>
        <v>0</v>
      </c>
      <c r="N79" s="12">
        <f t="shared" si="30"/>
        <v>33.5</v>
      </c>
      <c r="O79" s="12">
        <f t="shared" si="31"/>
        <v>0</v>
      </c>
    </row>
    <row r="80" spans="1:15" ht="15" customHeight="1" x14ac:dyDescent="0.25">
      <c r="A80" s="32" t="s">
        <v>127</v>
      </c>
      <c r="B80" s="35" t="s">
        <v>167</v>
      </c>
      <c r="C80" s="15" t="s">
        <v>51</v>
      </c>
      <c r="D80" s="16">
        <f t="shared" si="26"/>
        <v>9.3000000000000007</v>
      </c>
      <c r="E80" s="16"/>
      <c r="F80" s="16"/>
      <c r="G80" s="16">
        <v>9.3000000000000007</v>
      </c>
      <c r="H80" s="10">
        <f t="shared" si="27"/>
        <v>0</v>
      </c>
      <c r="I80" s="10"/>
      <c r="J80" s="10"/>
      <c r="K80" s="10"/>
      <c r="L80" s="12">
        <f t="shared" si="28"/>
        <v>9.3000000000000007</v>
      </c>
      <c r="M80" s="12">
        <f t="shared" si="29"/>
        <v>0</v>
      </c>
      <c r="N80" s="12">
        <f t="shared" si="30"/>
        <v>0</v>
      </c>
      <c r="O80" s="12">
        <f t="shared" si="31"/>
        <v>9.3000000000000007</v>
      </c>
    </row>
    <row r="81" spans="1:15" s="37" customFormat="1" ht="15" customHeight="1" x14ac:dyDescent="0.25">
      <c r="A81" s="32">
        <v>65</v>
      </c>
      <c r="B81" s="35" t="s">
        <v>168</v>
      </c>
      <c r="C81" s="15" t="s">
        <v>51</v>
      </c>
      <c r="D81" s="16">
        <f t="shared" si="26"/>
        <v>6.6</v>
      </c>
      <c r="E81" s="16">
        <v>2</v>
      </c>
      <c r="F81" s="16"/>
      <c r="G81" s="16">
        <v>4.5999999999999996</v>
      </c>
      <c r="H81" s="10">
        <f t="shared" si="27"/>
        <v>1.4</v>
      </c>
      <c r="I81" s="10"/>
      <c r="J81" s="10"/>
      <c r="K81" s="10">
        <v>1.4</v>
      </c>
      <c r="L81" s="12">
        <f t="shared" si="28"/>
        <v>8</v>
      </c>
      <c r="M81" s="12">
        <f t="shared" si="29"/>
        <v>2</v>
      </c>
      <c r="N81" s="12">
        <f t="shared" si="30"/>
        <v>0</v>
      </c>
      <c r="O81" s="12">
        <f t="shared" si="31"/>
        <v>6</v>
      </c>
    </row>
    <row r="82" spans="1:15" ht="15.95" customHeight="1" x14ac:dyDescent="0.25">
      <c r="A82" s="367" t="s">
        <v>129</v>
      </c>
      <c r="B82" s="27" t="s">
        <v>177</v>
      </c>
      <c r="C82" s="25"/>
      <c r="D82" s="21">
        <f>SUM(D46:D81)</f>
        <v>605.29999999999984</v>
      </c>
      <c r="E82" s="21">
        <f>SUM(E46:E81)</f>
        <v>10.499999999999996</v>
      </c>
      <c r="F82" s="21">
        <f>SUM(F46:F81)</f>
        <v>65.3</v>
      </c>
      <c r="G82" s="21">
        <f>SUM(G46:G81)</f>
        <v>529.49999999999989</v>
      </c>
      <c r="H82" s="24">
        <f>SUM(H47:H81)</f>
        <v>15.6</v>
      </c>
      <c r="I82" s="24">
        <f>SUM(I47:I81)</f>
        <v>3.4000000000000004</v>
      </c>
      <c r="J82" s="24">
        <f>SUM(J47:J81)</f>
        <v>7.3</v>
      </c>
      <c r="K82" s="24">
        <f>SUM(K47:K81)</f>
        <v>4.9000000000000004</v>
      </c>
      <c r="L82" s="21">
        <f>SUM(L46:L81)</f>
        <v>620.89999999999986</v>
      </c>
      <c r="M82" s="21">
        <f>SUM(M46:M81)</f>
        <v>13.899999999999997</v>
      </c>
      <c r="N82" s="21">
        <f>SUM(N46:N81)</f>
        <v>72.599999999999994</v>
      </c>
      <c r="O82" s="21">
        <f>SUM(O46:O81)</f>
        <v>534.39999999999986</v>
      </c>
    </row>
    <row r="83" spans="1:15" ht="15.95" customHeight="1" x14ac:dyDescent="0.25">
      <c r="A83" s="32" t="s">
        <v>130</v>
      </c>
      <c r="B83" s="561" t="s">
        <v>66</v>
      </c>
      <c r="C83" s="562"/>
      <c r="D83" s="562"/>
      <c r="E83" s="562"/>
      <c r="F83" s="562"/>
      <c r="G83" s="562"/>
      <c r="H83" s="562"/>
      <c r="I83" s="562"/>
      <c r="J83" s="562"/>
      <c r="K83" s="562"/>
      <c r="L83" s="562"/>
      <c r="M83" s="562"/>
      <c r="N83" s="562"/>
      <c r="O83" s="563"/>
    </row>
    <row r="84" spans="1:15" ht="15" customHeight="1" x14ac:dyDescent="0.25">
      <c r="A84" s="32" t="s">
        <v>131</v>
      </c>
      <c r="B84" s="29" t="s">
        <v>7</v>
      </c>
      <c r="C84" s="39" t="s">
        <v>30</v>
      </c>
      <c r="D84" s="16">
        <f>E84+F84+G84</f>
        <v>0.7</v>
      </c>
      <c r="E84" s="16">
        <v>0.4</v>
      </c>
      <c r="F84" s="16">
        <v>0.3</v>
      </c>
      <c r="G84" s="16"/>
      <c r="H84" s="10">
        <f>I84+J84+K84</f>
        <v>0</v>
      </c>
      <c r="I84" s="10"/>
      <c r="J84" s="10"/>
      <c r="K84" s="10"/>
      <c r="L84" s="12">
        <f>M84+N84+O84</f>
        <v>0.7</v>
      </c>
      <c r="M84" s="12">
        <f>E84+I84</f>
        <v>0.4</v>
      </c>
      <c r="N84" s="12">
        <f>F84+J84</f>
        <v>0.3</v>
      </c>
      <c r="O84" s="12">
        <f>G84+K84</f>
        <v>0</v>
      </c>
    </row>
    <row r="85" spans="1:15" ht="15" customHeight="1" x14ac:dyDescent="0.25">
      <c r="A85" s="32" t="s">
        <v>132</v>
      </c>
      <c r="B85" s="29" t="s">
        <v>10</v>
      </c>
      <c r="C85" s="39" t="s">
        <v>30</v>
      </c>
      <c r="D85" s="16">
        <f t="shared" ref="D85:D98" si="48">E85+F85+G85</f>
        <v>0.6</v>
      </c>
      <c r="E85" s="16"/>
      <c r="F85" s="16">
        <v>0.6</v>
      </c>
      <c r="G85" s="16"/>
      <c r="H85" s="10">
        <f t="shared" ref="H85:H98" si="49">I85+J85+K85</f>
        <v>0.2</v>
      </c>
      <c r="I85" s="10"/>
      <c r="J85" s="10">
        <v>0.2</v>
      </c>
      <c r="K85" s="10"/>
      <c r="L85" s="12">
        <f t="shared" ref="L85:L98" si="50">M85+N85+O85</f>
        <v>0.8</v>
      </c>
      <c r="M85" s="12">
        <f t="shared" ref="M85:M98" si="51">E85+I85</f>
        <v>0</v>
      </c>
      <c r="N85" s="12">
        <f t="shared" ref="N85:N98" si="52">F85+J85</f>
        <v>0.8</v>
      </c>
      <c r="O85" s="12">
        <f t="shared" ref="O85:O98" si="53">G85+K85</f>
        <v>0</v>
      </c>
    </row>
    <row r="86" spans="1:15" ht="15" customHeight="1" x14ac:dyDescent="0.25">
      <c r="A86" s="32" t="s">
        <v>163</v>
      </c>
      <c r="B86" s="29" t="s">
        <v>11</v>
      </c>
      <c r="C86" s="39" t="s">
        <v>30</v>
      </c>
      <c r="D86" s="16">
        <f t="shared" si="48"/>
        <v>1</v>
      </c>
      <c r="E86" s="16"/>
      <c r="F86" s="16">
        <v>1</v>
      </c>
      <c r="G86" s="16"/>
      <c r="H86" s="10">
        <f t="shared" si="49"/>
        <v>0</v>
      </c>
      <c r="I86" s="10"/>
      <c r="J86" s="10"/>
      <c r="K86" s="10"/>
      <c r="L86" s="12">
        <f t="shared" si="50"/>
        <v>1</v>
      </c>
      <c r="M86" s="12">
        <f t="shared" si="51"/>
        <v>0</v>
      </c>
      <c r="N86" s="12">
        <f t="shared" si="52"/>
        <v>1</v>
      </c>
      <c r="O86" s="12">
        <f t="shared" si="53"/>
        <v>0</v>
      </c>
    </row>
    <row r="87" spans="1:15" ht="15" customHeight="1" x14ac:dyDescent="0.25">
      <c r="A87" s="32" t="s">
        <v>133</v>
      </c>
      <c r="B87" s="29" t="s">
        <v>15</v>
      </c>
      <c r="C87" s="39" t="s">
        <v>30</v>
      </c>
      <c r="D87" s="16">
        <f t="shared" si="48"/>
        <v>0.8</v>
      </c>
      <c r="E87" s="16"/>
      <c r="F87" s="16">
        <v>0.8</v>
      </c>
      <c r="G87" s="16"/>
      <c r="H87" s="10">
        <f t="shared" si="49"/>
        <v>0</v>
      </c>
      <c r="I87" s="10"/>
      <c r="J87" s="10"/>
      <c r="K87" s="10"/>
      <c r="L87" s="12">
        <f t="shared" si="50"/>
        <v>0.8</v>
      </c>
      <c r="M87" s="12">
        <f t="shared" si="51"/>
        <v>0</v>
      </c>
      <c r="N87" s="12">
        <f t="shared" si="52"/>
        <v>0.8</v>
      </c>
      <c r="O87" s="12">
        <f t="shared" si="53"/>
        <v>0</v>
      </c>
    </row>
    <row r="88" spans="1:15" ht="15" customHeight="1" x14ac:dyDescent="0.25">
      <c r="A88" s="32" t="s">
        <v>134</v>
      </c>
      <c r="B88" s="29" t="s">
        <v>16</v>
      </c>
      <c r="C88" s="39" t="s">
        <v>30</v>
      </c>
      <c r="D88" s="16">
        <f t="shared" si="48"/>
        <v>0</v>
      </c>
      <c r="E88" s="16"/>
      <c r="F88" s="16"/>
      <c r="G88" s="16"/>
      <c r="H88" s="10">
        <f t="shared" si="49"/>
        <v>0.89999999999999991</v>
      </c>
      <c r="I88" s="10">
        <v>0.3</v>
      </c>
      <c r="J88" s="10">
        <v>0.6</v>
      </c>
      <c r="K88" s="10"/>
      <c r="L88" s="12">
        <f t="shared" ref="L88" si="54">M88+N88+O88</f>
        <v>0.89999999999999991</v>
      </c>
      <c r="M88" s="12">
        <f t="shared" ref="M88" si="55">E88+I88</f>
        <v>0.3</v>
      </c>
      <c r="N88" s="12">
        <f t="shared" ref="N88" si="56">F88+J88</f>
        <v>0.6</v>
      </c>
      <c r="O88" s="12">
        <f t="shared" ref="O88" si="57">G88+K88</f>
        <v>0</v>
      </c>
    </row>
    <row r="89" spans="1:15" ht="15" customHeight="1" x14ac:dyDescent="0.25">
      <c r="A89" s="32" t="s">
        <v>135</v>
      </c>
      <c r="B89" s="29" t="s">
        <v>27</v>
      </c>
      <c r="C89" s="39" t="s">
        <v>30</v>
      </c>
      <c r="D89" s="16">
        <f t="shared" si="48"/>
        <v>15.8</v>
      </c>
      <c r="E89" s="16"/>
      <c r="F89" s="16">
        <v>13.5</v>
      </c>
      <c r="G89" s="16">
        <v>2.2999999999999998</v>
      </c>
      <c r="H89" s="10">
        <f t="shared" si="49"/>
        <v>3</v>
      </c>
      <c r="I89" s="10"/>
      <c r="J89" s="10">
        <v>3</v>
      </c>
      <c r="K89" s="10"/>
      <c r="L89" s="12">
        <f t="shared" si="50"/>
        <v>18.8</v>
      </c>
      <c r="M89" s="12">
        <f t="shared" si="51"/>
        <v>0</v>
      </c>
      <c r="N89" s="12">
        <f t="shared" si="52"/>
        <v>16.5</v>
      </c>
      <c r="O89" s="12">
        <f t="shared" si="53"/>
        <v>2.2999999999999998</v>
      </c>
    </row>
    <row r="90" spans="1:15" ht="15" customHeight="1" x14ac:dyDescent="0.25">
      <c r="A90" s="32" t="s">
        <v>136</v>
      </c>
      <c r="B90" s="29" t="s">
        <v>57</v>
      </c>
      <c r="C90" s="39" t="s">
        <v>30</v>
      </c>
      <c r="D90" s="16">
        <f t="shared" si="48"/>
        <v>3.4000000000000004</v>
      </c>
      <c r="E90" s="16">
        <v>0.2</v>
      </c>
      <c r="F90" s="16">
        <v>3.2</v>
      </c>
      <c r="G90" s="16"/>
      <c r="H90" s="10">
        <f t="shared" si="49"/>
        <v>0.5</v>
      </c>
      <c r="I90" s="10"/>
      <c r="J90" s="10">
        <v>0.5</v>
      </c>
      <c r="K90" s="10"/>
      <c r="L90" s="12">
        <f t="shared" si="50"/>
        <v>3.9000000000000004</v>
      </c>
      <c r="M90" s="12">
        <f t="shared" si="51"/>
        <v>0.2</v>
      </c>
      <c r="N90" s="12">
        <f t="shared" si="52"/>
        <v>3.7</v>
      </c>
      <c r="O90" s="12">
        <f t="shared" si="53"/>
        <v>0</v>
      </c>
    </row>
    <row r="91" spans="1:15" ht="15" customHeight="1" x14ac:dyDescent="0.25">
      <c r="A91" s="32" t="s">
        <v>137</v>
      </c>
      <c r="B91" s="29" t="s">
        <v>58</v>
      </c>
      <c r="C91" s="39" t="s">
        <v>30</v>
      </c>
      <c r="D91" s="16">
        <f t="shared" si="48"/>
        <v>2.2999999999999998</v>
      </c>
      <c r="E91" s="16">
        <v>0.3</v>
      </c>
      <c r="F91" s="16">
        <v>2</v>
      </c>
      <c r="G91" s="16"/>
      <c r="H91" s="10">
        <f t="shared" si="49"/>
        <v>0.6</v>
      </c>
      <c r="I91" s="10"/>
      <c r="J91" s="10">
        <v>0.6</v>
      </c>
      <c r="K91" s="10"/>
      <c r="L91" s="12">
        <f t="shared" si="50"/>
        <v>2.9</v>
      </c>
      <c r="M91" s="12">
        <f t="shared" si="51"/>
        <v>0.3</v>
      </c>
      <c r="N91" s="12">
        <f t="shared" si="52"/>
        <v>2.6</v>
      </c>
      <c r="O91" s="12">
        <f t="shared" si="53"/>
        <v>0</v>
      </c>
    </row>
    <row r="92" spans="1:15" ht="15" customHeight="1" x14ac:dyDescent="0.25">
      <c r="A92" s="38" t="s">
        <v>138</v>
      </c>
      <c r="B92" s="29" t="s">
        <v>394</v>
      </c>
      <c r="C92" s="39" t="s">
        <v>30</v>
      </c>
      <c r="D92" s="16">
        <f t="shared" si="48"/>
        <v>0.79999999999999993</v>
      </c>
      <c r="E92" s="16">
        <v>0.1</v>
      </c>
      <c r="F92" s="16">
        <v>0.7</v>
      </c>
      <c r="G92" s="16"/>
      <c r="H92" s="10">
        <f t="shared" si="49"/>
        <v>0.5</v>
      </c>
      <c r="I92" s="10"/>
      <c r="J92" s="10">
        <v>0.5</v>
      </c>
      <c r="K92" s="10"/>
      <c r="L92" s="12">
        <f t="shared" si="50"/>
        <v>1.3</v>
      </c>
      <c r="M92" s="12">
        <f t="shared" si="51"/>
        <v>0.1</v>
      </c>
      <c r="N92" s="12">
        <f t="shared" si="52"/>
        <v>1.2</v>
      </c>
      <c r="O92" s="12">
        <f t="shared" si="53"/>
        <v>0</v>
      </c>
    </row>
    <row r="93" spans="1:15" ht="15" customHeight="1" x14ac:dyDescent="0.25">
      <c r="A93" s="13" t="s">
        <v>139</v>
      </c>
      <c r="B93" s="29" t="s">
        <v>395</v>
      </c>
      <c r="C93" s="39" t="s">
        <v>30</v>
      </c>
      <c r="D93" s="16">
        <f t="shared" si="48"/>
        <v>1.5</v>
      </c>
      <c r="E93" s="16">
        <v>0.6</v>
      </c>
      <c r="F93" s="16">
        <v>0.9</v>
      </c>
      <c r="G93" s="16"/>
      <c r="H93" s="10">
        <f t="shared" si="49"/>
        <v>-0.89999999999999991</v>
      </c>
      <c r="I93" s="10">
        <v>-0.3</v>
      </c>
      <c r="J93" s="10">
        <v>-0.6</v>
      </c>
      <c r="K93" s="10"/>
      <c r="L93" s="12">
        <f t="shared" si="50"/>
        <v>0.60000000000000009</v>
      </c>
      <c r="M93" s="12">
        <f t="shared" si="51"/>
        <v>0.3</v>
      </c>
      <c r="N93" s="12">
        <f t="shared" si="52"/>
        <v>0.30000000000000004</v>
      </c>
      <c r="O93" s="12">
        <f t="shared" si="53"/>
        <v>0</v>
      </c>
    </row>
    <row r="94" spans="1:15" ht="15" customHeight="1" x14ac:dyDescent="0.25">
      <c r="A94" s="13" t="s">
        <v>164</v>
      </c>
      <c r="B94" s="29" t="s">
        <v>67</v>
      </c>
      <c r="C94" s="39" t="s">
        <v>30</v>
      </c>
      <c r="D94" s="16">
        <f t="shared" si="48"/>
        <v>1.2999999999999998</v>
      </c>
      <c r="E94" s="16">
        <v>0.6</v>
      </c>
      <c r="F94" s="16">
        <v>0.7</v>
      </c>
      <c r="G94" s="16"/>
      <c r="H94" s="10">
        <f t="shared" si="49"/>
        <v>0</v>
      </c>
      <c r="I94" s="10"/>
      <c r="J94" s="10"/>
      <c r="K94" s="10"/>
      <c r="L94" s="12">
        <f t="shared" si="50"/>
        <v>1.2999999999999998</v>
      </c>
      <c r="M94" s="12">
        <f t="shared" si="51"/>
        <v>0.6</v>
      </c>
      <c r="N94" s="12">
        <f t="shared" si="52"/>
        <v>0.7</v>
      </c>
      <c r="O94" s="12">
        <f t="shared" si="53"/>
        <v>0</v>
      </c>
    </row>
    <row r="95" spans="1:15" ht="15" customHeight="1" x14ac:dyDescent="0.25">
      <c r="A95" s="365" t="s">
        <v>140</v>
      </c>
      <c r="B95" s="29" t="s">
        <v>154</v>
      </c>
      <c r="C95" s="39" t="s">
        <v>30</v>
      </c>
      <c r="D95" s="16">
        <f t="shared" si="48"/>
        <v>1.6</v>
      </c>
      <c r="E95" s="16">
        <v>0.8</v>
      </c>
      <c r="F95" s="16">
        <v>0.8</v>
      </c>
      <c r="G95" s="16"/>
      <c r="H95" s="10">
        <f t="shared" si="49"/>
        <v>0.3</v>
      </c>
      <c r="I95" s="10"/>
      <c r="J95" s="10">
        <v>0.3</v>
      </c>
      <c r="K95" s="10"/>
      <c r="L95" s="12">
        <f t="shared" si="50"/>
        <v>1.9000000000000001</v>
      </c>
      <c r="M95" s="12">
        <f t="shared" si="51"/>
        <v>0.8</v>
      </c>
      <c r="N95" s="12">
        <f t="shared" si="52"/>
        <v>1.1000000000000001</v>
      </c>
      <c r="O95" s="12">
        <f t="shared" si="53"/>
        <v>0</v>
      </c>
    </row>
    <row r="96" spans="1:15" ht="15" customHeight="1" x14ac:dyDescent="0.25">
      <c r="A96" s="13" t="s">
        <v>183</v>
      </c>
      <c r="B96" s="29" t="s">
        <v>28</v>
      </c>
      <c r="C96" s="39" t="s">
        <v>30</v>
      </c>
      <c r="D96" s="16">
        <f t="shared" si="48"/>
        <v>1.8</v>
      </c>
      <c r="E96" s="16">
        <v>0.5</v>
      </c>
      <c r="F96" s="16">
        <v>1.3</v>
      </c>
      <c r="G96" s="16"/>
      <c r="H96" s="10">
        <f t="shared" si="49"/>
        <v>0</v>
      </c>
      <c r="I96" s="10"/>
      <c r="J96" s="10"/>
      <c r="K96" s="10"/>
      <c r="L96" s="12">
        <f t="shared" si="50"/>
        <v>1.8</v>
      </c>
      <c r="M96" s="12">
        <f t="shared" si="51"/>
        <v>0.5</v>
      </c>
      <c r="N96" s="12">
        <f t="shared" si="52"/>
        <v>1.3</v>
      </c>
      <c r="O96" s="12">
        <f t="shared" si="53"/>
        <v>0</v>
      </c>
    </row>
    <row r="97" spans="1:15" ht="15" customHeight="1" x14ac:dyDescent="0.25">
      <c r="A97" s="13" t="s">
        <v>184</v>
      </c>
      <c r="B97" s="12" t="s">
        <v>29</v>
      </c>
      <c r="C97" s="39" t="s">
        <v>30</v>
      </c>
      <c r="D97" s="16">
        <f t="shared" si="48"/>
        <v>13</v>
      </c>
      <c r="E97" s="16">
        <v>8.5</v>
      </c>
      <c r="F97" s="16">
        <v>4.5</v>
      </c>
      <c r="G97" s="16"/>
      <c r="H97" s="10">
        <f t="shared" si="49"/>
        <v>5.5</v>
      </c>
      <c r="I97" s="10">
        <v>5.5</v>
      </c>
      <c r="J97" s="10"/>
      <c r="K97" s="10"/>
      <c r="L97" s="12">
        <f t="shared" si="50"/>
        <v>18.5</v>
      </c>
      <c r="M97" s="12">
        <f t="shared" si="51"/>
        <v>14</v>
      </c>
      <c r="N97" s="12">
        <f t="shared" si="52"/>
        <v>4.5</v>
      </c>
      <c r="O97" s="12">
        <f t="shared" si="53"/>
        <v>0</v>
      </c>
    </row>
    <row r="98" spans="1:15" ht="15" customHeight="1" x14ac:dyDescent="0.25">
      <c r="A98" s="13" t="s">
        <v>185</v>
      </c>
      <c r="B98" s="41" t="s">
        <v>64</v>
      </c>
      <c r="C98" s="39" t="s">
        <v>30</v>
      </c>
      <c r="D98" s="16">
        <f t="shared" si="48"/>
        <v>13.2</v>
      </c>
      <c r="E98" s="16">
        <v>0.2</v>
      </c>
      <c r="F98" s="16"/>
      <c r="G98" s="16">
        <v>13</v>
      </c>
      <c r="H98" s="10">
        <f t="shared" si="49"/>
        <v>0</v>
      </c>
      <c r="I98" s="10"/>
      <c r="J98" s="10"/>
      <c r="K98" s="10"/>
      <c r="L98" s="12">
        <f t="shared" si="50"/>
        <v>13.2</v>
      </c>
      <c r="M98" s="12">
        <f t="shared" si="51"/>
        <v>0.2</v>
      </c>
      <c r="N98" s="12">
        <f t="shared" si="52"/>
        <v>0</v>
      </c>
      <c r="O98" s="12">
        <f t="shared" si="53"/>
        <v>13</v>
      </c>
    </row>
    <row r="99" spans="1:15" ht="15.95" customHeight="1" x14ac:dyDescent="0.25">
      <c r="A99" s="366" t="s">
        <v>186</v>
      </c>
      <c r="B99" s="27" t="s">
        <v>179</v>
      </c>
      <c r="C99" s="25"/>
      <c r="D99" s="23">
        <f>SUM(D84:D98)</f>
        <v>57.8</v>
      </c>
      <c r="E99" s="23">
        <f>SUM(E84:E98)</f>
        <v>12.2</v>
      </c>
      <c r="F99" s="23">
        <f>SUM(F84:F98)</f>
        <v>30.299999999999997</v>
      </c>
      <c r="G99" s="23">
        <f>SUM(G84:G98)</f>
        <v>15.3</v>
      </c>
      <c r="H99" s="24">
        <f t="shared" ref="H99:O99" si="58">SUM(H84:H98)</f>
        <v>10.599999999999998</v>
      </c>
      <c r="I99" s="24">
        <f t="shared" si="58"/>
        <v>5.5</v>
      </c>
      <c r="J99" s="24">
        <f t="shared" si="58"/>
        <v>5.0999999999999996</v>
      </c>
      <c r="K99" s="24">
        <f t="shared" si="58"/>
        <v>0</v>
      </c>
      <c r="L99" s="21">
        <f t="shared" si="58"/>
        <v>68.399999999999991</v>
      </c>
      <c r="M99" s="21">
        <f t="shared" si="58"/>
        <v>17.7</v>
      </c>
      <c r="N99" s="21">
        <f t="shared" si="58"/>
        <v>35.400000000000006</v>
      </c>
      <c r="O99" s="21">
        <f t="shared" si="58"/>
        <v>15.3</v>
      </c>
    </row>
    <row r="100" spans="1:15" ht="15.95" customHeight="1" x14ac:dyDescent="0.25">
      <c r="A100" s="38" t="s">
        <v>187</v>
      </c>
      <c r="B100" s="561" t="s">
        <v>68</v>
      </c>
      <c r="C100" s="562"/>
      <c r="D100" s="562"/>
      <c r="E100" s="562"/>
      <c r="F100" s="562"/>
      <c r="G100" s="562"/>
      <c r="H100" s="562"/>
      <c r="I100" s="562"/>
      <c r="J100" s="562"/>
      <c r="K100" s="562"/>
      <c r="L100" s="562"/>
      <c r="M100" s="562"/>
      <c r="N100" s="562"/>
      <c r="O100" s="563"/>
    </row>
    <row r="101" spans="1:15" ht="15" customHeight="1" x14ac:dyDescent="0.25">
      <c r="A101" s="38" t="s">
        <v>188</v>
      </c>
      <c r="B101" s="11" t="s">
        <v>52</v>
      </c>
      <c r="C101" s="7" t="s">
        <v>24</v>
      </c>
      <c r="D101" s="8">
        <f>E101+F101+G101</f>
        <v>233</v>
      </c>
      <c r="E101" s="42"/>
      <c r="F101" s="42"/>
      <c r="G101" s="42">
        <v>233</v>
      </c>
      <c r="H101" s="10">
        <f>I101+J101+K101</f>
        <v>0</v>
      </c>
      <c r="I101" s="10"/>
      <c r="J101" s="10"/>
      <c r="K101" s="10"/>
      <c r="L101" s="12">
        <f>M101+N101+O101</f>
        <v>233</v>
      </c>
      <c r="M101" s="12">
        <f t="shared" ref="M101:O104" si="59">E101+I101</f>
        <v>0</v>
      </c>
      <c r="N101" s="12">
        <f t="shared" si="59"/>
        <v>0</v>
      </c>
      <c r="O101" s="12">
        <f t="shared" si="59"/>
        <v>233</v>
      </c>
    </row>
    <row r="102" spans="1:15" ht="15" customHeight="1" x14ac:dyDescent="0.25">
      <c r="A102" s="38" t="s">
        <v>189</v>
      </c>
      <c r="B102" s="12" t="s">
        <v>53</v>
      </c>
      <c r="C102" s="15" t="s">
        <v>24</v>
      </c>
      <c r="D102" s="16">
        <f>E102+F102+G102</f>
        <v>30</v>
      </c>
      <c r="E102" s="16"/>
      <c r="F102" s="16"/>
      <c r="G102" s="16">
        <v>30</v>
      </c>
      <c r="H102" s="10">
        <f>I102+J102+K102</f>
        <v>10</v>
      </c>
      <c r="I102" s="10"/>
      <c r="J102" s="10"/>
      <c r="K102" s="10">
        <v>10</v>
      </c>
      <c r="L102" s="12">
        <f>M102+N102+O102</f>
        <v>40</v>
      </c>
      <c r="M102" s="12">
        <f t="shared" si="59"/>
        <v>0</v>
      </c>
      <c r="N102" s="12">
        <f t="shared" si="59"/>
        <v>0</v>
      </c>
      <c r="O102" s="12">
        <f t="shared" si="59"/>
        <v>40</v>
      </c>
    </row>
    <row r="103" spans="1:15" ht="15" customHeight="1" x14ac:dyDescent="0.25">
      <c r="A103" s="38" t="s">
        <v>190</v>
      </c>
      <c r="B103" s="12" t="s">
        <v>167</v>
      </c>
      <c r="C103" s="15" t="s">
        <v>24</v>
      </c>
      <c r="D103" s="16">
        <f>E103+F103+G103</f>
        <v>5.6</v>
      </c>
      <c r="E103" s="43"/>
      <c r="F103" s="43"/>
      <c r="G103" s="43">
        <v>5.6</v>
      </c>
      <c r="H103" s="10">
        <f>I103+J103+K103</f>
        <v>0</v>
      </c>
      <c r="I103" s="10"/>
      <c r="J103" s="10"/>
      <c r="K103" s="10"/>
      <c r="L103" s="12">
        <f>M103+N103+O103</f>
        <v>5.6</v>
      </c>
      <c r="M103" s="12">
        <f t="shared" si="59"/>
        <v>0</v>
      </c>
      <c r="N103" s="12">
        <f t="shared" si="59"/>
        <v>0</v>
      </c>
      <c r="O103" s="12">
        <f t="shared" si="59"/>
        <v>5.6</v>
      </c>
    </row>
    <row r="104" spans="1:15" s="37" customFormat="1" ht="15" customHeight="1" x14ac:dyDescent="0.25">
      <c r="A104" s="38" t="s">
        <v>191</v>
      </c>
      <c r="B104" s="12" t="s">
        <v>69</v>
      </c>
      <c r="C104" s="30" t="s">
        <v>24</v>
      </c>
      <c r="D104" s="16">
        <f>E104+F104+G104</f>
        <v>3</v>
      </c>
      <c r="E104" s="16"/>
      <c r="F104" s="16"/>
      <c r="G104" s="16">
        <v>3</v>
      </c>
      <c r="H104" s="10">
        <f>I104+J104+K104</f>
        <v>0</v>
      </c>
      <c r="I104" s="10"/>
      <c r="J104" s="10"/>
      <c r="K104" s="10"/>
      <c r="L104" s="12">
        <f>M104+N104+O104</f>
        <v>3</v>
      </c>
      <c r="M104" s="12">
        <f t="shared" si="59"/>
        <v>0</v>
      </c>
      <c r="N104" s="12">
        <f t="shared" si="59"/>
        <v>0</v>
      </c>
      <c r="O104" s="12">
        <f t="shared" si="59"/>
        <v>3</v>
      </c>
    </row>
    <row r="105" spans="1:15" ht="15" customHeight="1" x14ac:dyDescent="0.25">
      <c r="A105" s="38" t="s">
        <v>192</v>
      </c>
      <c r="B105" s="12" t="s">
        <v>568</v>
      </c>
      <c r="C105" s="15" t="s">
        <v>24</v>
      </c>
      <c r="D105" s="16">
        <f>E105+F105+G105</f>
        <v>2.5</v>
      </c>
      <c r="E105" s="43">
        <v>0.1</v>
      </c>
      <c r="F105" s="43"/>
      <c r="G105" s="43">
        <v>2.4</v>
      </c>
      <c r="H105" s="10">
        <f>I105+J105+K105</f>
        <v>3.9</v>
      </c>
      <c r="I105" s="10"/>
      <c r="J105" s="10"/>
      <c r="K105" s="10">
        <v>3.9</v>
      </c>
      <c r="L105" s="12">
        <f>M105+N105+O105</f>
        <v>6.3999999999999995</v>
      </c>
      <c r="M105" s="12">
        <f t="shared" ref="M105" si="60">E105+I105</f>
        <v>0.1</v>
      </c>
      <c r="N105" s="12">
        <f t="shared" ref="N105" si="61">F105+J105</f>
        <v>0</v>
      </c>
      <c r="O105" s="12">
        <f t="shared" ref="O105" si="62">G105+K105</f>
        <v>6.3</v>
      </c>
    </row>
    <row r="106" spans="1:15" ht="15.95" customHeight="1" x14ac:dyDescent="0.25">
      <c r="A106" s="20" t="s">
        <v>193</v>
      </c>
      <c r="B106" s="44" t="s">
        <v>180</v>
      </c>
      <c r="C106" s="25"/>
      <c r="D106" s="23">
        <f>SUM(D101:D105)</f>
        <v>274.10000000000002</v>
      </c>
      <c r="E106" s="23">
        <f t="shared" ref="E106:G106" si="63">SUM(E101:E105)</f>
        <v>0.1</v>
      </c>
      <c r="F106" s="23">
        <f t="shared" si="63"/>
        <v>0</v>
      </c>
      <c r="G106" s="23">
        <f t="shared" si="63"/>
        <v>274</v>
      </c>
      <c r="H106" s="24">
        <f>SUM(H101:H105)</f>
        <v>13.9</v>
      </c>
      <c r="I106" s="24">
        <f t="shared" ref="I106:K106" si="64">SUM(I101:I105)</f>
        <v>0</v>
      </c>
      <c r="J106" s="24">
        <f t="shared" si="64"/>
        <v>0</v>
      </c>
      <c r="K106" s="24">
        <f t="shared" si="64"/>
        <v>13.9</v>
      </c>
      <c r="L106" s="21">
        <f>SUM(L101:L105)</f>
        <v>288</v>
      </c>
      <c r="M106" s="21">
        <f t="shared" ref="M106:O106" si="65">SUM(M101:M105)</f>
        <v>0.1</v>
      </c>
      <c r="N106" s="21">
        <f t="shared" si="65"/>
        <v>0</v>
      </c>
      <c r="O106" s="21">
        <f t="shared" si="65"/>
        <v>287.90000000000003</v>
      </c>
    </row>
    <row r="107" spans="1:15" ht="15.95" customHeight="1" x14ac:dyDescent="0.25">
      <c r="A107" s="20" t="s">
        <v>141</v>
      </c>
      <c r="B107" s="45" t="s">
        <v>172</v>
      </c>
      <c r="C107" s="46"/>
      <c r="D107" s="47">
        <f t="shared" ref="D107:O107" si="66">D28+D41+D45+D82+D99+D106</f>
        <v>1107.7999999999997</v>
      </c>
      <c r="E107" s="47">
        <f t="shared" si="66"/>
        <v>180.29999999999998</v>
      </c>
      <c r="F107" s="47">
        <f t="shared" si="66"/>
        <v>108.7</v>
      </c>
      <c r="G107" s="47">
        <f t="shared" si="66"/>
        <v>818.79999999999984</v>
      </c>
      <c r="H107" s="48">
        <f t="shared" si="66"/>
        <v>38.5</v>
      </c>
      <c r="I107" s="48">
        <f t="shared" si="66"/>
        <v>9.1000000000000014</v>
      </c>
      <c r="J107" s="48">
        <f t="shared" si="66"/>
        <v>10.6</v>
      </c>
      <c r="K107" s="48">
        <f t="shared" si="66"/>
        <v>18.8</v>
      </c>
      <c r="L107" s="49">
        <f t="shared" si="66"/>
        <v>1146.2999999999997</v>
      </c>
      <c r="M107" s="49">
        <f t="shared" si="66"/>
        <v>189.39999999999998</v>
      </c>
      <c r="N107" s="49">
        <f t="shared" si="66"/>
        <v>119.3</v>
      </c>
      <c r="O107" s="49">
        <f t="shared" si="66"/>
        <v>837.59999999999991</v>
      </c>
    </row>
    <row r="108" spans="1:15" x14ac:dyDescent="0.25">
      <c r="A108" s="55"/>
      <c r="B108" s="50"/>
      <c r="C108" s="51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</sheetData>
  <mergeCells count="33">
    <mergeCell ref="B6:O6"/>
    <mergeCell ref="B7:O7"/>
    <mergeCell ref="B8:O8"/>
    <mergeCell ref="B1:O1"/>
    <mergeCell ref="B2:O2"/>
    <mergeCell ref="B3:O3"/>
    <mergeCell ref="B4:O4"/>
    <mergeCell ref="B5:O5"/>
    <mergeCell ref="A10:O10"/>
    <mergeCell ref="N13:N14"/>
    <mergeCell ref="O13:O14"/>
    <mergeCell ref="K13:K14"/>
    <mergeCell ref="A12:A14"/>
    <mergeCell ref="B12:B14"/>
    <mergeCell ref="C12:C14"/>
    <mergeCell ref="H12:H14"/>
    <mergeCell ref="I12:K12"/>
    <mergeCell ref="I13:I14"/>
    <mergeCell ref="B100:O100"/>
    <mergeCell ref="L12:L14"/>
    <mergeCell ref="D12:D14"/>
    <mergeCell ref="E12:G12"/>
    <mergeCell ref="G13:G14"/>
    <mergeCell ref="E13:E14"/>
    <mergeCell ref="B83:O83"/>
    <mergeCell ref="M12:O12"/>
    <mergeCell ref="M13:M14"/>
    <mergeCell ref="B46:O46"/>
    <mergeCell ref="F13:F14"/>
    <mergeCell ref="B29:O29"/>
    <mergeCell ref="B42:O42"/>
    <mergeCell ref="B15:O15"/>
    <mergeCell ref="J13:J14"/>
  </mergeCells>
  <pageMargins left="1.1811023622047245" right="0.39370078740157483" top="0.59055118110236227" bottom="0.19685039370078741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9"/>
  <sheetViews>
    <sheetView showZeros="0" workbookViewId="0">
      <selection activeCell="B14" sqref="B14:N1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58" t="s">
        <v>328</v>
      </c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</row>
    <row r="2" spans="1:14" x14ac:dyDescent="0.25">
      <c r="B2" s="558" t="s">
        <v>447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</row>
    <row r="3" spans="1:14" x14ac:dyDescent="0.25">
      <c r="B3" s="558" t="s">
        <v>505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</row>
    <row r="4" spans="1:14" x14ac:dyDescent="0.25">
      <c r="B4" s="558" t="s">
        <v>333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</row>
    <row r="5" spans="1:14" ht="15.75" customHeight="1" x14ac:dyDescent="0.25">
      <c r="B5" s="605" t="s">
        <v>509</v>
      </c>
      <c r="C5" s="605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</row>
    <row r="6" spans="1:14" ht="15" customHeight="1" x14ac:dyDescent="0.25">
      <c r="B6" s="605" t="s">
        <v>518</v>
      </c>
      <c r="C6" s="605"/>
      <c r="D6" s="605"/>
      <c r="E6" s="605"/>
      <c r="F6" s="605"/>
      <c r="G6" s="605"/>
      <c r="H6" s="605"/>
      <c r="I6" s="605"/>
      <c r="J6" s="605"/>
      <c r="K6" s="605"/>
      <c r="L6" s="605"/>
      <c r="M6" s="605"/>
      <c r="N6" s="605"/>
    </row>
    <row r="7" spans="1:14" ht="15" customHeight="1" x14ac:dyDescent="0.25">
      <c r="B7" s="605" t="s">
        <v>520</v>
      </c>
      <c r="C7" s="605"/>
      <c r="D7" s="605"/>
      <c r="E7" s="605"/>
      <c r="F7" s="605"/>
      <c r="G7" s="605"/>
      <c r="H7" s="605"/>
      <c r="I7" s="605"/>
      <c r="J7" s="605"/>
      <c r="K7" s="605"/>
      <c r="L7" s="605"/>
      <c r="M7" s="605"/>
      <c r="N7" s="605"/>
    </row>
    <row r="8" spans="1:14" ht="15" customHeight="1" x14ac:dyDescent="0.25">
      <c r="B8" s="605" t="s">
        <v>539</v>
      </c>
      <c r="C8" s="605"/>
      <c r="D8" s="605"/>
      <c r="E8" s="605"/>
      <c r="F8" s="605"/>
      <c r="G8" s="605"/>
      <c r="H8" s="605"/>
      <c r="I8" s="605"/>
      <c r="J8" s="605"/>
      <c r="K8" s="605"/>
      <c r="L8" s="605"/>
      <c r="M8" s="605"/>
      <c r="N8" s="605"/>
    </row>
    <row r="9" spans="1:14" ht="15" customHeight="1" x14ac:dyDescent="0.25">
      <c r="B9" s="605" t="s">
        <v>544</v>
      </c>
      <c r="C9" s="605"/>
      <c r="D9" s="605"/>
      <c r="E9" s="605"/>
      <c r="F9" s="605"/>
      <c r="G9" s="605"/>
      <c r="H9" s="605"/>
      <c r="I9" s="605"/>
      <c r="J9" s="605"/>
      <c r="K9" s="605"/>
      <c r="L9" s="605"/>
      <c r="M9" s="605"/>
      <c r="N9" s="605"/>
    </row>
    <row r="10" spans="1:14" ht="15" customHeight="1" x14ac:dyDescent="0.25">
      <c r="B10" s="605" t="s">
        <v>555</v>
      </c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</row>
    <row r="11" spans="1:14" ht="15" customHeight="1" x14ac:dyDescent="0.25">
      <c r="B11" s="605" t="s">
        <v>561</v>
      </c>
      <c r="C11" s="605"/>
      <c r="D11" s="605"/>
      <c r="E11" s="605"/>
      <c r="F11" s="605"/>
      <c r="G11" s="605"/>
      <c r="H11" s="605"/>
      <c r="I11" s="605"/>
      <c r="J11" s="605"/>
      <c r="K11" s="605"/>
      <c r="L11" s="605"/>
      <c r="M11" s="605"/>
      <c r="N11" s="605"/>
    </row>
    <row r="12" spans="1:14" ht="15" customHeight="1" x14ac:dyDescent="0.25">
      <c r="B12" s="605" t="s">
        <v>573</v>
      </c>
      <c r="C12" s="605"/>
      <c r="D12" s="605"/>
      <c r="E12" s="605"/>
      <c r="F12" s="605"/>
      <c r="G12" s="605"/>
      <c r="H12" s="605"/>
      <c r="I12" s="605"/>
      <c r="J12" s="605"/>
      <c r="K12" s="605"/>
      <c r="L12" s="605"/>
      <c r="M12" s="605"/>
      <c r="N12" s="605"/>
    </row>
    <row r="13" spans="1:14" ht="15" customHeight="1" x14ac:dyDescent="0.25">
      <c r="B13" s="605" t="s">
        <v>580</v>
      </c>
      <c r="C13" s="605"/>
      <c r="D13" s="605"/>
      <c r="E13" s="605"/>
      <c r="F13" s="605"/>
      <c r="G13" s="605"/>
      <c r="H13" s="605"/>
      <c r="I13" s="605"/>
      <c r="J13" s="605"/>
      <c r="K13" s="605"/>
      <c r="L13" s="605"/>
      <c r="M13" s="605"/>
      <c r="N13" s="605"/>
    </row>
    <row r="14" spans="1:14" ht="15" customHeight="1" x14ac:dyDescent="0.25">
      <c r="B14" s="605" t="s">
        <v>586</v>
      </c>
      <c r="C14" s="605"/>
      <c r="D14" s="605"/>
      <c r="E14" s="605"/>
      <c r="F14" s="605"/>
      <c r="G14" s="605"/>
      <c r="H14" s="605"/>
      <c r="I14" s="605"/>
      <c r="J14" s="605"/>
      <c r="K14" s="605"/>
      <c r="L14" s="605"/>
      <c r="M14" s="605"/>
      <c r="N14" s="605"/>
    </row>
    <row r="15" spans="1:14" ht="15" customHeight="1" x14ac:dyDescent="0.25">
      <c r="B15" s="467"/>
      <c r="C15" s="467"/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467"/>
    </row>
    <row r="16" spans="1:14" ht="15" customHeight="1" x14ac:dyDescent="0.25">
      <c r="A16" s="580" t="s">
        <v>504</v>
      </c>
      <c r="B16" s="580"/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</row>
    <row r="17" spans="1:14" x14ac:dyDescent="0.25">
      <c r="F17" s="4"/>
      <c r="N17" s="4" t="s">
        <v>406</v>
      </c>
    </row>
    <row r="18" spans="1:14" ht="15" customHeight="1" x14ac:dyDescent="0.25">
      <c r="A18" s="584" t="s">
        <v>5</v>
      </c>
      <c r="B18" s="587" t="s">
        <v>334</v>
      </c>
      <c r="C18" s="565" t="s">
        <v>336</v>
      </c>
      <c r="D18" s="569" t="s">
        <v>194</v>
      </c>
      <c r="E18" s="569"/>
      <c r="F18" s="570"/>
      <c r="G18" s="590" t="s">
        <v>338</v>
      </c>
      <c r="H18" s="593" t="s">
        <v>194</v>
      </c>
      <c r="I18" s="594"/>
      <c r="J18" s="595"/>
      <c r="K18" s="599" t="s">
        <v>0</v>
      </c>
      <c r="L18" s="600" t="s">
        <v>194</v>
      </c>
      <c r="M18" s="601"/>
      <c r="N18" s="602"/>
    </row>
    <row r="19" spans="1:14" ht="15" customHeight="1" x14ac:dyDescent="0.25">
      <c r="A19" s="585"/>
      <c r="B19" s="588"/>
      <c r="C19" s="566"/>
      <c r="D19" s="570" t="s">
        <v>1</v>
      </c>
      <c r="E19" s="598"/>
      <c r="F19" s="571" t="s">
        <v>2</v>
      </c>
      <c r="G19" s="591"/>
      <c r="H19" s="604" t="s">
        <v>1</v>
      </c>
      <c r="I19" s="604"/>
      <c r="J19" s="583" t="s">
        <v>2</v>
      </c>
      <c r="K19" s="599"/>
      <c r="L19" s="599" t="s">
        <v>1</v>
      </c>
      <c r="M19" s="599"/>
      <c r="N19" s="603" t="s">
        <v>2</v>
      </c>
    </row>
    <row r="20" spans="1:14" ht="28.5" customHeight="1" x14ac:dyDescent="0.25">
      <c r="A20" s="586"/>
      <c r="B20" s="589"/>
      <c r="C20" s="567"/>
      <c r="D20" s="88" t="s">
        <v>3</v>
      </c>
      <c r="E20" s="89" t="s">
        <v>4</v>
      </c>
      <c r="F20" s="571"/>
      <c r="G20" s="592"/>
      <c r="H20" s="90" t="s">
        <v>3</v>
      </c>
      <c r="I20" s="91" t="s">
        <v>4</v>
      </c>
      <c r="J20" s="583"/>
      <c r="K20" s="599"/>
      <c r="L20" s="142" t="s">
        <v>3</v>
      </c>
      <c r="M20" s="143" t="s">
        <v>4</v>
      </c>
      <c r="N20" s="603"/>
    </row>
    <row r="21" spans="1:14" ht="15" customHeight="1" x14ac:dyDescent="0.25">
      <c r="A21" s="5" t="s">
        <v>71</v>
      </c>
      <c r="B21" s="17" t="s">
        <v>56</v>
      </c>
      <c r="C21" s="16">
        <f>D21+F21</f>
        <v>84.1</v>
      </c>
      <c r="D21" s="16">
        <f>'4 pr._savarankiškos f-jos'!E22</f>
        <v>84.1</v>
      </c>
      <c r="E21" s="16">
        <f>'4 pr._savarankiškos f-jos'!F22</f>
        <v>62.5</v>
      </c>
      <c r="F21" s="16">
        <f>'4 pr._savarankiškos f-jos'!G22</f>
        <v>0</v>
      </c>
      <c r="G21" s="10">
        <f>H21+J21</f>
        <v>0</v>
      </c>
      <c r="H21" s="10">
        <f>'4 pr._savarankiškos f-jos'!I22</f>
        <v>0</v>
      </c>
      <c r="I21" s="10">
        <f>'4 pr._savarankiškos f-jos'!J22</f>
        <v>0</v>
      </c>
      <c r="J21" s="10">
        <f>'4 pr._savarankiškos f-jos'!K22</f>
        <v>0</v>
      </c>
      <c r="K21" s="94">
        <f>L21+N21</f>
        <v>84.1</v>
      </c>
      <c r="L21" s="94">
        <f>'4 pr._savarankiškos f-jos'!M22</f>
        <v>84.1</v>
      </c>
      <c r="M21" s="94">
        <f>'4 pr._savarankiškos f-jos'!N22</f>
        <v>62.5</v>
      </c>
      <c r="N21" s="94">
        <f>'4 pr._savarankiškos f-jos'!O22</f>
        <v>0</v>
      </c>
    </row>
    <row r="22" spans="1:14" ht="15" customHeight="1" x14ac:dyDescent="0.25">
      <c r="A22" s="13" t="s">
        <v>182</v>
      </c>
      <c r="B22" s="17" t="s">
        <v>20</v>
      </c>
      <c r="C22" s="16">
        <f>D22+F22</f>
        <v>18735.899999999998</v>
      </c>
      <c r="D22" s="16">
        <f>'4 pr._savarankiškos f-jos'!E25+'4 pr._savarankiškos f-jos'!E93+'4 pr._savarankiškos f-jos'!E147+'4 pr._savarankiškos f-jos'!E151+'4 pr._savarankiškos f-jos'!E191+'4 pr._savarankiškos f-jos'!E196+'4 pr._savarankiškos f-jos'!E214+'5 pr._valstybinės f-jos'!E22+'5 pr._valstybinės f-jos'!E92+'5 pr._valstybinės f-jos'!E118+'6 pr._mokinio krepšelis'!E16+'8 pr._aplinkos apsaugos s. p.'!E16+'8 pr._aplinkos apsaugos s. p.'!E19+'9 pr._įstaigų pajamos'!E34+'9 pr._įstaigų pajamos'!E60+'10 pr._skolintos lėšos'!E30+'10 pr._skolintos lėšos'!E33+'10 pr._skolintos lėšos'!E46+'10 pr._skolintos lėšos'!E49+'10 pr._skolintos lėšos'!E53+'7 pr._kita dotacija'!E22+'7 pr._kita dotacija'!E74+'7 pr._kita dotacija'!E81+'7 pr._kita dotacija'!E91+'7 pr._kita dotacija'!E248+'7 pr._kita dotacija'!E254+'7 pr._kita dotacija'!E314+'11 pr._apyvartinės lėšos'!E17+'11 pr._apyvartinės lėšos'!E23+'11 pr._apyvartinės lėšos'!E29+'11 pr._apyvartinės lėšos'!E73+'11 pr._apyvartinės lėšos'!E90+'11 pr._apyvartinės lėšos'!E124+'11 pr._apyvartinės lėšos'!E129+'11 pr._apyvartinės lėšos'!E134+'11 pr._apyvartinės lėšos'!E138</f>
        <v>11738.999999999998</v>
      </c>
      <c r="E22" s="16">
        <f>'4 pr._savarankiškos f-jos'!F25+'4 pr._savarankiškos f-jos'!F93+'4 pr._savarankiškos f-jos'!F147+'4 pr._savarankiškos f-jos'!F151+'4 pr._savarankiškos f-jos'!F191+'4 pr._savarankiškos f-jos'!F196+'4 pr._savarankiškos f-jos'!F214+'5 pr._valstybinės f-jos'!F22+'5 pr._valstybinės f-jos'!F92+'5 pr._valstybinės f-jos'!F118+'6 pr._mokinio krepšelis'!F16+'8 pr._aplinkos apsaugos s. p.'!F16+'8 pr._aplinkos apsaugos s. p.'!F19+'9 pr._įstaigų pajamos'!F34+'9 pr._įstaigų pajamos'!F60+'10 pr._skolintos lėšos'!F30+'10 pr._skolintos lėšos'!F33+'10 pr._skolintos lėšos'!F46+'10 pr._skolintos lėšos'!F49+'10 pr._skolintos lėšos'!F53+'7 pr._kita dotacija'!F22+'7 pr._kita dotacija'!F74+'7 pr._kita dotacija'!F81+'7 pr._kita dotacija'!F91+'7 pr._kita dotacija'!F248+'7 pr._kita dotacija'!F254+'7 pr._kita dotacija'!F314+'11 pr._apyvartinės lėšos'!F17+'11 pr._apyvartinės lėšos'!F23+'11 pr._apyvartinės lėšos'!F29+'11 pr._apyvartinės lėšos'!F73+'11 pr._apyvartinės lėšos'!F90+'11 pr._apyvartinės lėšos'!F124+'11 pr._apyvartinės lėšos'!F129+'11 pr._apyvartinės lėšos'!F134+'11 pr._apyvartinės lėšos'!F138</f>
        <v>2400.5</v>
      </c>
      <c r="F22" s="16">
        <f>'4 pr._savarankiškos f-jos'!G25+'4 pr._savarankiškos f-jos'!G93+'4 pr._savarankiškos f-jos'!G147+'4 pr._savarankiškos f-jos'!G151+'4 pr._savarankiškos f-jos'!G191+'4 pr._savarankiškos f-jos'!G196+'4 pr._savarankiškos f-jos'!G214+'5 pr._valstybinės f-jos'!G22+'5 pr._valstybinės f-jos'!G92+'5 pr._valstybinės f-jos'!G118+'6 pr._mokinio krepšelis'!G16+'8 pr._aplinkos apsaugos s. p.'!G16+'8 pr._aplinkos apsaugos s. p.'!G19+'9 pr._įstaigų pajamos'!G34+'9 pr._įstaigų pajamos'!G60+'10 pr._skolintos lėšos'!G30+'10 pr._skolintos lėšos'!G33+'10 pr._skolintos lėšos'!G46+'10 pr._skolintos lėšos'!G49+'10 pr._skolintos lėšos'!G53+'7 pr._kita dotacija'!G22+'7 pr._kita dotacija'!G74+'7 pr._kita dotacija'!G81+'7 pr._kita dotacija'!G91+'7 pr._kita dotacija'!G248+'7 pr._kita dotacija'!G254+'7 pr._kita dotacija'!G314+'11 pr._apyvartinės lėšos'!G17+'11 pr._apyvartinės lėšos'!G23+'11 pr._apyvartinės lėšos'!G29+'11 pr._apyvartinės lėšos'!G73+'11 pr._apyvartinės lėšos'!G90+'11 pr._apyvartinės lėšos'!G124+'11 pr._apyvartinės lėšos'!G129+'11 pr._apyvartinės lėšos'!G134+'11 pr._apyvartinės lėšos'!G138</f>
        <v>6996.9</v>
      </c>
      <c r="G22" s="10">
        <f t="shared" ref="G22" si="0">H22+J22</f>
        <v>-370.00000000000006</v>
      </c>
      <c r="H22" s="10">
        <f>'4 pr._savarankiškos f-jos'!I25+'4 pr._savarankiškos f-jos'!I93+'4 pr._savarankiškos f-jos'!I147+'4 pr._savarankiškos f-jos'!I151+'4 pr._savarankiškos f-jos'!I191+'4 pr._savarankiškos f-jos'!I196+'4 pr._savarankiškos f-jos'!I214+'5 pr._valstybinės f-jos'!I22+'5 pr._valstybinės f-jos'!I92+'5 pr._valstybinės f-jos'!I118+'6 pr._mokinio krepšelis'!I16+'8 pr._aplinkos apsaugos s. p.'!I16+'8 pr._aplinkos apsaugos s. p.'!I19+'9 pr._įstaigų pajamos'!I34+'9 pr._įstaigų pajamos'!I60+'10 pr._skolintos lėšos'!I30+'10 pr._skolintos lėšos'!I33+'10 pr._skolintos lėšos'!I46+'10 pr._skolintos lėšos'!I49+'10 pr._skolintos lėšos'!I53+'7 pr._kita dotacija'!I22+'7 pr._kita dotacija'!I74+'7 pr._kita dotacija'!I81+'7 pr._kita dotacija'!I91+'7 pr._kita dotacija'!I248+'7 pr._kita dotacija'!I254+'7 pr._kita dotacija'!I314+'11 pr._apyvartinės lėšos'!I17+'11 pr._apyvartinės lėšos'!I23+'11 pr._apyvartinės lėšos'!I29+'11 pr._apyvartinės lėšos'!I73+'11 pr._apyvartinės lėšos'!I90+'11 pr._apyvartinės lėšos'!I124+'11 pr._apyvartinės lėšos'!I129+'11 pr._apyvartinės lėšos'!I134+'11 pr._apyvartinės lėšos'!I138</f>
        <v>169.3</v>
      </c>
      <c r="I22" s="10">
        <f>'4 pr._savarankiškos f-jos'!J25+'4 pr._savarankiškos f-jos'!J93+'4 pr._savarankiškos f-jos'!J147+'4 pr._savarankiškos f-jos'!J151+'4 pr._savarankiškos f-jos'!J191+'4 pr._savarankiškos f-jos'!J196+'4 pr._savarankiškos f-jos'!J214+'5 pr._valstybinės f-jos'!J22+'5 pr._valstybinės f-jos'!J92+'5 pr._valstybinės f-jos'!J118+'6 pr._mokinio krepšelis'!J16+'8 pr._aplinkos apsaugos s. p.'!J16+'8 pr._aplinkos apsaugos s. p.'!J19+'9 pr._įstaigų pajamos'!J34+'9 pr._įstaigų pajamos'!J60+'10 pr._skolintos lėšos'!J30+'10 pr._skolintos lėšos'!J33+'10 pr._skolintos lėšos'!J46+'10 pr._skolintos lėšos'!J49+'10 pr._skolintos lėšos'!J53+'7 pr._kita dotacija'!J22+'7 pr._kita dotacija'!J74+'7 pr._kita dotacija'!J81+'7 pr._kita dotacija'!J91+'7 pr._kita dotacija'!J248+'7 pr._kita dotacija'!J254+'7 pr._kita dotacija'!J314+'11 pr._apyvartinės lėšos'!J17+'11 pr._apyvartinės lėšos'!J23+'11 pr._apyvartinės lėšos'!J29+'11 pr._apyvartinės lėšos'!J73+'11 pr._apyvartinės lėšos'!J90+'11 pr._apyvartinės lėšos'!J124+'11 pr._apyvartinės lėšos'!J129+'11 pr._apyvartinės lėšos'!J134+'11 pr._apyvartinės lėšos'!J138</f>
        <v>-128.90000000000003</v>
      </c>
      <c r="J22" s="10">
        <f>'4 pr._savarankiškos f-jos'!K25+'4 pr._savarankiškos f-jos'!K93+'4 pr._savarankiškos f-jos'!K147+'4 pr._savarankiškos f-jos'!K151+'4 pr._savarankiškos f-jos'!K191+'4 pr._savarankiškos f-jos'!K196+'4 pr._savarankiškos f-jos'!K214+'5 pr._valstybinės f-jos'!K22+'5 pr._valstybinės f-jos'!K92+'5 pr._valstybinės f-jos'!K118+'6 pr._mokinio krepšelis'!K16+'8 pr._aplinkos apsaugos s. p.'!K16+'8 pr._aplinkos apsaugos s. p.'!K19+'9 pr._įstaigų pajamos'!K34+'9 pr._įstaigų pajamos'!K60+'10 pr._skolintos lėšos'!K30+'10 pr._skolintos lėšos'!K33+'10 pr._skolintos lėšos'!K46+'10 pr._skolintos lėšos'!K49+'10 pr._skolintos lėšos'!K53+'7 pr._kita dotacija'!K22+'7 pr._kita dotacija'!K74+'7 pr._kita dotacija'!K81+'7 pr._kita dotacija'!K91+'7 pr._kita dotacija'!K248+'7 pr._kita dotacija'!K254+'7 pr._kita dotacija'!K314+'11 pr._apyvartinės lėšos'!K17+'11 pr._apyvartinės lėšos'!K23+'11 pr._apyvartinės lėšos'!K29+'11 pr._apyvartinės lėšos'!K73+'11 pr._apyvartinės lėšos'!K90+'11 pr._apyvartinės lėšos'!K124+'11 pr._apyvartinės lėšos'!K129+'11 pr._apyvartinės lėšos'!K134+'11 pr._apyvartinės lėšos'!K138</f>
        <v>-539.30000000000007</v>
      </c>
      <c r="K22" s="94">
        <f t="shared" ref="K22" si="1">L22+N22</f>
        <v>18365.899999999998</v>
      </c>
      <c r="L22" s="94">
        <f>'4 pr._savarankiškos f-jos'!M25+'4 pr._savarankiškos f-jos'!M93+'4 pr._savarankiškos f-jos'!M147+'4 pr._savarankiškos f-jos'!M151+'4 pr._savarankiškos f-jos'!M191+'4 pr._savarankiškos f-jos'!M196+'4 pr._savarankiškos f-jos'!M214+'5 pr._valstybinės f-jos'!M22+'5 pr._valstybinės f-jos'!M92+'5 pr._valstybinės f-jos'!M118+'6 pr._mokinio krepšelis'!M16+'8 pr._aplinkos apsaugos s. p.'!M16+'8 pr._aplinkos apsaugos s. p.'!M19+'9 pr._įstaigų pajamos'!M34+'9 pr._įstaigų pajamos'!M60+'10 pr._skolintos lėšos'!M30+'10 pr._skolintos lėšos'!M33+'10 pr._skolintos lėšos'!M46+'10 pr._skolintos lėšos'!M49+'10 pr._skolintos lėšos'!M53+'7 pr._kita dotacija'!M22+'7 pr._kita dotacija'!M74+'7 pr._kita dotacija'!M81+'7 pr._kita dotacija'!M91+'7 pr._kita dotacija'!M248+'7 pr._kita dotacija'!M254+'7 pr._kita dotacija'!M314+'11 pr._apyvartinės lėšos'!M17+'11 pr._apyvartinės lėšos'!M23+'11 pr._apyvartinės lėšos'!M29+'11 pr._apyvartinės lėšos'!M73+'11 pr._apyvartinės lėšos'!M90+'11 pr._apyvartinės lėšos'!M124+'11 pr._apyvartinės lėšos'!M129+'11 pr._apyvartinės lėšos'!M134+'11 pr._apyvartinės lėšos'!M138</f>
        <v>11908.299999999997</v>
      </c>
      <c r="M22" s="94">
        <f>'4 pr._savarankiškos f-jos'!N25+'4 pr._savarankiškos f-jos'!N93+'4 pr._savarankiškos f-jos'!N147+'4 pr._savarankiškos f-jos'!N151+'4 pr._savarankiškos f-jos'!N191+'4 pr._savarankiškos f-jos'!N196+'4 pr._savarankiškos f-jos'!N214+'5 pr._valstybinės f-jos'!N22+'5 pr._valstybinės f-jos'!N92+'5 pr._valstybinės f-jos'!N118+'6 pr._mokinio krepšelis'!N16+'8 pr._aplinkos apsaugos s. p.'!N16+'8 pr._aplinkos apsaugos s. p.'!N19+'9 pr._įstaigų pajamos'!N34+'9 pr._įstaigų pajamos'!N60+'10 pr._skolintos lėšos'!N30+'10 pr._skolintos lėšos'!N33+'10 pr._skolintos lėšos'!N46+'10 pr._skolintos lėšos'!N49+'10 pr._skolintos lėšos'!N53+'7 pr._kita dotacija'!N22+'7 pr._kita dotacija'!N74+'7 pr._kita dotacija'!N81+'7 pr._kita dotacija'!N91+'7 pr._kita dotacija'!N248+'7 pr._kita dotacija'!N254+'7 pr._kita dotacija'!N314+'11 pr._apyvartinės lėšos'!N17+'11 pr._apyvartinės lėšos'!N23+'11 pr._apyvartinės lėšos'!N29+'11 pr._apyvartinės lėšos'!N73+'11 pr._apyvartinės lėšos'!N90+'11 pr._apyvartinės lėšos'!N124+'11 pr._apyvartinės lėšos'!N129+'11 pr._apyvartinės lėšos'!N134+'11 pr._apyvartinės lėšos'!N138</f>
        <v>2271.6</v>
      </c>
      <c r="N22" s="94">
        <f>'4 pr._savarankiškos f-jos'!O25+'4 pr._savarankiškos f-jos'!O93+'4 pr._savarankiškos f-jos'!O147+'4 pr._savarankiškos f-jos'!O151+'4 pr._savarankiškos f-jos'!O191+'4 pr._savarankiškos f-jos'!O196+'4 pr._savarankiškos f-jos'!O214+'5 pr._valstybinės f-jos'!O22+'5 pr._valstybinės f-jos'!O92+'5 pr._valstybinės f-jos'!O118+'6 pr._mokinio krepšelis'!O16+'8 pr._aplinkos apsaugos s. p.'!O16+'8 pr._aplinkos apsaugos s. p.'!O19+'9 pr._įstaigų pajamos'!O34+'9 pr._įstaigų pajamos'!O60+'10 pr._skolintos lėšos'!O30+'10 pr._skolintos lėšos'!O33+'10 pr._skolintos lėšos'!O46+'10 pr._skolintos lėšos'!O49+'10 pr._skolintos lėšos'!O53+'7 pr._kita dotacija'!O22+'7 pr._kita dotacija'!O74+'7 pr._kita dotacija'!O81+'7 pr._kita dotacija'!O91+'7 pr._kita dotacija'!O248+'7 pr._kita dotacija'!O254+'7 pr._kita dotacija'!O314+'11 pr._apyvartinės lėšos'!O17+'11 pr._apyvartinės lėšos'!O23+'11 pr._apyvartinės lėšos'!O29+'11 pr._apyvartinės lėšos'!O73+'11 pr._apyvartinės lėšos'!O90+'11 pr._apyvartinės lėšos'!O124+'11 pr._apyvartinės lėšos'!O129+'11 pr._apyvartinės lėšos'!O134+'11 pr._apyvartinės lėšos'!O138</f>
        <v>6457.6</v>
      </c>
    </row>
    <row r="23" spans="1:14" ht="15" customHeight="1" x14ac:dyDescent="0.25">
      <c r="A23" s="5" t="s">
        <v>72</v>
      </c>
      <c r="B23" s="17" t="s">
        <v>7</v>
      </c>
      <c r="C23" s="16">
        <f t="shared" ref="C23:C33" si="2">D23+F23</f>
        <v>153.6</v>
      </c>
      <c r="D23" s="16">
        <f>'4 pr._savarankiškos f-jos'!E32+'4 pr._savarankiškos f-jos'!E101+'4 pr._savarankiškos f-jos'!E197+'5 pr._valstybinės f-jos'!E40+'5 pr._valstybinės f-jos'!E94+'7 pr._kita dotacija'!E27+'7 pr._kita dotacija'!E256+'9 pr._įstaigų pajamos'!E35+'9 pr._įstaigų pajamos'!E47++'9 pr._įstaigų pajamos'!E101</f>
        <v>153.6</v>
      </c>
      <c r="E23" s="16">
        <f>'4 pr._savarankiškos f-jos'!F32+'4 pr._savarankiškos f-jos'!F101+'4 pr._savarankiškos f-jos'!F197+'5 pr._valstybinės f-jos'!F40+'5 pr._valstybinės f-jos'!F94+'7 pr._kita dotacija'!F27+'7 pr._kita dotacija'!F256+'9 pr._įstaigų pajamos'!F35+'9 pr._įstaigų pajamos'!F47++'9 pr._įstaigų pajamos'!F101</f>
        <v>85.9</v>
      </c>
      <c r="F23" s="16">
        <f>'4 pr._savarankiškos f-jos'!G32+'4 pr._savarankiškos f-jos'!G101+'4 pr._savarankiškos f-jos'!G197+'5 pr._valstybinės f-jos'!G40+'5 pr._valstybinės f-jos'!G94+'7 pr._kita dotacija'!G27+'7 pr._kita dotacija'!G256+'9 pr._įstaigų pajamos'!G35+'9 pr._įstaigų pajamos'!G47++'9 pr._įstaigų pajamos'!G101</f>
        <v>0</v>
      </c>
      <c r="G23" s="10">
        <f t="shared" ref="G23:G35" si="3">H23+J23</f>
        <v>0.1</v>
      </c>
      <c r="H23" s="10">
        <f>'4 pr._savarankiškos f-jos'!I32+'4 pr._savarankiškos f-jos'!I101+'4 pr._savarankiškos f-jos'!I197+'5 pr._valstybinės f-jos'!I40+'5 pr._valstybinės f-jos'!I94+'7 pr._kita dotacija'!I27+'7 pr._kita dotacija'!I256+'9 pr._įstaigų pajamos'!I35+'9 pr._įstaigų pajamos'!I47++'9 pr._įstaigų pajamos'!I101</f>
        <v>0.1</v>
      </c>
      <c r="I23" s="10">
        <f>'4 pr._savarankiškos f-jos'!J32+'4 pr._savarankiškos f-jos'!J101+'4 pr._savarankiškos f-jos'!J197+'5 pr._valstybinės f-jos'!J40+'5 pr._valstybinės f-jos'!J94+'7 pr._kita dotacija'!J27+'7 pr._kita dotacija'!J256+'9 pr._įstaigų pajamos'!J35+'9 pr._įstaigų pajamos'!J47++'9 pr._įstaigų pajamos'!J101</f>
        <v>0.2</v>
      </c>
      <c r="J23" s="10">
        <f>'4 pr._savarankiškos f-jos'!K32+'4 pr._savarankiškos f-jos'!K101+'4 pr._savarankiškos f-jos'!K197+'5 pr._valstybinės f-jos'!K40+'5 pr._valstybinės f-jos'!K94+'7 pr._kita dotacija'!K27+'7 pr._kita dotacija'!K256+'9 pr._įstaigų pajamos'!K35+'9 pr._įstaigų pajamos'!K47++'9 pr._įstaigų pajamos'!K101</f>
        <v>0</v>
      </c>
      <c r="K23" s="94">
        <f t="shared" ref="K23:K35" si="4">L23+N23</f>
        <v>153.69999999999999</v>
      </c>
      <c r="L23" s="94">
        <f>'4 pr._savarankiškos f-jos'!M32+'4 pr._savarankiškos f-jos'!M101+'4 pr._savarankiškos f-jos'!M197+'5 pr._valstybinės f-jos'!M40+'5 pr._valstybinės f-jos'!M94+'7 pr._kita dotacija'!M27+'7 pr._kita dotacija'!M256+'9 pr._įstaigų pajamos'!M35+'9 pr._įstaigų pajamos'!M47++'9 pr._įstaigų pajamos'!M101</f>
        <v>153.69999999999999</v>
      </c>
      <c r="M23" s="94">
        <f>'4 pr._savarankiškos f-jos'!N32+'4 pr._savarankiškos f-jos'!N101+'4 pr._savarankiškos f-jos'!N197+'5 pr._valstybinės f-jos'!N40+'5 pr._valstybinės f-jos'!N94+'7 pr._kita dotacija'!N27+'7 pr._kita dotacija'!N256+'9 pr._įstaigų pajamos'!N35+'9 pr._įstaigų pajamos'!N47++'9 pr._įstaigų pajamos'!N101</f>
        <v>86.100000000000009</v>
      </c>
      <c r="N23" s="94">
        <f>'4 pr._savarankiškos f-jos'!O32+'4 pr._savarankiškos f-jos'!O101+'4 pr._savarankiškos f-jos'!O197+'5 pr._valstybinės f-jos'!O40+'5 pr._valstybinės f-jos'!O94+'7 pr._kita dotacija'!O27+'7 pr._kita dotacija'!O256+'9 pr._įstaigų pajamos'!O35+'9 pr._įstaigų pajamos'!O47++'9 pr._įstaigų pajamos'!O101</f>
        <v>0</v>
      </c>
    </row>
    <row r="24" spans="1:14" ht="15" customHeight="1" x14ac:dyDescent="0.25">
      <c r="A24" s="5" t="s">
        <v>73</v>
      </c>
      <c r="B24" s="17" t="s">
        <v>10</v>
      </c>
      <c r="C24" s="16">
        <f t="shared" si="2"/>
        <v>145.09999999999997</v>
      </c>
      <c r="D24" s="16">
        <f>'4 pr._savarankiškos f-jos'!E38+'4 pr._savarankiškos f-jos'!E105+'4 pr._savarankiškos f-jos'!E198+'5 pr._valstybinės f-jos'!E44+'5 pr._valstybinės f-jos'!E96+'7 pr._kita dotacija'!E260+'7 pr._kita dotacija'!E31+'9 pr._įstaigų pajamos'!E36+'9 pr._įstaigų pajamos'!E48+'9 pr._įstaigų pajamos'!E102</f>
        <v>145.09999999999997</v>
      </c>
      <c r="E24" s="16">
        <f>'4 pr._savarankiškos f-jos'!F38+'4 pr._savarankiškos f-jos'!F105+'4 pr._savarankiškos f-jos'!F198+'5 pr._valstybinės f-jos'!F44+'5 pr._valstybinės f-jos'!F96+'7 pr._kita dotacija'!F260+'7 pr._kita dotacija'!F31+'9 pr._įstaigų pajamos'!F36+'9 pr._įstaigų pajamos'!F48+'9 pr._įstaigų pajamos'!F102</f>
        <v>88.5</v>
      </c>
      <c r="F24" s="16">
        <f>'4 pr._savarankiškos f-jos'!G38+'4 pr._savarankiškos f-jos'!G105+'4 pr._savarankiškos f-jos'!G198+'5 pr._valstybinės f-jos'!G44+'5 pr._valstybinės f-jos'!G96+'7 pr._kita dotacija'!G260+'7 pr._kita dotacija'!G31+'9 pr._įstaigų pajamos'!G36+'9 pr._įstaigų pajamos'!G48+'9 pr._įstaigų pajamos'!G102</f>
        <v>0</v>
      </c>
      <c r="G24" s="10">
        <f t="shared" si="3"/>
        <v>0.1</v>
      </c>
      <c r="H24" s="10">
        <f>'4 pr._savarankiškos f-jos'!I38+'4 pr._savarankiškos f-jos'!I105+'4 pr._savarankiškos f-jos'!I198+'5 pr._valstybinės f-jos'!I44+'5 pr._valstybinės f-jos'!I96+'7 pr._kita dotacija'!I260+'7 pr._kita dotacija'!I31+'9 pr._įstaigų pajamos'!I36+'9 pr._įstaigų pajamos'!I48+'9 pr._įstaigų pajamos'!I102</f>
        <v>0.1</v>
      </c>
      <c r="I24" s="10">
        <f>'4 pr._savarankiškos f-jos'!J38+'4 pr._savarankiškos f-jos'!J105+'4 pr._savarankiškos f-jos'!J198+'5 pr._valstybinės f-jos'!J44+'5 pr._valstybinės f-jos'!J96+'7 pr._kita dotacija'!J260+'7 pr._kita dotacija'!J31+'9 pr._įstaigų pajamos'!J36+'9 pr._įstaigų pajamos'!J48+'9 pr._įstaigų pajamos'!J102</f>
        <v>-0.2</v>
      </c>
      <c r="J24" s="10">
        <f>'4 pr._savarankiškos f-jos'!K38+'4 pr._savarankiškos f-jos'!K105+'4 pr._savarankiškos f-jos'!K198+'5 pr._valstybinės f-jos'!K44+'5 pr._valstybinės f-jos'!K96+'7 pr._kita dotacija'!K260+'7 pr._kita dotacija'!K31+'9 pr._įstaigų pajamos'!K36+'9 pr._įstaigų pajamos'!K48+'9 pr._įstaigų pajamos'!K102</f>
        <v>0</v>
      </c>
      <c r="K24" s="94">
        <f t="shared" si="4"/>
        <v>145.20000000000002</v>
      </c>
      <c r="L24" s="94">
        <f>'4 pr._savarankiškos f-jos'!M38+'4 pr._savarankiškos f-jos'!M105+'4 pr._savarankiškos f-jos'!M198+'5 pr._valstybinės f-jos'!M44+'5 pr._valstybinės f-jos'!M96+'7 pr._kita dotacija'!M260+'7 pr._kita dotacija'!M31+'9 pr._įstaigų pajamos'!M36+'9 pr._įstaigų pajamos'!M48+'9 pr._įstaigų pajamos'!M102</f>
        <v>145.20000000000002</v>
      </c>
      <c r="M24" s="94">
        <f>'4 pr._savarankiškos f-jos'!N38+'4 pr._savarankiškos f-jos'!N105+'4 pr._savarankiškos f-jos'!N198+'5 pr._valstybinės f-jos'!N44+'5 pr._valstybinės f-jos'!N96+'7 pr._kita dotacija'!N260+'7 pr._kita dotacija'!N31+'9 pr._įstaigų pajamos'!N36+'9 pr._įstaigų pajamos'!N48+'9 pr._įstaigų pajamos'!N102</f>
        <v>88.3</v>
      </c>
      <c r="N24" s="94">
        <f>'4 pr._savarankiškos f-jos'!O38+'4 pr._savarankiškos f-jos'!O105+'4 pr._savarankiškos f-jos'!O198+'5 pr._valstybinės f-jos'!O44+'5 pr._valstybinės f-jos'!O96+'7 pr._kita dotacija'!O260+'7 pr._kita dotacija'!O31+'9 pr._įstaigų pajamos'!O36+'9 pr._įstaigų pajamos'!O48+'9 pr._įstaigų pajamos'!O102</f>
        <v>0</v>
      </c>
    </row>
    <row r="25" spans="1:14" ht="15" customHeight="1" x14ac:dyDescent="0.25">
      <c r="A25" s="5" t="s">
        <v>74</v>
      </c>
      <c r="B25" s="17" t="s">
        <v>11</v>
      </c>
      <c r="C25" s="16">
        <f t="shared" si="2"/>
        <v>281</v>
      </c>
      <c r="D25" s="16">
        <f>'4 pr._savarankiškos f-jos'!E43+'4 pr._savarankiškos f-jos'!E109+'4 pr._savarankiškos f-jos'!E199+'5 pr._valstybinės f-jos'!E48+'5 pr._valstybinės f-jos'!E98+'7 pr._kita dotacija'!E35+'7 pr._kita dotacija'!E264+'9 pr._įstaigų pajamos'!E37+'9 pr._įstaigų pajamos'!E49+'9 pr._įstaigų pajamos'!E103</f>
        <v>276.8</v>
      </c>
      <c r="E25" s="16">
        <f>'4 pr._savarankiškos f-jos'!F43+'4 pr._savarankiškos f-jos'!F109+'4 pr._savarankiškos f-jos'!F199+'5 pr._valstybinės f-jos'!F48+'5 pr._valstybinės f-jos'!F98+'7 pr._kita dotacija'!F35+'7 pr._kita dotacija'!F264+'9 pr._įstaigų pajamos'!F37+'9 pr._įstaigų pajamos'!F49+'9 pr._įstaigų pajamos'!F103</f>
        <v>166</v>
      </c>
      <c r="F25" s="16">
        <f>'4 pr._savarankiškos f-jos'!G43+'4 pr._savarankiškos f-jos'!G109+'4 pr._savarankiškos f-jos'!G199+'5 pr._valstybinės f-jos'!G48+'5 pr._valstybinės f-jos'!G98+'7 pr._kita dotacija'!G35+'7 pr._kita dotacija'!G264+'9 pr._įstaigų pajamos'!G37+'9 pr._įstaigų pajamos'!G49+'9 pr._įstaigų pajamos'!G103</f>
        <v>4.2</v>
      </c>
      <c r="G25" s="10">
        <f t="shared" si="3"/>
        <v>-0.3</v>
      </c>
      <c r="H25" s="10">
        <f>'4 pr._savarankiškos f-jos'!I43+'4 pr._savarankiškos f-jos'!I109+'4 pr._savarankiškos f-jos'!I199+'5 pr._valstybinės f-jos'!I48+'5 pr._valstybinės f-jos'!I98+'7 pr._kita dotacija'!I35+'7 pr._kita dotacija'!I264+'9 pr._įstaigų pajamos'!I37+'9 pr._įstaigų pajamos'!I49+'9 pr._įstaigų pajamos'!I103</f>
        <v>-0.3</v>
      </c>
      <c r="I25" s="10">
        <f>'4 pr._savarankiškos f-jos'!J43+'4 pr._savarankiškos f-jos'!J109+'4 pr._savarankiškos f-jos'!J199+'5 pr._valstybinės f-jos'!J48+'5 pr._valstybinės f-jos'!J98+'7 pr._kita dotacija'!J35+'7 pr._kita dotacija'!J264+'9 pr._įstaigų pajamos'!J37+'9 pr._įstaigų pajamos'!J49+'9 pr._įstaigų pajamos'!J103</f>
        <v>0</v>
      </c>
      <c r="J25" s="10">
        <f>'4 pr._savarankiškos f-jos'!K43+'4 pr._savarankiškos f-jos'!K109+'4 pr._savarankiškos f-jos'!K199+'5 pr._valstybinės f-jos'!K48+'5 pr._valstybinės f-jos'!K98+'7 pr._kita dotacija'!K35+'7 pr._kita dotacija'!K264+'9 pr._įstaigų pajamos'!K37+'9 pr._įstaigų pajamos'!K49+'9 pr._įstaigų pajamos'!K103</f>
        <v>0</v>
      </c>
      <c r="K25" s="94">
        <f t="shared" si="4"/>
        <v>280.7</v>
      </c>
      <c r="L25" s="94">
        <f>'4 pr._savarankiškos f-jos'!M43+'4 pr._savarankiškos f-jos'!M109+'4 pr._savarankiškos f-jos'!M199+'5 pr._valstybinės f-jos'!M48+'5 pr._valstybinės f-jos'!M98+'7 pr._kita dotacija'!M35+'7 pr._kita dotacija'!M264+'9 pr._įstaigų pajamos'!M37+'9 pr._įstaigų pajamos'!M49+'9 pr._įstaigų pajamos'!M103</f>
        <v>276.5</v>
      </c>
      <c r="M25" s="94">
        <f>'4 pr._savarankiškos f-jos'!N43+'4 pr._savarankiškos f-jos'!N109+'4 pr._savarankiškos f-jos'!N199+'5 pr._valstybinės f-jos'!N48+'5 pr._valstybinės f-jos'!N98+'7 pr._kita dotacija'!N35+'7 pr._kita dotacija'!N264+'9 pr._įstaigų pajamos'!N37+'9 pr._įstaigų pajamos'!N49+'9 pr._įstaigų pajamos'!N103</f>
        <v>166</v>
      </c>
      <c r="N25" s="94">
        <f>'4 pr._savarankiškos f-jos'!O43+'4 pr._savarankiškos f-jos'!O109+'4 pr._savarankiškos f-jos'!O199+'5 pr._valstybinės f-jos'!O48+'5 pr._valstybinės f-jos'!O98+'7 pr._kita dotacija'!O35+'7 pr._kita dotacija'!O264+'9 pr._įstaigų pajamos'!O37+'9 pr._įstaigų pajamos'!O49+'9 pr._įstaigų pajamos'!O103</f>
        <v>4.2</v>
      </c>
    </row>
    <row r="26" spans="1:14" ht="15" customHeight="1" x14ac:dyDescent="0.25">
      <c r="A26" s="5" t="s">
        <v>75</v>
      </c>
      <c r="B26" s="17" t="s">
        <v>12</v>
      </c>
      <c r="C26" s="16">
        <f t="shared" si="2"/>
        <v>174.7</v>
      </c>
      <c r="D26" s="16">
        <f>'4 pr._savarankiškos f-jos'!E49+'4 pr._savarankiškos f-jos'!E113+'5 pr._valstybinės f-jos'!E52+'5 pr._valstybinės f-jos'!E100+'7 pr._kita dotacija'!E40+'9 pr._įstaigų pajamos'!E38+'9 pr._įstaigų pajamos'!E50+'11 pr._apyvartinės lėšos'!E80+'11 pr._apyvartinės lėšos'!E85</f>
        <v>167.7</v>
      </c>
      <c r="E26" s="16">
        <f>'4 pr._savarankiškos f-jos'!F49+'4 pr._savarankiškos f-jos'!F113+'5 pr._valstybinės f-jos'!F52+'5 pr._valstybinės f-jos'!F100+'7 pr._kita dotacija'!F40+'9 pr._įstaigų pajamos'!F38+'9 pr._įstaigų pajamos'!F50+'11 pr._apyvartinės lėšos'!F80+'11 pr._apyvartinės lėšos'!F85</f>
        <v>97.399999999999991</v>
      </c>
      <c r="F26" s="16">
        <f>'4 pr._savarankiškos f-jos'!G49+'4 pr._savarankiškos f-jos'!G113+'5 pr._valstybinės f-jos'!G52+'5 pr._valstybinės f-jos'!G100+'7 pr._kita dotacija'!G40+'9 pr._įstaigų pajamos'!G38+'9 pr._įstaigų pajamos'!G50+'11 pr._apyvartinės lėšos'!G80+'11 pr._apyvartinės lėšos'!G85</f>
        <v>7</v>
      </c>
      <c r="G26" s="10">
        <f t="shared" si="3"/>
        <v>1.2</v>
      </c>
      <c r="H26" s="10">
        <f>'4 pr._savarankiškos f-jos'!I49+'4 pr._savarankiškos f-jos'!I113+'5 pr._valstybinės f-jos'!I52+'5 pr._valstybinės f-jos'!I100+'7 pr._kita dotacija'!I40+'9 pr._įstaigų pajamos'!I38+'9 pr._įstaigų pajamos'!I50+'11 pr._apyvartinės lėšos'!I80+'11 pr._apyvartinės lėšos'!I85</f>
        <v>1.2</v>
      </c>
      <c r="I26" s="10">
        <f>'4 pr._savarankiškos f-jos'!J49+'4 pr._savarankiškos f-jos'!J113+'5 pr._valstybinės f-jos'!J52+'5 pr._valstybinės f-jos'!J100+'7 pr._kita dotacija'!J40+'9 pr._įstaigų pajamos'!J38+'9 pr._įstaigų pajamos'!J50+'11 pr._apyvartinės lėšos'!J80+'11 pr._apyvartinės lėšos'!J85</f>
        <v>1</v>
      </c>
      <c r="J26" s="10">
        <f>'4 pr._savarankiškos f-jos'!K49+'4 pr._savarankiškos f-jos'!K113+'5 pr._valstybinės f-jos'!K52+'5 pr._valstybinės f-jos'!K100+'7 pr._kita dotacija'!K40+'9 pr._įstaigų pajamos'!K38+'9 pr._įstaigų pajamos'!K50+'11 pr._apyvartinės lėšos'!K80+'11 pr._apyvartinės lėšos'!K85</f>
        <v>0</v>
      </c>
      <c r="K26" s="94">
        <f t="shared" si="4"/>
        <v>175.89999999999998</v>
      </c>
      <c r="L26" s="94">
        <f>'4 pr._savarankiškos f-jos'!M49+'4 pr._savarankiškos f-jos'!M113+'5 pr._valstybinės f-jos'!M52+'5 pr._valstybinės f-jos'!M100+'7 pr._kita dotacija'!M40+'9 pr._įstaigų pajamos'!M38+'9 pr._įstaigų pajamos'!M50+'11 pr._apyvartinės lėšos'!M80+'11 pr._apyvartinės lėšos'!M85</f>
        <v>168.89999999999998</v>
      </c>
      <c r="M26" s="94">
        <f>'4 pr._savarankiškos f-jos'!N49+'4 pr._savarankiškos f-jos'!N113+'5 pr._valstybinės f-jos'!N52+'5 pr._valstybinės f-jos'!N100+'7 pr._kita dotacija'!N40+'9 pr._įstaigų pajamos'!N38+'9 pr._įstaigų pajamos'!N50+'11 pr._apyvartinės lėšos'!N80+'11 pr._apyvartinės lėšos'!N85</f>
        <v>98.399999999999977</v>
      </c>
      <c r="N26" s="94">
        <f>'4 pr._savarankiškos f-jos'!O49+'4 pr._savarankiškos f-jos'!O113+'5 pr._valstybinės f-jos'!O52+'5 pr._valstybinės f-jos'!O100+'7 pr._kita dotacija'!O40+'9 pr._įstaigų pajamos'!O38+'9 pr._įstaigų pajamos'!O50+'11 pr._apyvartinės lėšos'!O80+'11 pr._apyvartinės lėšos'!O85</f>
        <v>7</v>
      </c>
    </row>
    <row r="27" spans="1:14" ht="15" customHeight="1" x14ac:dyDescent="0.25">
      <c r="A27" s="5" t="s">
        <v>76</v>
      </c>
      <c r="B27" s="17" t="s">
        <v>13</v>
      </c>
      <c r="C27" s="16">
        <f t="shared" si="2"/>
        <v>121.9</v>
      </c>
      <c r="D27" s="16">
        <f>'4 pr._savarankiškos f-jos'!E54+'4 pr._savarankiškos f-jos'!E117+'5 pr._valstybinės f-jos'!E56+'5 pr._valstybinės f-jos'!E102+'7 pr._kita dotacija'!E44+'9 pr._įstaigų pajamos'!E51</f>
        <v>121.2</v>
      </c>
      <c r="E27" s="16">
        <f>'4 pr._savarankiškos f-jos'!F54+'4 pr._savarankiškos f-jos'!F117+'5 pr._valstybinės f-jos'!F56+'5 pr._valstybinės f-jos'!F102+'7 pr._kita dotacija'!F44+'9 pr._įstaigų pajamos'!F51</f>
        <v>72.3</v>
      </c>
      <c r="F27" s="16">
        <f>'4 pr._savarankiškos f-jos'!G54+'4 pr._savarankiškos f-jos'!G117+'5 pr._valstybinės f-jos'!G56+'5 pr._valstybinės f-jos'!G102+'7 pr._kita dotacija'!G44+'9 pr._įstaigų pajamos'!G51</f>
        <v>0.7</v>
      </c>
      <c r="G27" s="10">
        <f t="shared" si="3"/>
        <v>0.5</v>
      </c>
      <c r="H27" s="10">
        <f>'4 pr._savarankiškos f-jos'!I54+'4 pr._savarankiškos f-jos'!I117+'5 pr._valstybinės f-jos'!I56+'5 pr._valstybinės f-jos'!I102+'7 pr._kita dotacija'!I44+'9 pr._įstaigų pajamos'!I51</f>
        <v>0.5</v>
      </c>
      <c r="I27" s="10">
        <f>'4 pr._savarankiškos f-jos'!J54+'4 pr._savarankiškos f-jos'!J117+'5 pr._valstybinės f-jos'!J56+'5 pr._valstybinės f-jos'!J102+'7 pr._kita dotacija'!J44+'9 pr._įstaigų pajamos'!J51</f>
        <v>0.5</v>
      </c>
      <c r="J27" s="10">
        <f>'4 pr._savarankiškos f-jos'!K54+'4 pr._savarankiškos f-jos'!K117+'5 pr._valstybinės f-jos'!K56+'5 pr._valstybinės f-jos'!K102+'7 pr._kita dotacija'!K44+'9 pr._įstaigų pajamos'!K51</f>
        <v>0</v>
      </c>
      <c r="K27" s="94">
        <f t="shared" si="4"/>
        <v>122.39999999999999</v>
      </c>
      <c r="L27" s="94">
        <f>'4 pr._savarankiškos f-jos'!M54+'4 pr._savarankiškos f-jos'!M117+'5 pr._valstybinės f-jos'!M56+'5 pr._valstybinės f-jos'!M102+'7 pr._kita dotacija'!M44+'9 pr._įstaigų pajamos'!M51</f>
        <v>121.69999999999999</v>
      </c>
      <c r="M27" s="94">
        <f>'4 pr._savarankiškos f-jos'!N54+'4 pr._savarankiškos f-jos'!N117+'5 pr._valstybinės f-jos'!N56+'5 pr._valstybinės f-jos'!N102+'7 pr._kita dotacija'!N44+'9 pr._įstaigų pajamos'!N51</f>
        <v>72.8</v>
      </c>
      <c r="N27" s="94">
        <f>'4 pr._savarankiškos f-jos'!O54+'4 pr._savarankiškos f-jos'!O117+'5 pr._valstybinės f-jos'!O56+'5 pr._valstybinės f-jos'!O102+'7 pr._kita dotacija'!O44+'9 pr._įstaigų pajamos'!O51</f>
        <v>0.7</v>
      </c>
    </row>
    <row r="28" spans="1:14" ht="15" customHeight="1" x14ac:dyDescent="0.25">
      <c r="A28" s="5" t="s">
        <v>77</v>
      </c>
      <c r="B28" s="12" t="s">
        <v>14</v>
      </c>
      <c r="C28" s="16">
        <f t="shared" si="2"/>
        <v>147.60000000000002</v>
      </c>
      <c r="D28" s="16">
        <f>'4 pr._savarankiškos f-jos'!E59+'4 pr._savarankiškos f-jos'!E121+'5 pr._valstybinės f-jos'!E60+'5 pr._valstybinės f-jos'!E104+'7 pr._kita dotacija'!E48+'9 pr._įstaigų pajamos'!E39+'9 pr._įstaigų pajamos'!E52</f>
        <v>147.60000000000002</v>
      </c>
      <c r="E28" s="16">
        <f>'4 pr._savarankiškos f-jos'!F59+'4 pr._savarankiškos f-jos'!F121+'5 pr._valstybinės f-jos'!F60+'5 pr._valstybinės f-jos'!F104+'7 pr._kita dotacija'!F48+'9 pr._įstaigų pajamos'!F39+'9 pr._įstaigų pajamos'!F52</f>
        <v>73.399999999999991</v>
      </c>
      <c r="F28" s="16">
        <f>'4 pr._savarankiškos f-jos'!G59+'4 pr._savarankiškos f-jos'!G121+'5 pr._valstybinės f-jos'!G60+'5 pr._valstybinės f-jos'!G104+'7 pr._kita dotacija'!G48+'9 pr._įstaigų pajamos'!G39+'9 pr._įstaigų pajamos'!G52</f>
        <v>0</v>
      </c>
      <c r="G28" s="10">
        <f t="shared" si="3"/>
        <v>9.9999999999999645E-2</v>
      </c>
      <c r="H28" s="10">
        <f>'4 pr._savarankiškos f-jos'!I59+'4 pr._savarankiškos f-jos'!I121+'5 pr._valstybinės f-jos'!I60+'5 pr._valstybinės f-jos'!I104+'7 pr._kita dotacija'!I48+'9 pr._įstaigų pajamos'!I39+'9 pr._įstaigų pajamos'!I52</f>
        <v>-9.8000000000000007</v>
      </c>
      <c r="I28" s="10">
        <f>'4 pr._savarankiškos f-jos'!J59+'4 pr._savarankiškos f-jos'!J121+'5 pr._valstybinės f-jos'!J60+'5 pr._valstybinės f-jos'!J104+'7 pr._kita dotacija'!J48+'9 pr._įstaigų pajamos'!J39+'9 pr._įstaigų pajamos'!J52</f>
        <v>0.2</v>
      </c>
      <c r="J28" s="10">
        <f>'4 pr._savarankiškos f-jos'!K59+'4 pr._savarankiškos f-jos'!K121+'5 pr._valstybinės f-jos'!K60+'5 pr._valstybinės f-jos'!K104+'7 pr._kita dotacija'!K48+'9 pr._įstaigų pajamos'!K39+'9 pr._įstaigų pajamos'!K52</f>
        <v>9.9</v>
      </c>
      <c r="K28" s="94">
        <f t="shared" si="4"/>
        <v>147.70000000000002</v>
      </c>
      <c r="L28" s="94">
        <f>'4 pr._savarankiškos f-jos'!M59+'4 pr._savarankiškos f-jos'!M121+'5 pr._valstybinės f-jos'!M60+'5 pr._valstybinės f-jos'!M104+'7 pr._kita dotacija'!M48+'9 pr._įstaigų pajamos'!M39+'9 pr._įstaigų pajamos'!M52</f>
        <v>137.80000000000001</v>
      </c>
      <c r="M28" s="94">
        <f>'4 pr._savarankiškos f-jos'!N59+'4 pr._savarankiškos f-jos'!N121+'5 pr._valstybinės f-jos'!N60+'5 pr._valstybinės f-jos'!N104+'7 pr._kita dotacija'!N48+'9 pr._įstaigų pajamos'!N39+'9 pr._įstaigų pajamos'!N52</f>
        <v>73.599999999999994</v>
      </c>
      <c r="N28" s="94">
        <f>'4 pr._savarankiškos f-jos'!O59+'4 pr._savarankiškos f-jos'!O121+'5 pr._valstybinės f-jos'!O60+'5 pr._valstybinės f-jos'!O104+'7 pr._kita dotacija'!O48+'9 pr._įstaigų pajamos'!O39+'9 pr._įstaigų pajamos'!O52</f>
        <v>9.9</v>
      </c>
    </row>
    <row r="29" spans="1:14" ht="15" customHeight="1" x14ac:dyDescent="0.25">
      <c r="A29" s="13" t="s">
        <v>78</v>
      </c>
      <c r="B29" s="12" t="s">
        <v>15</v>
      </c>
      <c r="C29" s="16">
        <f t="shared" si="2"/>
        <v>167.1</v>
      </c>
      <c r="D29" s="16">
        <f>'4 pr._savarankiškos f-jos'!E64+'4 pr._savarankiškos f-jos'!E125++'4 pr._savarankiškos f-jos'!E200+'5 pr._valstybinės f-jos'!E64+'5 pr._valstybinės f-jos'!E106+'7 pr._kita dotacija'!E52+'7 pr._kita dotacija'!E268+'9 pr._įstaigų pajamos'!E40+'9 pr._įstaigų pajamos'!E53+'9 pr._įstaigų pajamos'!E104+'11 pr._apyvartinės lėšos'!E87</f>
        <v>165.1</v>
      </c>
      <c r="E29" s="16">
        <f>'4 pr._savarankiškos f-jos'!F64+'4 pr._savarankiškos f-jos'!F125++'4 pr._savarankiškos f-jos'!F200+'5 pr._valstybinės f-jos'!F64+'5 pr._valstybinės f-jos'!F106+'7 pr._kita dotacija'!F52+'7 pr._kita dotacija'!F268+'9 pr._įstaigų pajamos'!F40+'9 pr._įstaigų pajamos'!F53+'9 pr._įstaigų pajamos'!F104+'11 pr._apyvartinės lėšos'!F87</f>
        <v>101.7</v>
      </c>
      <c r="F29" s="16">
        <f>'4 pr._savarankiškos f-jos'!G64+'4 pr._savarankiškos f-jos'!G125++'4 pr._savarankiškos f-jos'!G200+'5 pr._valstybinės f-jos'!G64+'5 pr._valstybinės f-jos'!G106+'7 pr._kita dotacija'!G52+'7 pr._kita dotacija'!G268+'9 pr._įstaigų pajamos'!G40+'9 pr._įstaigų pajamos'!G53+'9 pr._įstaigų pajamos'!G104+'11 pr._apyvartinės lėšos'!G87</f>
        <v>2</v>
      </c>
      <c r="G29" s="10">
        <f t="shared" si="3"/>
        <v>0.30000000000000004</v>
      </c>
      <c r="H29" s="10">
        <f>'4 pr._savarankiškos f-jos'!I64+'4 pr._savarankiškos f-jos'!I125++'4 pr._savarankiškos f-jos'!I200+'5 pr._valstybinės f-jos'!I64+'5 pr._valstybinės f-jos'!I106+'7 pr._kita dotacija'!I52+'7 pr._kita dotacija'!I268+'9 pr._įstaigų pajamos'!I40+'9 pr._įstaigų pajamos'!I53+'9 pr._įstaigų pajamos'!I104+'11 pr._apyvartinės lėšos'!I87</f>
        <v>0.30000000000000004</v>
      </c>
      <c r="I29" s="10">
        <f>'4 pr._savarankiškos f-jos'!J64+'4 pr._savarankiškos f-jos'!J125++'4 pr._savarankiškos f-jos'!J200+'5 pr._valstybinės f-jos'!J64+'5 pr._valstybinės f-jos'!J106+'7 pr._kita dotacija'!J52+'7 pr._kita dotacija'!J268+'9 pr._įstaigų pajamos'!J40+'9 pr._įstaigų pajamos'!J53+'9 pr._įstaigų pajamos'!J104+'11 pr._apyvartinės lėšos'!J87</f>
        <v>0.3</v>
      </c>
      <c r="J29" s="10">
        <f>'4 pr._savarankiškos f-jos'!K64+'4 pr._savarankiškos f-jos'!K125++'4 pr._savarankiškos f-jos'!K200+'5 pr._valstybinės f-jos'!K64+'5 pr._valstybinės f-jos'!K106+'7 pr._kita dotacija'!K52+'7 pr._kita dotacija'!K268+'9 pr._įstaigų pajamos'!K40+'9 pr._įstaigų pajamos'!K53+'9 pr._įstaigų pajamos'!K104+'11 pr._apyvartinės lėšos'!K87</f>
        <v>0</v>
      </c>
      <c r="K29" s="94">
        <f t="shared" si="4"/>
        <v>167.4</v>
      </c>
      <c r="L29" s="94">
        <f>'4 pr._savarankiškos f-jos'!M64+'4 pr._savarankiškos f-jos'!M125++'4 pr._savarankiškos f-jos'!M200+'5 pr._valstybinės f-jos'!M64+'5 pr._valstybinės f-jos'!M106+'7 pr._kita dotacija'!M52+'7 pr._kita dotacija'!M268+'9 pr._įstaigų pajamos'!M40+'9 pr._įstaigų pajamos'!M53+'9 pr._įstaigų pajamos'!M104+'11 pr._apyvartinės lėšos'!M87</f>
        <v>165.4</v>
      </c>
      <c r="M29" s="94">
        <f>'4 pr._savarankiškos f-jos'!N64+'4 pr._savarankiškos f-jos'!N125++'4 pr._savarankiškos f-jos'!N200+'5 pr._valstybinės f-jos'!N64+'5 pr._valstybinės f-jos'!N106+'7 pr._kita dotacija'!N52+'7 pr._kita dotacija'!N268+'9 pr._įstaigų pajamos'!N40+'9 pr._įstaigų pajamos'!N53+'9 pr._įstaigų pajamos'!N104+'11 pr._apyvartinės lėšos'!N87</f>
        <v>102</v>
      </c>
      <c r="N29" s="94">
        <f>'4 pr._savarankiškos f-jos'!O64+'4 pr._savarankiškos f-jos'!O125++'4 pr._savarankiškos f-jos'!O200+'5 pr._valstybinės f-jos'!O64+'5 pr._valstybinės f-jos'!O106+'7 pr._kita dotacija'!O52+'7 pr._kita dotacija'!O268+'9 pr._įstaigų pajamos'!O40+'9 pr._įstaigų pajamos'!O53+'9 pr._įstaigų pajamos'!O104+'11 pr._apyvartinės lėšos'!O87</f>
        <v>2</v>
      </c>
    </row>
    <row r="30" spans="1:14" ht="15" customHeight="1" x14ac:dyDescent="0.25">
      <c r="A30" s="19" t="s">
        <v>79</v>
      </c>
      <c r="B30" s="17" t="s">
        <v>16</v>
      </c>
      <c r="C30" s="16">
        <f t="shared" si="2"/>
        <v>270.10000000000002</v>
      </c>
      <c r="D30" s="16">
        <f>'4 pr._savarankiškos f-jos'!E69+'4 pr._savarankiškos f-jos'!E129+'5 pr._valstybinės f-jos'!E68+'5 pr._valstybinės f-jos'!E108+'7 pr._kita dotacija'!E56+'9 pr._įstaigų pajamos'!E41+'9 pr._įstaigų pajamos'!E54+'4 pr._savarankiškos f-jos'!E201+'7 pr._kita dotacija'!E272+'9 pr._įstaigų pajamos'!E105</f>
        <v>267.5</v>
      </c>
      <c r="E30" s="16">
        <f>'4 pr._savarankiškos f-jos'!F69+'4 pr._savarankiškos f-jos'!F129+'5 pr._valstybinės f-jos'!F68+'5 pr._valstybinės f-jos'!F108+'7 pr._kita dotacija'!F56+'9 pr._įstaigų pajamos'!F41+'9 pr._įstaigų pajamos'!F54+'4 pr._savarankiškos f-jos'!F201+'7 pr._kita dotacija'!F272+'9 pr._įstaigų pajamos'!F105</f>
        <v>156.29999999999998</v>
      </c>
      <c r="F30" s="16">
        <f>'4 pr._savarankiškos f-jos'!G69+'4 pr._savarankiškos f-jos'!G129+'5 pr._valstybinės f-jos'!G68+'5 pr._valstybinės f-jos'!G108+'7 pr._kita dotacija'!G56+'9 pr._įstaigų pajamos'!G41+'9 pr._įstaigų pajamos'!G54+'4 pr._savarankiškos f-jos'!G201+'7 pr._kita dotacija'!G272+'9 pr._įstaigų pajamos'!G105</f>
        <v>2.6</v>
      </c>
      <c r="G30" s="10">
        <f t="shared" si="3"/>
        <v>23.099999999999998</v>
      </c>
      <c r="H30" s="10">
        <f>'4 pr._savarankiškos f-jos'!I69+'4 pr._savarankiškos f-jos'!I129+'5 pr._valstybinės f-jos'!I68+'5 pr._valstybinės f-jos'!I108+'7 pr._kita dotacija'!I56+'9 pr._įstaigų pajamos'!I41+'9 pr._įstaigų pajamos'!I54+'4 pr._savarankiškos f-jos'!I201+'7 pr._kita dotacija'!I272+'9 pr._įstaigų pajamos'!I105</f>
        <v>23.099999999999998</v>
      </c>
      <c r="I30" s="10">
        <f>'4 pr._savarankiškos f-jos'!J69+'4 pr._savarankiškos f-jos'!J129+'5 pr._valstybinės f-jos'!J68+'5 pr._valstybinės f-jos'!J108+'7 pr._kita dotacija'!J56+'9 pr._įstaigų pajamos'!J41+'9 pr._įstaigų pajamos'!J54+'4 pr._savarankiškos f-jos'!J201+'7 pr._kita dotacija'!J272+'9 pr._įstaigų pajamos'!J105</f>
        <v>13.000000000000002</v>
      </c>
      <c r="J30" s="10">
        <f>'4 pr._savarankiškos f-jos'!K69+'4 pr._savarankiškos f-jos'!K129+'5 pr._valstybinės f-jos'!K68+'5 pr._valstybinės f-jos'!K108+'7 pr._kita dotacija'!K56+'9 pr._įstaigų pajamos'!K41+'9 pr._įstaigų pajamos'!K54+'4 pr._savarankiškos f-jos'!K201+'7 pr._kita dotacija'!K272+'9 pr._įstaigų pajamos'!K105</f>
        <v>0</v>
      </c>
      <c r="K30" s="94">
        <f t="shared" si="4"/>
        <v>293.2</v>
      </c>
      <c r="L30" s="94">
        <f>'4 pr._savarankiškos f-jos'!M69+'4 pr._savarankiškos f-jos'!M129+'5 pr._valstybinės f-jos'!M68+'5 pr._valstybinės f-jos'!M108+'7 pr._kita dotacija'!M56+'9 pr._įstaigų pajamos'!M41+'9 pr._įstaigų pajamos'!M54+'4 pr._savarankiškos f-jos'!M201+'7 pr._kita dotacija'!M272+'9 pr._įstaigų pajamos'!M105</f>
        <v>290.59999999999997</v>
      </c>
      <c r="M30" s="94">
        <f>'4 pr._savarankiškos f-jos'!N69+'4 pr._savarankiškos f-jos'!N129+'5 pr._valstybinės f-jos'!N68+'5 pr._valstybinės f-jos'!N108+'7 pr._kita dotacija'!N56+'9 pr._įstaigų pajamos'!N41+'9 pr._įstaigų pajamos'!N54+'4 pr._savarankiškos f-jos'!N201+'7 pr._kita dotacija'!N272+'9 pr._įstaigų pajamos'!N105</f>
        <v>169.29999999999998</v>
      </c>
      <c r="N30" s="94">
        <f>'4 pr._savarankiškos f-jos'!O69+'4 pr._savarankiškos f-jos'!O129+'5 pr._valstybinės f-jos'!O68+'5 pr._valstybinės f-jos'!O108+'7 pr._kita dotacija'!O56+'9 pr._įstaigų pajamos'!O41+'9 pr._įstaigų pajamos'!O54+'4 pr._savarankiškos f-jos'!O201+'7 pr._kita dotacija'!O272+'9 pr._įstaigų pajamos'!O105</f>
        <v>2.6</v>
      </c>
    </row>
    <row r="31" spans="1:14" ht="15" customHeight="1" x14ac:dyDescent="0.25">
      <c r="A31" s="5" t="s">
        <v>80</v>
      </c>
      <c r="B31" s="17" t="s">
        <v>17</v>
      </c>
      <c r="C31" s="16">
        <f t="shared" si="2"/>
        <v>154</v>
      </c>
      <c r="D31" s="16">
        <f>'4 pr._savarankiškos f-jos'!E75+'4 pr._savarankiškos f-jos'!E133+'5 pr._valstybinės f-jos'!E72+'5 pr._valstybinės f-jos'!E110+'7 pr._kita dotacija'!E60+'9 pr._įstaigų pajamos'!E42+'9 pr._įstaigų pajamos'!E55+'11 pr._apyvartinės lėšos'!E26</f>
        <v>133.30000000000001</v>
      </c>
      <c r="E31" s="16">
        <f>'4 pr._savarankiškos f-jos'!F75+'4 pr._savarankiškos f-jos'!F133+'5 pr._valstybinės f-jos'!F72+'5 pr._valstybinės f-jos'!F110+'7 pr._kita dotacija'!F60+'9 pr._įstaigų pajamos'!F42+'9 pr._įstaigų pajamos'!F55+'11 pr._apyvartinės lėšos'!F26</f>
        <v>80.900000000000006</v>
      </c>
      <c r="F31" s="16">
        <f>'4 pr._savarankiškos f-jos'!G75+'4 pr._savarankiškos f-jos'!G133+'5 pr._valstybinės f-jos'!G72+'5 pr._valstybinės f-jos'!G110+'7 pr._kita dotacija'!G60+'9 pr._įstaigų pajamos'!G42+'9 pr._įstaigų pajamos'!G55+'11 pr._apyvartinės lėšos'!G26</f>
        <v>20.7</v>
      </c>
      <c r="G31" s="10">
        <f t="shared" si="3"/>
        <v>-1.2000000000000002</v>
      </c>
      <c r="H31" s="10">
        <f>'4 pr._savarankiškos f-jos'!I75+'4 pr._savarankiškos f-jos'!I133+'5 pr._valstybinės f-jos'!I72+'5 pr._valstybinės f-jos'!I110+'7 pr._kita dotacija'!I60+'9 pr._įstaigų pajamos'!I42+'9 pr._įstaigų pajamos'!I55+'11 pr._apyvartinės lėšos'!I26</f>
        <v>-1.1000000000000001</v>
      </c>
      <c r="I31" s="10">
        <f>'4 pr._savarankiškos f-jos'!J75+'4 pr._savarankiškos f-jos'!J133+'5 pr._valstybinės f-jos'!J72+'5 pr._valstybinės f-jos'!J110+'7 pr._kita dotacija'!J60+'9 pr._įstaigų pajamos'!J42+'9 pr._įstaigų pajamos'!J55+'11 pr._apyvartinės lėšos'!J26</f>
        <v>-0.9</v>
      </c>
      <c r="J31" s="10">
        <f>'4 pr._savarankiškos f-jos'!K75+'4 pr._savarankiškos f-jos'!K133+'5 pr._valstybinės f-jos'!K72+'5 pr._valstybinės f-jos'!K110+'7 pr._kita dotacija'!K60+'9 pr._įstaigų pajamos'!K42+'9 pr._įstaigų pajamos'!K55+'11 pr._apyvartinės lėšos'!K26</f>
        <v>-0.1</v>
      </c>
      <c r="K31" s="94">
        <f t="shared" si="4"/>
        <v>152.79999999999998</v>
      </c>
      <c r="L31" s="94">
        <f>'4 pr._savarankiškos f-jos'!M75+'4 pr._savarankiškos f-jos'!M133+'5 pr._valstybinės f-jos'!M72+'5 pr._valstybinės f-jos'!M110+'7 pr._kita dotacija'!M60+'9 pr._įstaigų pajamos'!M42+'9 pr._įstaigų pajamos'!M55+'11 pr._apyvartinės lėšos'!M26</f>
        <v>132.19999999999999</v>
      </c>
      <c r="M31" s="94">
        <f>'4 pr._savarankiškos f-jos'!N75+'4 pr._savarankiškos f-jos'!N133+'5 pr._valstybinės f-jos'!N72+'5 pr._valstybinės f-jos'!N110+'7 pr._kita dotacija'!N60+'9 pr._įstaigų pajamos'!N42+'9 pr._įstaigų pajamos'!N55+'11 pr._apyvartinės lėšos'!N26</f>
        <v>80</v>
      </c>
      <c r="N31" s="94">
        <f>'4 pr._savarankiškos f-jos'!O75+'4 pr._savarankiškos f-jos'!O133+'5 pr._valstybinės f-jos'!O72+'5 pr._valstybinės f-jos'!O110+'7 pr._kita dotacija'!O60+'9 pr._įstaigų pajamos'!O42+'9 pr._įstaigų pajamos'!O55+'11 pr._apyvartinės lėšos'!O26</f>
        <v>20.599999999999998</v>
      </c>
    </row>
    <row r="32" spans="1:14" ht="15" customHeight="1" x14ac:dyDescent="0.25">
      <c r="A32" s="5" t="s">
        <v>81</v>
      </c>
      <c r="B32" s="17" t="s">
        <v>18</v>
      </c>
      <c r="C32" s="16">
        <f t="shared" si="2"/>
        <v>94.9</v>
      </c>
      <c r="D32" s="16">
        <f>'4 pr._savarankiškos f-jos'!E80+'4 pr._savarankiškos f-jos'!E137+'5 pr._valstybinės f-jos'!E76+'5 pr._valstybinės f-jos'!E112+'7 pr._kita dotacija'!E64+'9 pr._įstaigų pajamos'!E43+'9 pr._įstaigų pajamos'!E56</f>
        <v>94.9</v>
      </c>
      <c r="E32" s="16">
        <f>'4 pr._savarankiškos f-jos'!F80+'4 pr._savarankiškos f-jos'!F137+'5 pr._valstybinės f-jos'!F76+'5 pr._valstybinės f-jos'!F112+'7 pr._kita dotacija'!F64+'9 pr._įstaigų pajamos'!F43+'9 pr._įstaigų pajamos'!F56</f>
        <v>58.800000000000004</v>
      </c>
      <c r="F32" s="16">
        <f>'4 pr._savarankiškos f-jos'!G80+'4 pr._savarankiškos f-jos'!G137+'5 pr._valstybinės f-jos'!G76+'5 pr._valstybinės f-jos'!G112+'7 pr._kita dotacija'!G64+'9 pr._įstaigų pajamos'!G43+'9 pr._įstaigų pajamos'!G56</f>
        <v>0</v>
      </c>
      <c r="G32" s="10">
        <f t="shared" si="3"/>
        <v>-0.2</v>
      </c>
      <c r="H32" s="10">
        <f>'4 pr._savarankiškos f-jos'!I80+'4 pr._savarankiškos f-jos'!I137+'5 pr._valstybinės f-jos'!I76+'5 pr._valstybinės f-jos'!I112+'7 pr._kita dotacija'!I64+'9 pr._įstaigų pajamos'!I43+'9 pr._įstaigų pajamos'!I56</f>
        <v>-0.2</v>
      </c>
      <c r="I32" s="10">
        <f>'4 pr._savarankiškos f-jos'!J80+'4 pr._savarankiškos f-jos'!J137+'5 pr._valstybinės f-jos'!J76+'5 pr._valstybinės f-jos'!J112+'7 pr._kita dotacija'!J64+'9 pr._įstaigų pajamos'!J43+'9 pr._įstaigų pajamos'!J56</f>
        <v>0.1</v>
      </c>
      <c r="J32" s="10">
        <f>'4 pr._savarankiškos f-jos'!K80+'4 pr._savarankiškos f-jos'!K137+'5 pr._valstybinės f-jos'!K76+'5 pr._valstybinės f-jos'!K112+'7 pr._kita dotacija'!K64+'9 pr._įstaigų pajamos'!K43+'9 pr._įstaigų pajamos'!K56</f>
        <v>0</v>
      </c>
      <c r="K32" s="94">
        <f t="shared" si="4"/>
        <v>94.700000000000017</v>
      </c>
      <c r="L32" s="94">
        <f>'4 pr._savarankiškos f-jos'!M80+'4 pr._savarankiškos f-jos'!M137+'5 pr._valstybinės f-jos'!M76+'5 pr._valstybinės f-jos'!M112+'7 pr._kita dotacija'!M64+'9 pr._įstaigų pajamos'!M43+'9 pr._įstaigų pajamos'!M56</f>
        <v>94.700000000000017</v>
      </c>
      <c r="M32" s="94">
        <f>'4 pr._savarankiškos f-jos'!N80+'4 pr._savarankiškos f-jos'!N137+'5 pr._valstybinės f-jos'!N76+'5 pr._valstybinės f-jos'!N112+'7 pr._kita dotacija'!N64+'9 pr._įstaigų pajamos'!N43+'9 pr._įstaigų pajamos'!N56</f>
        <v>58.900000000000006</v>
      </c>
      <c r="N32" s="94">
        <f>'4 pr._savarankiškos f-jos'!O80+'4 pr._savarankiškos f-jos'!O137+'5 pr._valstybinės f-jos'!O76+'5 pr._valstybinės f-jos'!O112+'7 pr._kita dotacija'!O64+'9 pr._įstaigų pajamos'!O43+'9 pr._įstaigų pajamos'!O56</f>
        <v>0</v>
      </c>
    </row>
    <row r="33" spans="1:14" ht="15" customHeight="1" x14ac:dyDescent="0.25">
      <c r="A33" s="5" t="s">
        <v>82</v>
      </c>
      <c r="B33" s="17" t="s">
        <v>19</v>
      </c>
      <c r="C33" s="16">
        <f t="shared" si="2"/>
        <v>774.90000000000009</v>
      </c>
      <c r="D33" s="16">
        <f>'4 pr._savarankiškos f-jos'!E85+'4 pr._savarankiškos f-jos'!E141+'5 pr._valstybinės f-jos'!E80+'5 pr._valstybinės f-jos'!E114+'7 pr._kita dotacija'!E68+'9 pr._įstaigų pajamos'!E57</f>
        <v>774.90000000000009</v>
      </c>
      <c r="E33" s="16">
        <f>'4 pr._savarankiškos f-jos'!F85+'4 pr._savarankiškos f-jos'!F141+'5 pr._valstybinės f-jos'!F80+'5 pr._valstybinės f-jos'!F114+'7 pr._kita dotacija'!F68+'9 pr._įstaigų pajamos'!F57</f>
        <v>160.9</v>
      </c>
      <c r="F33" s="16">
        <f>'4 pr._savarankiškos f-jos'!G85+'4 pr._savarankiškos f-jos'!G141+'5 pr._valstybinės f-jos'!G80+'5 pr._valstybinės f-jos'!G114+'7 pr._kita dotacija'!G68+'9 pr._įstaigų pajamos'!G57</f>
        <v>0</v>
      </c>
      <c r="G33" s="10">
        <f t="shared" si="3"/>
        <v>0.1</v>
      </c>
      <c r="H33" s="10">
        <f>'4 pr._savarankiškos f-jos'!I85+'4 pr._savarankiškos f-jos'!I141+'5 pr._valstybinės f-jos'!I80+'5 pr._valstybinės f-jos'!I114+'7 pr._kita dotacija'!I68+'9 pr._įstaigų pajamos'!I57</f>
        <v>0.1</v>
      </c>
      <c r="I33" s="10">
        <f>'4 pr._savarankiškos f-jos'!J85+'4 pr._savarankiškos f-jos'!J141+'5 pr._valstybinės f-jos'!J80+'5 pr._valstybinės f-jos'!J114+'7 pr._kita dotacija'!J68+'9 pr._įstaigų pajamos'!J57</f>
        <v>0.1</v>
      </c>
      <c r="J33" s="10">
        <f>'4 pr._savarankiškos f-jos'!K85+'4 pr._savarankiškos f-jos'!K141+'5 pr._valstybinės f-jos'!K80+'5 pr._valstybinės f-jos'!K114+'7 pr._kita dotacija'!K68+'9 pr._įstaigų pajamos'!K57</f>
        <v>0</v>
      </c>
      <c r="K33" s="94">
        <f t="shared" si="4"/>
        <v>775</v>
      </c>
      <c r="L33" s="94">
        <f>'4 pr._savarankiškos f-jos'!M85+'4 pr._savarankiškos f-jos'!M141+'5 pr._valstybinės f-jos'!M80+'5 pr._valstybinės f-jos'!M114+'7 pr._kita dotacija'!M68+'9 pr._įstaigų pajamos'!M57</f>
        <v>775</v>
      </c>
      <c r="M33" s="94">
        <f>'4 pr._savarankiškos f-jos'!N85+'4 pr._savarankiškos f-jos'!N141+'5 pr._valstybinės f-jos'!N80+'5 pr._valstybinės f-jos'!N114+'7 pr._kita dotacija'!N68+'9 pr._įstaigų pajamos'!N57</f>
        <v>161</v>
      </c>
      <c r="N33" s="94">
        <f>'4 pr._savarankiškos f-jos'!O85+'4 pr._savarankiškos f-jos'!O141+'5 pr._valstybinės f-jos'!O80+'5 pr._valstybinės f-jos'!O114+'7 pr._kita dotacija'!O68+'9 pr._įstaigų pajamos'!O57</f>
        <v>0</v>
      </c>
    </row>
    <row r="34" spans="1:14" ht="15" customHeight="1" x14ac:dyDescent="0.25">
      <c r="A34" s="5" t="s">
        <v>83</v>
      </c>
      <c r="B34" s="17" t="s">
        <v>26</v>
      </c>
      <c r="C34" s="16">
        <f>D34+F34</f>
        <v>1330</v>
      </c>
      <c r="D34" s="16">
        <f>'4 pr._savarankiškos f-jos'!E89</f>
        <v>127.8</v>
      </c>
      <c r="E34" s="16">
        <f>'4 pr._savarankiškos f-jos'!F89</f>
        <v>0</v>
      </c>
      <c r="F34" s="16">
        <f>'4 pr._savarankiškos f-jos'!G89</f>
        <v>1202.2</v>
      </c>
      <c r="G34" s="10">
        <f t="shared" si="3"/>
        <v>0</v>
      </c>
      <c r="H34" s="10">
        <f>'4 pr._savarankiškos f-jos'!I89</f>
        <v>0</v>
      </c>
      <c r="I34" s="10">
        <f>'4 pr._savarankiškos f-jos'!J89</f>
        <v>0</v>
      </c>
      <c r="J34" s="10">
        <f>'4 pr._savarankiškos f-jos'!K89</f>
        <v>0</v>
      </c>
      <c r="K34" s="94">
        <f t="shared" si="4"/>
        <v>1330</v>
      </c>
      <c r="L34" s="94">
        <f>'4 pr._savarankiškos f-jos'!M89</f>
        <v>127.8</v>
      </c>
      <c r="M34" s="94">
        <f>'4 pr._savarankiškos f-jos'!N89</f>
        <v>0</v>
      </c>
      <c r="N34" s="94">
        <f>'4 pr._savarankiškos f-jos'!O89</f>
        <v>1202.2</v>
      </c>
    </row>
    <row r="35" spans="1:14" ht="15" customHeight="1" x14ac:dyDescent="0.25">
      <c r="A35" s="13" t="s">
        <v>84</v>
      </c>
      <c r="B35" s="35" t="s">
        <v>170</v>
      </c>
      <c r="C35" s="16">
        <f>D35+F35</f>
        <v>381.70000000000005</v>
      </c>
      <c r="D35" s="16">
        <f>'4 pr._savarankiškos f-jos'!E90+'5 pr._valstybinės f-jos'!E82+'11 pr._apyvartinės lėšos'!E82+'9 pr._įstaigų pajamos'!E44</f>
        <v>381.70000000000005</v>
      </c>
      <c r="E35" s="16">
        <f>'4 pr._savarankiškos f-jos'!F90+'5 pr._valstybinės f-jos'!F82+'11 pr._apyvartinės lėšos'!F82+'9 pr._įstaigų pajamos'!F44</f>
        <v>264.7</v>
      </c>
      <c r="F35" s="16">
        <f>'4 pr._savarankiškos f-jos'!G90+'5 pr._valstybinės f-jos'!G82+'11 pr._apyvartinės lėšos'!G82+'9 pr._įstaigų pajamos'!G44</f>
        <v>0</v>
      </c>
      <c r="G35" s="10">
        <f t="shared" si="3"/>
        <v>0</v>
      </c>
      <c r="H35" s="10">
        <f>'4 pr._savarankiškos f-jos'!I90+'5 pr._valstybinės f-jos'!I82+'11 pr._apyvartinės lėšos'!I82+'9 pr._įstaigų pajamos'!I44</f>
        <v>0</v>
      </c>
      <c r="I35" s="10">
        <f>'4 pr._savarankiškos f-jos'!J90+'5 pr._valstybinės f-jos'!J82+'11 pr._apyvartinės lėšos'!J82+'9 pr._įstaigų pajamos'!J44</f>
        <v>0</v>
      </c>
      <c r="J35" s="10">
        <f>'4 pr._savarankiškos f-jos'!K90+'5 pr._valstybinės f-jos'!K82+'11 pr._apyvartinės lėšos'!K82+'9 pr._įstaigų pajamos'!K44</f>
        <v>0</v>
      </c>
      <c r="K35" s="94">
        <f t="shared" si="4"/>
        <v>381.70000000000005</v>
      </c>
      <c r="L35" s="94">
        <f>'4 pr._savarankiškos f-jos'!M90+'5 pr._valstybinės f-jos'!M82+'11 pr._apyvartinės lėšos'!M82+'9 pr._įstaigų pajamos'!M44</f>
        <v>381.70000000000005</v>
      </c>
      <c r="M35" s="94">
        <f>'4 pr._savarankiškos f-jos'!N90+'5 pr._valstybinės f-jos'!N82+'11 pr._apyvartinės lėšos'!N82+'9 pr._įstaigų pajamos'!N44</f>
        <v>264.7</v>
      </c>
      <c r="N35" s="94">
        <f>'4 pr._savarankiškos f-jos'!O90+'5 pr._valstybinės f-jos'!O82+'11 pr._apyvartinės lėšos'!O82+'9 pr._įstaigų pajamos'!O44</f>
        <v>0</v>
      </c>
    </row>
    <row r="36" spans="1:14" ht="15" customHeight="1" x14ac:dyDescent="0.25">
      <c r="A36" s="19" t="s">
        <v>85</v>
      </c>
      <c r="B36" s="29" t="s">
        <v>70</v>
      </c>
      <c r="C36" s="16">
        <f>D36+F36</f>
        <v>204.1</v>
      </c>
      <c r="D36" s="16">
        <f>'4 pr._savarankiškos f-jos'!E148+'5 pr._valstybinės f-jos'!E86+'9 pr._įstaigų pajamos'!E61+'7 pr._kita dotacija'!E85</f>
        <v>204.1</v>
      </c>
      <c r="E36" s="16">
        <f>'4 pr._savarankiškos f-jos'!F148+'5 pr._valstybinės f-jos'!F86+'9 pr._įstaigų pajamos'!F61+'7 pr._kita dotacija'!F85</f>
        <v>124.99999999999999</v>
      </c>
      <c r="F36" s="16">
        <f>'4 pr._savarankiškos f-jos'!G148+'5 pr._valstybinės f-jos'!G86+'9 pr._įstaigų pajamos'!G61+'7 pr._kita dotacija'!G85</f>
        <v>0</v>
      </c>
      <c r="G36" s="10">
        <f t="shared" ref="G36:G37" si="5">H36+J36</f>
        <v>0</v>
      </c>
      <c r="H36" s="10">
        <f>'4 pr._savarankiškos f-jos'!I148+'5 pr._valstybinės f-jos'!I86+'9 pr._įstaigų pajamos'!I61+'7 pr._kita dotacija'!I85</f>
        <v>0</v>
      </c>
      <c r="I36" s="10">
        <f>'4 pr._savarankiškos f-jos'!J148+'5 pr._valstybinės f-jos'!J86+'9 pr._įstaigų pajamos'!J61+'7 pr._kita dotacija'!J85</f>
        <v>0</v>
      </c>
      <c r="J36" s="10">
        <f>'4 pr._savarankiškos f-jos'!K148+'5 pr._valstybinės f-jos'!K86+'9 pr._įstaigų pajamos'!K61+'7 pr._kita dotacija'!K85</f>
        <v>0</v>
      </c>
      <c r="K36" s="94">
        <f t="shared" ref="K36:K40" si="6">L36+N36</f>
        <v>204.1</v>
      </c>
      <c r="L36" s="94">
        <f>'4 pr._savarankiškos f-jos'!M148+'5 pr._valstybinės f-jos'!M86+'9 pr._įstaigų pajamos'!M61+'7 pr._kita dotacija'!M85</f>
        <v>204.1</v>
      </c>
      <c r="M36" s="94">
        <f>'4 pr._savarankiškos f-jos'!N148+'5 pr._valstybinės f-jos'!N86+'9 pr._įstaigų pajamos'!N61+'7 pr._kita dotacija'!N85</f>
        <v>124.99999999999999</v>
      </c>
      <c r="N36" s="94">
        <f>'4 pr._savarankiškos f-jos'!O148+'5 pr._valstybinės f-jos'!O86+'9 pr._įstaigų pajamos'!O61+'7 pr._kita dotacija'!O85</f>
        <v>0</v>
      </c>
    </row>
    <row r="37" spans="1:14" ht="15" customHeight="1" x14ac:dyDescent="0.25">
      <c r="A37" s="5" t="s">
        <v>86</v>
      </c>
      <c r="B37" s="92" t="s">
        <v>55</v>
      </c>
      <c r="C37" s="16">
        <f>D37+F37</f>
        <v>604.90000000000009</v>
      </c>
      <c r="D37" s="16">
        <f>'4 pr._savarankiškos f-jos'!E154+'6 pr._mokinio krepšelis'!E19+'7 pr._kita dotacija'!E98+'9 pr._įstaigų pajamos'!E64+'11 pr._apyvartinės lėšos'!E30</f>
        <v>604.90000000000009</v>
      </c>
      <c r="E37" s="16">
        <f>'4 pr._savarankiškos f-jos'!F154+'6 pr._mokinio krepšelis'!F19+'7 pr._kita dotacija'!F98+'9 pr._įstaigų pajamos'!F64+'11 pr._apyvartinės lėšos'!F30</f>
        <v>423.20000000000005</v>
      </c>
      <c r="F37" s="16">
        <f>'4 pr._savarankiškos f-jos'!G154+'6 pr._mokinio krepšelis'!G19+'7 pr._kita dotacija'!G98+'9 pr._įstaigų pajamos'!G64+'11 pr._apyvartinės lėšos'!G30</f>
        <v>0</v>
      </c>
      <c r="G37" s="10">
        <f t="shared" si="5"/>
        <v>-3.2</v>
      </c>
      <c r="H37" s="10">
        <f>'4 pr._savarankiškos f-jos'!I154+'6 pr._mokinio krepšelis'!I19+'7 pr._kita dotacija'!I98+'9 pr._įstaigų pajamos'!I64+'11 pr._apyvartinės lėšos'!I30</f>
        <v>-3.2</v>
      </c>
      <c r="I37" s="10">
        <f>'4 pr._savarankiškos f-jos'!J154+'6 pr._mokinio krepšelis'!J19+'7 pr._kita dotacija'!J98+'9 pr._įstaigų pajamos'!J64+'11 pr._apyvartinės lėšos'!J30</f>
        <v>0</v>
      </c>
      <c r="J37" s="10">
        <f>'4 pr._savarankiškos f-jos'!K154+'6 pr._mokinio krepšelis'!K19+'7 pr._kita dotacija'!K98+'9 pr._įstaigų pajamos'!K64+'11 pr._apyvartinės lėšos'!K30</f>
        <v>0</v>
      </c>
      <c r="K37" s="94">
        <f t="shared" si="6"/>
        <v>601.70000000000005</v>
      </c>
      <c r="L37" s="94">
        <f>'4 pr._savarankiškos f-jos'!M154+'6 pr._mokinio krepšelis'!M19+'7 pr._kita dotacija'!M98+'9 pr._įstaigų pajamos'!M64+'11 pr._apyvartinės lėšos'!M30</f>
        <v>601.70000000000005</v>
      </c>
      <c r="M37" s="94">
        <f>'4 pr._savarankiškos f-jos'!N154+'6 pr._mokinio krepšelis'!N19+'7 pr._kita dotacija'!N98+'9 pr._įstaigų pajamos'!N64+'11 pr._apyvartinės lėšos'!N30</f>
        <v>423.20000000000005</v>
      </c>
      <c r="N37" s="94">
        <f>'4 pr._savarankiškos f-jos'!O154+'6 pr._mokinio krepšelis'!O19+'7 pr._kita dotacija'!O98+'9 pr._įstaigų pajamos'!O64+'11 pr._apyvartinės lėšos'!O30</f>
        <v>0</v>
      </c>
    </row>
    <row r="38" spans="1:14" ht="15" customHeight="1" x14ac:dyDescent="0.25">
      <c r="A38" s="5" t="s">
        <v>87</v>
      </c>
      <c r="B38" s="29" t="s">
        <v>33</v>
      </c>
      <c r="C38" s="16">
        <f t="shared" ref="C38:C71" si="7">D38+F38</f>
        <v>635.00000000000011</v>
      </c>
      <c r="D38" s="16">
        <f>'4 pr._savarankiškos f-jos'!E155+'6 pr._mokinio krepšelis'!E20+'7 pr._kita dotacija'!E102+'9 pr._įstaigų pajamos'!E65+'11 pr._apyvartinės lėšos'!E31</f>
        <v>635.00000000000011</v>
      </c>
      <c r="E38" s="16">
        <f>'4 pr._savarankiškos f-jos'!F155+'6 pr._mokinio krepšelis'!F20+'7 pr._kita dotacija'!F102+'9 pr._įstaigų pajamos'!F65+'11 pr._apyvartinės lėšos'!F31</f>
        <v>458.1</v>
      </c>
      <c r="F38" s="16">
        <f>'4 pr._savarankiškos f-jos'!G155+'6 pr._mokinio krepšelis'!G20+'7 pr._kita dotacija'!G102+'9 pr._įstaigų pajamos'!G65+'11 pr._apyvartinės lėšos'!G31</f>
        <v>0</v>
      </c>
      <c r="G38" s="10">
        <f t="shared" ref="G38:G40" si="8">H38+J38</f>
        <v>1.5</v>
      </c>
      <c r="H38" s="10">
        <f>'4 pr._savarankiškos f-jos'!I155+'6 pr._mokinio krepšelis'!I20+'7 pr._kita dotacija'!I102+'9 pr._įstaigų pajamos'!I65+'11 pr._apyvartinės lėšos'!I31</f>
        <v>1.5</v>
      </c>
      <c r="I38" s="10">
        <f>'4 pr._savarankiškos f-jos'!J155+'6 pr._mokinio krepšelis'!J20+'7 pr._kita dotacija'!J102+'9 pr._įstaigų pajamos'!J65+'11 pr._apyvartinės lėšos'!J31</f>
        <v>0</v>
      </c>
      <c r="J38" s="10">
        <f>'4 pr._savarankiškos f-jos'!K155+'6 pr._mokinio krepšelis'!K20+'7 pr._kita dotacija'!K102+'9 pr._įstaigų pajamos'!K65+'11 pr._apyvartinės lėšos'!K31</f>
        <v>0</v>
      </c>
      <c r="K38" s="94">
        <f t="shared" si="6"/>
        <v>636.50000000000011</v>
      </c>
      <c r="L38" s="94">
        <f>'4 pr._savarankiškos f-jos'!M155+'6 pr._mokinio krepšelis'!M20+'7 pr._kita dotacija'!M102+'9 pr._įstaigų pajamos'!M65+'11 pr._apyvartinės lėšos'!M31</f>
        <v>636.50000000000011</v>
      </c>
      <c r="M38" s="94">
        <f>'4 pr._savarankiškos f-jos'!N155+'6 pr._mokinio krepšelis'!N20+'7 pr._kita dotacija'!N102+'9 pr._įstaigų pajamos'!N65+'11 pr._apyvartinės lėšos'!N31</f>
        <v>458.1</v>
      </c>
      <c r="N38" s="94">
        <f>'4 pr._savarankiškos f-jos'!O155+'6 pr._mokinio krepšelis'!O20+'7 pr._kita dotacija'!O102+'9 pr._įstaigų pajamos'!O65+'11 pr._apyvartinės lėšos'!O31</f>
        <v>0</v>
      </c>
    </row>
    <row r="39" spans="1:14" ht="15" customHeight="1" x14ac:dyDescent="0.25">
      <c r="A39" s="5" t="s">
        <v>88</v>
      </c>
      <c r="B39" s="29" t="s">
        <v>160</v>
      </c>
      <c r="C39" s="16">
        <f t="shared" si="7"/>
        <v>932.2</v>
      </c>
      <c r="D39" s="16">
        <f>'4 pr._savarankiškos f-jos'!E156+'6 pr._mokinio krepšelis'!E21+'9 pr._įstaigų pajamos'!E66+'7 pr._kita dotacija'!E107+'11 pr._apyvartinės lėšos'!E32</f>
        <v>932.2</v>
      </c>
      <c r="E39" s="16">
        <f>'4 pr._savarankiškos f-jos'!F156+'6 pr._mokinio krepšelis'!F21+'9 pr._įstaigų pajamos'!F66+'7 pr._kita dotacija'!F107+'11 pr._apyvartinės lėšos'!F32</f>
        <v>647.9</v>
      </c>
      <c r="F39" s="16">
        <f>'4 pr._savarankiškos f-jos'!G156+'6 pr._mokinio krepšelis'!G21+'9 pr._įstaigų pajamos'!G66+'7 pr._kita dotacija'!G107+'11 pr._apyvartinės lėšos'!G32</f>
        <v>0</v>
      </c>
      <c r="G39" s="10">
        <f t="shared" si="8"/>
        <v>-20</v>
      </c>
      <c r="H39" s="10">
        <f>'4 pr._savarankiškos f-jos'!I156+'6 pr._mokinio krepšelis'!I21+'9 pr._įstaigų pajamos'!I66+'7 pr._kita dotacija'!I107+'11 pr._apyvartinės lėšos'!I32</f>
        <v>-20</v>
      </c>
      <c r="I39" s="10">
        <f>'4 pr._savarankiškos f-jos'!J156+'6 pr._mokinio krepšelis'!J21+'9 pr._įstaigų pajamos'!J66+'7 pr._kita dotacija'!J107+'11 pr._apyvartinės lėšos'!J32</f>
        <v>-8.8000000000000007</v>
      </c>
      <c r="J39" s="10">
        <f>'4 pr._savarankiškos f-jos'!K156+'6 pr._mokinio krepšelis'!K21+'9 pr._įstaigų pajamos'!K66+'7 pr._kita dotacija'!K107+'11 pr._apyvartinės lėšos'!K32</f>
        <v>0</v>
      </c>
      <c r="K39" s="94">
        <f t="shared" si="6"/>
        <v>912.2</v>
      </c>
      <c r="L39" s="94">
        <f>'4 pr._savarankiškos f-jos'!M156+'6 pr._mokinio krepšelis'!M21+'9 pr._įstaigų pajamos'!M66+'7 pr._kita dotacija'!M107+'11 pr._apyvartinės lėšos'!M32</f>
        <v>912.2</v>
      </c>
      <c r="M39" s="94">
        <f>'4 pr._savarankiškos f-jos'!N156+'6 pr._mokinio krepšelis'!N21+'9 pr._įstaigų pajamos'!N66+'7 pr._kita dotacija'!N107+'11 pr._apyvartinės lėšos'!N32</f>
        <v>639.1</v>
      </c>
      <c r="N39" s="94">
        <f>'4 pr._savarankiškos f-jos'!O156+'6 pr._mokinio krepšelis'!O21+'9 pr._įstaigų pajamos'!O66+'7 pr._kita dotacija'!O107+'11 pr._apyvartinės lėšos'!O32</f>
        <v>0</v>
      </c>
    </row>
    <row r="40" spans="1:14" ht="15" customHeight="1" x14ac:dyDescent="0.25">
      <c r="A40" s="5" t="s">
        <v>89</v>
      </c>
      <c r="B40" s="29" t="s">
        <v>416</v>
      </c>
      <c r="C40" s="16">
        <f t="shared" si="7"/>
        <v>571</v>
      </c>
      <c r="D40" s="16">
        <f>'4 pr._savarankiškos f-jos'!E157+'6 pr._mokinio krepšelis'!E22+'9 pr._įstaigų pajamos'!E67+'7 pr._kita dotacija'!E112+'11 pr._apyvartinės lėšos'!E93+'11 pr._apyvartinės lėšos'!E33</f>
        <v>571</v>
      </c>
      <c r="E40" s="16">
        <f>'4 pr._savarankiškos f-jos'!F157+'6 pr._mokinio krepšelis'!F22+'9 pr._įstaigų pajamos'!F67+'7 pr._kita dotacija'!F112+'11 pr._apyvartinės lėšos'!F93+'11 pr._apyvartinės lėšos'!F33</f>
        <v>400.90000000000003</v>
      </c>
      <c r="F40" s="16">
        <f>'4 pr._savarankiškos f-jos'!G157+'6 pr._mokinio krepšelis'!G22+'9 pr._įstaigų pajamos'!G67+'7 pr._kita dotacija'!G112+'11 pr._apyvartinės lėšos'!G93+'11 pr._apyvartinės lėšos'!G33</f>
        <v>0</v>
      </c>
      <c r="G40" s="10">
        <f t="shared" si="8"/>
        <v>0</v>
      </c>
      <c r="H40" s="10">
        <f>'4 pr._savarankiškos f-jos'!I157+'6 pr._mokinio krepšelis'!I22+'9 pr._įstaigų pajamos'!I67+'7 pr._kita dotacija'!I112+'11 pr._apyvartinės lėšos'!I93+'11 pr._apyvartinės lėšos'!I33</f>
        <v>0</v>
      </c>
      <c r="I40" s="10">
        <f>'4 pr._savarankiškos f-jos'!J157+'6 pr._mokinio krepšelis'!J22+'9 pr._įstaigų pajamos'!J67+'7 pr._kita dotacija'!J112+'11 pr._apyvartinės lėšos'!J93+'11 pr._apyvartinės lėšos'!J33</f>
        <v>0</v>
      </c>
      <c r="J40" s="10">
        <f>'4 pr._savarankiškos f-jos'!K157+'6 pr._mokinio krepšelis'!K22+'9 pr._įstaigų pajamos'!K67+'7 pr._kita dotacija'!K112+'11 pr._apyvartinės lėšos'!K93+'11 pr._apyvartinės lėšos'!K33</f>
        <v>0</v>
      </c>
      <c r="K40" s="94">
        <f t="shared" si="6"/>
        <v>571</v>
      </c>
      <c r="L40" s="94">
        <f>'4 pr._savarankiškos f-jos'!M157+'6 pr._mokinio krepšelis'!M22+'9 pr._įstaigų pajamos'!M67+'7 pr._kita dotacija'!M112+'11 pr._apyvartinės lėšos'!M93+'11 pr._apyvartinės lėšos'!M33</f>
        <v>571</v>
      </c>
      <c r="M40" s="94">
        <f>'4 pr._savarankiškos f-jos'!N157+'6 pr._mokinio krepšelis'!N22+'9 pr._įstaigų pajamos'!N67+'7 pr._kita dotacija'!N112+'11 pr._apyvartinės lėšos'!N93+'11 pr._apyvartinės lėšos'!N33</f>
        <v>400.90000000000003</v>
      </c>
      <c r="N40" s="94">
        <f>'4 pr._savarankiškos f-jos'!O157+'6 pr._mokinio krepšelis'!O22+'9 pr._įstaigų pajamos'!O67+'7 pr._kita dotacija'!O112+'11 pr._apyvartinės lėšos'!O93+'11 pr._apyvartinės lėšos'!O33</f>
        <v>0</v>
      </c>
    </row>
    <row r="41" spans="1:14" ht="15" customHeight="1" x14ac:dyDescent="0.25">
      <c r="A41" s="5" t="s">
        <v>90</v>
      </c>
      <c r="B41" s="18" t="s">
        <v>152</v>
      </c>
      <c r="C41" s="16">
        <f t="shared" si="7"/>
        <v>408.8</v>
      </c>
      <c r="D41" s="16">
        <f>'4 pr._savarankiškos f-jos'!E158+'6 pr._mokinio krepšelis'!E23+'9 pr._įstaigų pajamos'!E68+'7 pr._kita dotacija'!E116+'11 pr._apyvartinės lėšos'!E34+'11 pr._apyvartinės lėšos'!E94</f>
        <v>408.8</v>
      </c>
      <c r="E41" s="16">
        <f>'4 pr._savarankiškos f-jos'!F158+'6 pr._mokinio krepšelis'!F23+'9 pr._įstaigų pajamos'!F68+'7 pr._kita dotacija'!F116+'11 pr._apyvartinės lėšos'!F34+'11 pr._apyvartinės lėšos'!F94</f>
        <v>290.8</v>
      </c>
      <c r="F41" s="16">
        <f>'4 pr._savarankiškos f-jos'!G158+'6 pr._mokinio krepšelis'!G23+'9 pr._įstaigų pajamos'!G68+'7 pr._kita dotacija'!G116+'11 pr._apyvartinės lėšos'!G34+'11 pr._apyvartinės lėšos'!G94</f>
        <v>0</v>
      </c>
      <c r="G41" s="10">
        <f t="shared" ref="G41:G56" si="9">H41+J41</f>
        <v>-8.8000000000000007</v>
      </c>
      <c r="H41" s="10">
        <f>'4 pr._savarankiškos f-jos'!I158+'6 pr._mokinio krepšelis'!I23+'9 pr._įstaigų pajamos'!I68+'7 pr._kita dotacija'!I116+'11 pr._apyvartinės lėšos'!I34+'11 pr._apyvartinės lėšos'!I94</f>
        <v>-8.8000000000000007</v>
      </c>
      <c r="I41" s="10">
        <f>'4 pr._savarankiškos f-jos'!J158+'6 pr._mokinio krepšelis'!J23+'9 pr._įstaigų pajamos'!J68+'7 pr._kita dotacija'!J116+'11 pr._apyvartinės lėšos'!J34+'11 pr._apyvartinės lėšos'!J94</f>
        <v>-6.7</v>
      </c>
      <c r="J41" s="10">
        <f>'4 pr._savarankiškos f-jos'!K158+'6 pr._mokinio krepšelis'!K23+'9 pr._įstaigų pajamos'!K68+'7 pr._kita dotacija'!K116+'11 pr._apyvartinės lėšos'!K34+'11 pr._apyvartinės lėšos'!K94</f>
        <v>0</v>
      </c>
      <c r="K41" s="94">
        <f t="shared" ref="K41:K56" si="10">L41+N41</f>
        <v>399.99999999999994</v>
      </c>
      <c r="L41" s="94">
        <f>'4 pr._savarankiškos f-jos'!M158+'6 pr._mokinio krepšelis'!M23+'9 pr._įstaigų pajamos'!M68+'7 pr._kita dotacija'!M116+'11 pr._apyvartinės lėšos'!M34+'11 pr._apyvartinės lėšos'!M94</f>
        <v>399.99999999999994</v>
      </c>
      <c r="M41" s="94">
        <f>'4 pr._savarankiškos f-jos'!N158+'6 pr._mokinio krepšelis'!N23+'9 pr._įstaigų pajamos'!N68+'7 pr._kita dotacija'!N116+'11 pr._apyvartinės lėšos'!N34+'11 pr._apyvartinės lėšos'!N94</f>
        <v>284.09999999999997</v>
      </c>
      <c r="N41" s="94">
        <f>'4 pr._savarankiškos f-jos'!O158+'6 pr._mokinio krepšelis'!O23+'9 pr._įstaigų pajamos'!O68+'7 pr._kita dotacija'!O116+'11 pr._apyvartinės lėšos'!O34+'11 pr._apyvartinės lėšos'!O94</f>
        <v>0</v>
      </c>
    </row>
    <row r="42" spans="1:14" ht="15" customHeight="1" x14ac:dyDescent="0.25">
      <c r="A42" s="13" t="s">
        <v>91</v>
      </c>
      <c r="B42" s="31" t="s">
        <v>342</v>
      </c>
      <c r="C42" s="16">
        <f t="shared" si="7"/>
        <v>608.79999999999995</v>
      </c>
      <c r="D42" s="16">
        <f>'4 pr._savarankiškos f-jos'!E159+'6 pr._mokinio krepšelis'!E24+'9 pr._įstaigų pajamos'!E69+'7 pr._kita dotacija'!E120+'11 pr._apyvartinės lėšos'!E35</f>
        <v>608.79999999999995</v>
      </c>
      <c r="E42" s="16">
        <f>'4 pr._savarankiškos f-jos'!F159+'6 pr._mokinio krepšelis'!F24+'9 pr._įstaigų pajamos'!F69+'7 pr._kita dotacija'!F120+'11 pr._apyvartinės lėšos'!F35</f>
        <v>426.6</v>
      </c>
      <c r="F42" s="16">
        <f>'4 pr._savarankiškos f-jos'!G159+'6 pr._mokinio krepšelis'!G24+'9 pr._įstaigų pajamos'!G69+'7 pr._kita dotacija'!G120+'11 pr._apyvartinės lėšos'!G35</f>
        <v>0</v>
      </c>
      <c r="G42" s="10">
        <f t="shared" si="9"/>
        <v>3.8</v>
      </c>
      <c r="H42" s="10">
        <f>'4 pr._savarankiškos f-jos'!I159+'6 pr._mokinio krepšelis'!I24+'9 pr._įstaigų pajamos'!I69+'7 pr._kita dotacija'!I120+'11 pr._apyvartinės lėšos'!I35</f>
        <v>3.8</v>
      </c>
      <c r="I42" s="10">
        <f>'4 pr._savarankiškos f-jos'!J159+'6 pr._mokinio krepšelis'!J24+'9 pr._įstaigų pajamos'!J69+'7 pr._kita dotacija'!J120+'11 pr._apyvartinės lėšos'!J35</f>
        <v>2.8</v>
      </c>
      <c r="J42" s="10">
        <f>'4 pr._savarankiškos f-jos'!K159+'6 pr._mokinio krepšelis'!K24+'9 pr._įstaigų pajamos'!K69+'7 pr._kita dotacija'!K120+'11 pr._apyvartinės lėšos'!K35</f>
        <v>0</v>
      </c>
      <c r="K42" s="94">
        <f t="shared" si="10"/>
        <v>612.59999999999991</v>
      </c>
      <c r="L42" s="94">
        <f>'4 pr._savarankiškos f-jos'!M159+'6 pr._mokinio krepšelis'!M24+'9 pr._įstaigų pajamos'!M69+'7 pr._kita dotacija'!M120+'11 pr._apyvartinės lėšos'!M35</f>
        <v>612.59999999999991</v>
      </c>
      <c r="M42" s="94">
        <f>'4 pr._savarankiškos f-jos'!N159+'6 pr._mokinio krepšelis'!N24+'9 pr._įstaigų pajamos'!N69+'7 pr._kita dotacija'!N120+'11 pr._apyvartinės lėšos'!N35</f>
        <v>429.40000000000003</v>
      </c>
      <c r="N42" s="94">
        <f>'4 pr._savarankiškos f-jos'!O159+'6 pr._mokinio krepšelis'!O24+'9 pr._įstaigų pajamos'!O69+'7 pr._kita dotacija'!O120+'11 pr._apyvartinės lėšos'!O35</f>
        <v>0</v>
      </c>
    </row>
    <row r="43" spans="1:14" ht="15" customHeight="1" x14ac:dyDescent="0.25">
      <c r="A43" s="5" t="s">
        <v>92</v>
      </c>
      <c r="B43" s="29" t="s">
        <v>417</v>
      </c>
      <c r="C43" s="16">
        <f t="shared" si="7"/>
        <v>761.4</v>
      </c>
      <c r="D43" s="16">
        <f>'4 pr._savarankiškos f-jos'!E160+'6 pr._mokinio krepšelis'!E25+'9 pr._įstaigų pajamos'!E70+'7 pr._kita dotacija'!E125+'11 pr._apyvartinės lėšos'!E36+'11 pr._apyvartinės lėšos'!E95</f>
        <v>761.4</v>
      </c>
      <c r="E43" s="16">
        <f>'4 pr._savarankiškos f-jos'!F160+'6 pr._mokinio krepšelis'!F25+'9 pr._įstaigų pajamos'!F70+'7 pr._kita dotacija'!F125+'11 pr._apyvartinės lėšos'!F36+'11 pr._apyvartinės lėšos'!F95</f>
        <v>478.7</v>
      </c>
      <c r="F43" s="16">
        <f>'4 pr._savarankiškos f-jos'!G160+'6 pr._mokinio krepšelis'!G25+'9 pr._įstaigų pajamos'!G70+'7 pr._kita dotacija'!G125+'11 pr._apyvartinės lėšos'!G36+'11 pr._apyvartinės lėšos'!G95</f>
        <v>0</v>
      </c>
      <c r="G43" s="10">
        <f t="shared" si="9"/>
        <v>2.6</v>
      </c>
      <c r="H43" s="10">
        <f>'4 pr._savarankiškos f-jos'!I160+'6 pr._mokinio krepšelis'!I25+'9 pr._įstaigų pajamos'!I70+'7 pr._kita dotacija'!I125+'11 pr._apyvartinės lėšos'!I36+'11 pr._apyvartinės lėšos'!I95</f>
        <v>2.6</v>
      </c>
      <c r="I43" s="10">
        <f>'4 pr._savarankiškos f-jos'!J160+'6 pr._mokinio krepšelis'!J25+'9 pr._įstaigų pajamos'!J70+'7 pr._kita dotacija'!J125+'11 pr._apyvartinės lėšos'!J36+'11 pr._apyvartinės lėšos'!J95</f>
        <v>0</v>
      </c>
      <c r="J43" s="10">
        <f>'4 pr._savarankiškos f-jos'!K160+'6 pr._mokinio krepšelis'!K25+'9 pr._įstaigų pajamos'!K70+'7 pr._kita dotacija'!K125+'11 pr._apyvartinės lėšos'!K36+'11 pr._apyvartinės lėšos'!K95</f>
        <v>0</v>
      </c>
      <c r="K43" s="94">
        <f t="shared" si="10"/>
        <v>764</v>
      </c>
      <c r="L43" s="94">
        <f>'4 pr._savarankiškos f-jos'!M160+'6 pr._mokinio krepšelis'!M25+'9 pr._įstaigų pajamos'!M70+'7 pr._kita dotacija'!M125+'11 pr._apyvartinės lėšos'!M36+'11 pr._apyvartinės lėšos'!M95</f>
        <v>764</v>
      </c>
      <c r="M43" s="94">
        <f>'4 pr._savarankiškos f-jos'!N160+'6 pr._mokinio krepšelis'!N25+'9 pr._įstaigų pajamos'!N70+'7 pr._kita dotacija'!N125+'11 pr._apyvartinės lėšos'!N36+'11 pr._apyvartinės lėšos'!N95</f>
        <v>478.7</v>
      </c>
      <c r="N43" s="94">
        <f>'4 pr._savarankiškos f-jos'!O160+'6 pr._mokinio krepšelis'!O25+'9 pr._įstaigų pajamos'!O70+'7 pr._kita dotacija'!O125+'11 pr._apyvartinės lėšos'!O36+'11 pr._apyvartinės lėšos'!O95</f>
        <v>0</v>
      </c>
    </row>
    <row r="44" spans="1:14" ht="15" customHeight="1" x14ac:dyDescent="0.25">
      <c r="A44" s="5" t="s">
        <v>93</v>
      </c>
      <c r="B44" s="29" t="s">
        <v>418</v>
      </c>
      <c r="C44" s="16">
        <f t="shared" si="7"/>
        <v>889.39999999999986</v>
      </c>
      <c r="D44" s="16">
        <f>'4 pr._savarankiškos f-jos'!E161+'6 pr._mokinio krepšelis'!E26+'9 pr._įstaigų pajamos'!E71+'7 pr._kita dotacija'!E129+'11 pr._apyvartinės lėšos'!E37+'11 pr._apyvartinės lėšos'!E96</f>
        <v>889.39999999999986</v>
      </c>
      <c r="E44" s="16">
        <f>'4 pr._savarankiškos f-jos'!F161+'6 pr._mokinio krepšelis'!F26+'9 pr._įstaigų pajamos'!F71+'7 pr._kita dotacija'!F129+'11 pr._apyvartinės lėšos'!F37+'11 pr._apyvartinės lėšos'!F96</f>
        <v>607</v>
      </c>
      <c r="F44" s="16">
        <f>'4 pr._savarankiškos f-jos'!G161+'6 pr._mokinio krepšelis'!G26+'9 pr._įstaigų pajamos'!G71+'7 pr._kita dotacija'!G129+'11 pr._apyvartinės lėšos'!G37+'11 pr._apyvartinės lėšos'!G96</f>
        <v>0</v>
      </c>
      <c r="G44" s="10">
        <f t="shared" si="9"/>
        <v>6.6</v>
      </c>
      <c r="H44" s="10">
        <f>'4 pr._savarankiškos f-jos'!I161+'6 pr._mokinio krepšelis'!I26+'9 pr._įstaigų pajamos'!I71+'7 pr._kita dotacija'!I129+'11 pr._apyvartinės lėšos'!I37+'11 pr._apyvartinės lėšos'!I96</f>
        <v>6.6</v>
      </c>
      <c r="I44" s="10">
        <f>'4 pr._savarankiškos f-jos'!J161+'6 pr._mokinio krepšelis'!J26+'9 pr._įstaigų pajamos'!J71+'7 pr._kita dotacija'!J129+'11 pr._apyvartinės lėšos'!J37+'11 pr._apyvartinės lėšos'!J96</f>
        <v>2.2999999999999998</v>
      </c>
      <c r="J44" s="10">
        <f>'4 pr._savarankiškos f-jos'!K161+'6 pr._mokinio krepšelis'!K26+'9 pr._įstaigų pajamos'!K71+'7 pr._kita dotacija'!K129+'11 pr._apyvartinės lėšos'!K37+'11 pr._apyvartinės lėšos'!K96</f>
        <v>0</v>
      </c>
      <c r="K44" s="94">
        <f t="shared" si="10"/>
        <v>895.99999999999989</v>
      </c>
      <c r="L44" s="94">
        <f>'4 pr._savarankiškos f-jos'!M161+'6 pr._mokinio krepšelis'!M26+'9 pr._įstaigų pajamos'!M71+'7 pr._kita dotacija'!M129+'11 pr._apyvartinės lėšos'!M37+'11 pr._apyvartinės lėšos'!M96</f>
        <v>895.99999999999989</v>
      </c>
      <c r="M44" s="94">
        <f>'4 pr._savarankiškos f-jos'!N161+'6 pr._mokinio krepšelis'!N26+'9 pr._įstaigų pajamos'!N71+'7 pr._kita dotacija'!N129+'11 pr._apyvartinės lėšos'!N37+'11 pr._apyvartinės lėšos'!N96</f>
        <v>609.29999999999995</v>
      </c>
      <c r="N44" s="94">
        <f>'4 pr._savarankiškos f-jos'!O161+'6 pr._mokinio krepšelis'!O26+'9 pr._įstaigų pajamos'!O71+'7 pr._kita dotacija'!O129+'11 pr._apyvartinės lėšos'!O37+'11 pr._apyvartinės lėšos'!O96</f>
        <v>0</v>
      </c>
    </row>
    <row r="45" spans="1:14" ht="15" customHeight="1" x14ac:dyDescent="0.25">
      <c r="A45" s="5" t="s">
        <v>94</v>
      </c>
      <c r="B45" s="29" t="s">
        <v>419</v>
      </c>
      <c r="C45" s="16">
        <f t="shared" si="7"/>
        <v>658.1</v>
      </c>
      <c r="D45" s="16">
        <f>'4 pr._savarankiškos f-jos'!E162+'6 pr._mokinio krepšelis'!E27+'7 pr._kita dotacija'!E134+'9 pr._įstaigų pajamos'!E72+'11 pr._apyvartinės lėšos'!E38</f>
        <v>658.1</v>
      </c>
      <c r="E45" s="16">
        <f>'4 pr._savarankiškos f-jos'!F162+'6 pr._mokinio krepšelis'!F27+'7 pr._kita dotacija'!F134+'9 pr._įstaigų pajamos'!F72+'11 pr._apyvartinės lėšos'!F38</f>
        <v>460.7</v>
      </c>
      <c r="F45" s="16">
        <f>'4 pr._savarankiškos f-jos'!G162+'6 pr._mokinio krepšelis'!G27+'7 pr._kita dotacija'!G134+'9 pr._įstaigų pajamos'!G72+'11 pr._apyvartinės lėšos'!G38</f>
        <v>0</v>
      </c>
      <c r="G45" s="10">
        <f t="shared" si="9"/>
        <v>5.5</v>
      </c>
      <c r="H45" s="10">
        <f>'4 pr._savarankiškos f-jos'!I162+'6 pr._mokinio krepšelis'!I27+'7 pr._kita dotacija'!I134+'9 pr._įstaigų pajamos'!I72+'11 pr._apyvartinės lėšos'!I38</f>
        <v>5.5</v>
      </c>
      <c r="I45" s="10">
        <f>'4 pr._savarankiškos f-jos'!J162+'6 pr._mokinio krepšelis'!J27+'7 pr._kita dotacija'!J134+'9 pr._įstaigų pajamos'!J72+'11 pr._apyvartinės lėšos'!J38</f>
        <v>2</v>
      </c>
      <c r="J45" s="10">
        <f>'4 pr._savarankiškos f-jos'!K162+'6 pr._mokinio krepšelis'!K27+'7 pr._kita dotacija'!K134+'9 pr._įstaigų pajamos'!K72+'11 pr._apyvartinės lėšos'!K38</f>
        <v>0</v>
      </c>
      <c r="K45" s="94">
        <f t="shared" si="10"/>
        <v>663.6</v>
      </c>
      <c r="L45" s="94">
        <f>'4 pr._savarankiškos f-jos'!M162+'6 pr._mokinio krepšelis'!M27+'7 pr._kita dotacija'!M134+'9 pr._įstaigų pajamos'!M72+'11 pr._apyvartinės lėšos'!M38</f>
        <v>663.6</v>
      </c>
      <c r="M45" s="94">
        <f>'4 pr._savarankiškos f-jos'!N162+'6 pr._mokinio krepšelis'!N27+'7 pr._kita dotacija'!N134+'9 pr._įstaigų pajamos'!N72+'11 pr._apyvartinės lėšos'!N38</f>
        <v>462.7</v>
      </c>
      <c r="N45" s="94">
        <f>'4 pr._savarankiškos f-jos'!O162+'6 pr._mokinio krepšelis'!O27+'7 pr._kita dotacija'!O134+'9 pr._įstaigų pajamos'!O72+'11 pr._apyvartinės lėšos'!O38</f>
        <v>0</v>
      </c>
    </row>
    <row r="46" spans="1:14" ht="15" customHeight="1" x14ac:dyDescent="0.25">
      <c r="A46" s="5" t="s">
        <v>95</v>
      </c>
      <c r="B46" s="12" t="s">
        <v>391</v>
      </c>
      <c r="C46" s="16">
        <f t="shared" si="7"/>
        <v>756.2</v>
      </c>
      <c r="D46" s="16">
        <f>'4 pr._savarankiškos f-jos'!E163+'6 pr._mokinio krepšelis'!E28+'9 pr._įstaigų pajamos'!E73+'7 pr._kita dotacija'!E138+'11 pr._apyvartinės lėšos'!E39</f>
        <v>756.2</v>
      </c>
      <c r="E46" s="16">
        <f>'4 pr._savarankiškos f-jos'!F163+'6 pr._mokinio krepšelis'!F28+'9 pr._įstaigų pajamos'!F73+'7 pr._kita dotacija'!F138+'11 pr._apyvartinės lėšos'!F39</f>
        <v>526.4</v>
      </c>
      <c r="F46" s="16">
        <f>'4 pr._savarankiškos f-jos'!G163+'6 pr._mokinio krepšelis'!G28+'9 pr._įstaigų pajamos'!G73+'7 pr._kita dotacija'!G138+'11 pr._apyvartinės lėšos'!G39</f>
        <v>0</v>
      </c>
      <c r="G46" s="10">
        <f t="shared" si="9"/>
        <v>13.3</v>
      </c>
      <c r="H46" s="10">
        <f>'4 pr._savarankiškos f-jos'!I163+'6 pr._mokinio krepšelis'!I28+'9 pr._įstaigų pajamos'!I73+'7 pr._kita dotacija'!I138+'11 pr._apyvartinės lėšos'!I39</f>
        <v>13.3</v>
      </c>
      <c r="I46" s="10">
        <f>'4 pr._savarankiškos f-jos'!J163+'6 pr._mokinio krepšelis'!J28+'9 pr._įstaigų pajamos'!J73+'7 pr._kita dotacija'!J138+'11 pr._apyvartinės lėšos'!J39</f>
        <v>9.1</v>
      </c>
      <c r="J46" s="10">
        <f>'4 pr._savarankiškos f-jos'!K163+'6 pr._mokinio krepšelis'!K28+'9 pr._įstaigų pajamos'!K73+'7 pr._kita dotacija'!K138+'11 pr._apyvartinės lėšos'!K39</f>
        <v>0</v>
      </c>
      <c r="K46" s="94">
        <f t="shared" si="10"/>
        <v>769.5</v>
      </c>
      <c r="L46" s="94">
        <f>'4 pr._savarankiškos f-jos'!M163+'6 pr._mokinio krepšelis'!M28+'9 pr._įstaigų pajamos'!M73+'7 pr._kita dotacija'!M138+'11 pr._apyvartinės lėšos'!M39</f>
        <v>769.5</v>
      </c>
      <c r="M46" s="94">
        <f>'4 pr._savarankiškos f-jos'!N163+'6 pr._mokinio krepšelis'!N28+'9 pr._įstaigų pajamos'!N73+'7 pr._kita dotacija'!N138+'11 pr._apyvartinės lėšos'!N39</f>
        <v>535.50000000000011</v>
      </c>
      <c r="N46" s="94">
        <f>'4 pr._savarankiškos f-jos'!O163+'6 pr._mokinio krepšelis'!O28+'9 pr._įstaigų pajamos'!O73+'7 pr._kita dotacija'!O138+'11 pr._apyvartinės lėšos'!O39</f>
        <v>0</v>
      </c>
    </row>
    <row r="47" spans="1:14" ht="15" customHeight="1" x14ac:dyDescent="0.25">
      <c r="A47" s="5" t="s">
        <v>96</v>
      </c>
      <c r="B47" s="93" t="s">
        <v>46</v>
      </c>
      <c r="C47" s="16">
        <f t="shared" si="7"/>
        <v>271.90000000000003</v>
      </c>
      <c r="D47" s="16">
        <f>'4 pr._savarankiškos f-jos'!E164+'6 pr._mokinio krepšelis'!E29+'7 pr._kita dotacija'!E143+'9 pr._įstaigų pajamos'!E74+'11 pr._apyvartinės lėšos'!E40</f>
        <v>271.90000000000003</v>
      </c>
      <c r="E47" s="16">
        <f>'4 pr._savarankiškos f-jos'!F164+'6 pr._mokinio krepšelis'!F29+'7 pr._kita dotacija'!F143+'9 pr._įstaigų pajamos'!F74+'11 pr._apyvartinės lėšos'!F40</f>
        <v>194.60000000000002</v>
      </c>
      <c r="F47" s="16">
        <f>'4 pr._savarankiškos f-jos'!G164+'6 pr._mokinio krepšelis'!G29+'7 pr._kita dotacija'!G143+'9 pr._įstaigų pajamos'!G74+'11 pr._apyvartinės lėšos'!G40</f>
        <v>0</v>
      </c>
      <c r="G47" s="10">
        <f t="shared" si="9"/>
        <v>1.3</v>
      </c>
      <c r="H47" s="10">
        <f>'4 pr._savarankiškos f-jos'!I164+'6 pr._mokinio krepšelis'!I29+'7 pr._kita dotacija'!I143+'9 pr._įstaigų pajamos'!I74+'11 pr._apyvartinės lėšos'!I40</f>
        <v>1.3</v>
      </c>
      <c r="I47" s="10">
        <f>'4 pr._savarankiškos f-jos'!J164+'6 pr._mokinio krepšelis'!J29+'7 pr._kita dotacija'!J143+'9 pr._įstaigų pajamos'!J74+'11 pr._apyvartinės lėšos'!J40</f>
        <v>1</v>
      </c>
      <c r="J47" s="10">
        <f>'4 pr._savarankiškos f-jos'!K164+'6 pr._mokinio krepšelis'!K29+'7 pr._kita dotacija'!K143+'9 pr._įstaigų pajamos'!K74+'11 pr._apyvartinės lėšos'!K40</f>
        <v>0</v>
      </c>
      <c r="K47" s="94">
        <f t="shared" si="10"/>
        <v>273.20000000000005</v>
      </c>
      <c r="L47" s="94">
        <f>'4 pr._savarankiškos f-jos'!M164+'6 pr._mokinio krepšelis'!M29+'7 pr._kita dotacija'!M143+'9 pr._įstaigų pajamos'!M74+'11 pr._apyvartinės lėšos'!M40</f>
        <v>273.20000000000005</v>
      </c>
      <c r="M47" s="94">
        <f>'4 pr._savarankiškos f-jos'!N164+'6 pr._mokinio krepšelis'!N29+'7 pr._kita dotacija'!N143+'9 pr._įstaigų pajamos'!N74+'11 pr._apyvartinės lėšos'!N40</f>
        <v>195.60000000000002</v>
      </c>
      <c r="N47" s="94">
        <f>'4 pr._savarankiškos f-jos'!O164+'6 pr._mokinio krepšelis'!O29+'7 pr._kita dotacija'!O143+'9 pr._įstaigų pajamos'!O74+'11 pr._apyvartinės lėšos'!O40</f>
        <v>0</v>
      </c>
    </row>
    <row r="48" spans="1:14" ht="15" customHeight="1" x14ac:dyDescent="0.25">
      <c r="A48" s="5" t="s">
        <v>97</v>
      </c>
      <c r="B48" s="29" t="s">
        <v>43</v>
      </c>
      <c r="C48" s="16">
        <f t="shared" si="7"/>
        <v>276.40000000000009</v>
      </c>
      <c r="D48" s="16">
        <f>'4 pr._savarankiškos f-jos'!E165+'6 pr._mokinio krepšelis'!E30+'7 pr._kita dotacija'!E147+'9 pr._įstaigų pajamos'!E75+'11 pr._apyvartinės lėšos'!E41</f>
        <v>276.40000000000009</v>
      </c>
      <c r="E48" s="16">
        <f>'4 pr._savarankiškos f-jos'!F165+'6 pr._mokinio krepšelis'!F30+'7 pr._kita dotacija'!F147+'9 pr._įstaigų pajamos'!F75+'11 pr._apyvartinės lėšos'!F41</f>
        <v>197.2</v>
      </c>
      <c r="F48" s="16">
        <f>'4 pr._savarankiškos f-jos'!G165+'6 pr._mokinio krepšelis'!G30+'7 pr._kita dotacija'!G147+'9 pr._įstaigų pajamos'!G75+'11 pr._apyvartinės lėšos'!G41</f>
        <v>0</v>
      </c>
      <c r="G48" s="10">
        <f t="shared" si="9"/>
        <v>-3.3</v>
      </c>
      <c r="H48" s="10">
        <f>'4 pr._savarankiškos f-jos'!I165+'6 pr._mokinio krepšelis'!I30+'7 pr._kita dotacija'!I147+'9 pr._įstaigų pajamos'!I75+'11 pr._apyvartinės lėšos'!I41</f>
        <v>-3.3</v>
      </c>
      <c r="I48" s="10">
        <f>'4 pr._savarankiškos f-jos'!J165+'6 pr._mokinio krepšelis'!J30+'7 pr._kita dotacija'!J147+'9 pr._įstaigų pajamos'!J75+'11 pr._apyvartinės lėšos'!J41</f>
        <v>-3.1</v>
      </c>
      <c r="J48" s="10">
        <f>'4 pr._savarankiškos f-jos'!K165+'6 pr._mokinio krepšelis'!K30+'7 pr._kita dotacija'!K147+'9 pr._įstaigų pajamos'!K75+'11 pr._apyvartinės lėšos'!K41</f>
        <v>0</v>
      </c>
      <c r="K48" s="94">
        <f t="shared" si="10"/>
        <v>273.10000000000008</v>
      </c>
      <c r="L48" s="94">
        <f>'4 pr._savarankiškos f-jos'!M165+'6 pr._mokinio krepšelis'!M30+'7 pr._kita dotacija'!M147+'9 pr._įstaigų pajamos'!M75+'11 pr._apyvartinės lėšos'!M41</f>
        <v>273.10000000000008</v>
      </c>
      <c r="M48" s="94">
        <f>'4 pr._savarankiškos f-jos'!N165+'6 pr._mokinio krepšelis'!N30+'7 pr._kita dotacija'!N147+'9 pr._įstaigų pajamos'!N75+'11 pr._apyvartinės lėšos'!N41</f>
        <v>194.1</v>
      </c>
      <c r="N48" s="94">
        <f>'4 pr._savarankiškos f-jos'!O165+'6 pr._mokinio krepšelis'!O30+'7 pr._kita dotacija'!O147+'9 pr._įstaigų pajamos'!O75+'11 pr._apyvartinės lėšos'!O41</f>
        <v>0</v>
      </c>
    </row>
    <row r="49" spans="1:14" ht="15" customHeight="1" x14ac:dyDescent="0.25">
      <c r="A49" s="5" t="s">
        <v>98</v>
      </c>
      <c r="B49" s="29" t="s">
        <v>45</v>
      </c>
      <c r="C49" s="16">
        <f t="shared" si="7"/>
        <v>247.8</v>
      </c>
      <c r="D49" s="16">
        <f>'4 pr._savarankiškos f-jos'!E166+'6 pr._mokinio krepšelis'!E31+'7 pr._kita dotacija'!E151+'11 pr._apyvartinės lėšos'!E42+'9 pr._įstaigų pajamos'!E76</f>
        <v>247.8</v>
      </c>
      <c r="E49" s="16">
        <f>'4 pr._savarankiškos f-jos'!F166+'6 pr._mokinio krepšelis'!F31+'7 pr._kita dotacija'!F151+'11 pr._apyvartinės lėšos'!F42</f>
        <v>179.5</v>
      </c>
      <c r="F49" s="16">
        <f>'4 pr._savarankiškos f-jos'!G166+'6 pr._mokinio krepšelis'!G31+'7 pr._kita dotacija'!G151+'11 pr._apyvartinės lėšos'!G42</f>
        <v>0</v>
      </c>
      <c r="G49" s="10">
        <f t="shared" si="9"/>
        <v>3.4</v>
      </c>
      <c r="H49" s="10">
        <f>'4 pr._savarankiškos f-jos'!I166+'6 pr._mokinio krepšelis'!I31+'7 pr._kita dotacija'!I151+'11 pr._apyvartinės lėšos'!I42+'9 pr._įstaigų pajamos'!I76</f>
        <v>3.4</v>
      </c>
      <c r="I49" s="10">
        <f>'4 pr._savarankiškos f-jos'!J166+'6 pr._mokinio krepšelis'!J31+'7 pr._kita dotacija'!J151+'11 pr._apyvartinės lėšos'!J42</f>
        <v>1.1000000000000001</v>
      </c>
      <c r="J49" s="10">
        <f>'4 pr._savarankiškos f-jos'!K166+'6 pr._mokinio krepšelis'!K31+'7 pr._kita dotacija'!K151+'11 pr._apyvartinės lėšos'!K42</f>
        <v>0</v>
      </c>
      <c r="K49" s="94">
        <f t="shared" si="10"/>
        <v>251.2</v>
      </c>
      <c r="L49" s="94">
        <f>'4 pr._savarankiškos f-jos'!M166+'6 pr._mokinio krepšelis'!M31+'7 pr._kita dotacija'!M151+'11 pr._apyvartinės lėšos'!M42+'9 pr._įstaigų pajamos'!M76</f>
        <v>251.2</v>
      </c>
      <c r="M49" s="94">
        <f>'4 pr._savarankiškos f-jos'!N166+'6 pr._mokinio krepšelis'!N31+'7 pr._kita dotacija'!N151+'11 pr._apyvartinės lėšos'!N42</f>
        <v>180.6</v>
      </c>
      <c r="N49" s="94">
        <f>'4 pr._savarankiškos f-jos'!O166+'6 pr._mokinio krepšelis'!O31+'7 pr._kita dotacija'!O151+'11 pr._apyvartinės lėšos'!O42</f>
        <v>0</v>
      </c>
    </row>
    <row r="50" spans="1:14" ht="15" customHeight="1" x14ac:dyDescent="0.25">
      <c r="A50" s="5" t="s">
        <v>99</v>
      </c>
      <c r="B50" s="29" t="s">
        <v>165</v>
      </c>
      <c r="C50" s="16">
        <f t="shared" si="7"/>
        <v>438.70000000000005</v>
      </c>
      <c r="D50" s="16">
        <f>'4 pr._savarankiškos f-jos'!E167+'6 pr._mokinio krepšelis'!E32+'7 pr._kita dotacija'!E155+'9 pr._įstaigų pajamos'!E77+'11 pr._apyvartinės lėšos'!E43</f>
        <v>438.70000000000005</v>
      </c>
      <c r="E50" s="16">
        <f>'4 pr._savarankiškos f-jos'!F167+'6 pr._mokinio krepšelis'!F32+'7 pr._kita dotacija'!F155+'9 pr._įstaigų pajamos'!F77+'11 pr._apyvartinės lėšos'!F43</f>
        <v>307.19999999999993</v>
      </c>
      <c r="F50" s="16">
        <f>'4 pr._savarankiškos f-jos'!G167+'6 pr._mokinio krepšelis'!G32+'7 pr._kita dotacija'!G155+'9 pr._įstaigų pajamos'!G77+'11 pr._apyvartinės lėšos'!G43</f>
        <v>0</v>
      </c>
      <c r="G50" s="10">
        <f t="shared" si="9"/>
        <v>9.6999999999999993</v>
      </c>
      <c r="H50" s="10">
        <f>'4 pr._savarankiškos f-jos'!I167+'6 pr._mokinio krepšelis'!I32+'7 pr._kita dotacija'!I155+'9 pr._įstaigų pajamos'!I77+'11 pr._apyvartinės lėšos'!I43</f>
        <v>9.6999999999999993</v>
      </c>
      <c r="I50" s="10">
        <f>'4 pr._savarankiškos f-jos'!J167+'6 pr._mokinio krepšelis'!J32+'7 pr._kita dotacija'!J155+'9 pr._įstaigų pajamos'!J77+'11 pr._apyvartinės lėšos'!J43</f>
        <v>3</v>
      </c>
      <c r="J50" s="10">
        <f>'4 pr._savarankiškos f-jos'!K167+'6 pr._mokinio krepšelis'!K32+'7 pr._kita dotacija'!K155+'9 pr._įstaigų pajamos'!K77+'11 pr._apyvartinės lėšos'!K43</f>
        <v>0</v>
      </c>
      <c r="K50" s="94">
        <f t="shared" si="10"/>
        <v>448.4</v>
      </c>
      <c r="L50" s="94">
        <f>'4 pr._savarankiškos f-jos'!M167+'6 pr._mokinio krepšelis'!M32+'7 pr._kita dotacija'!M155+'9 pr._įstaigų pajamos'!M77+'11 pr._apyvartinės lėšos'!M43</f>
        <v>448.4</v>
      </c>
      <c r="M50" s="94">
        <f>'4 pr._savarankiškos f-jos'!N167+'6 pr._mokinio krepšelis'!N32+'7 pr._kita dotacija'!N155+'9 pr._įstaigų pajamos'!N77+'11 pr._apyvartinės lėšos'!N43</f>
        <v>310.19999999999993</v>
      </c>
      <c r="N50" s="94">
        <f>'4 pr._savarankiškos f-jos'!O167+'6 pr._mokinio krepšelis'!O32+'7 pr._kita dotacija'!O155+'9 pr._įstaigų pajamos'!O77+'11 pr._apyvartinės lėšos'!O43</f>
        <v>0</v>
      </c>
    </row>
    <row r="51" spans="1:14" ht="15" customHeight="1" x14ac:dyDescent="0.25">
      <c r="A51" s="5" t="s">
        <v>100</v>
      </c>
      <c r="B51" s="29" t="s">
        <v>44</v>
      </c>
      <c r="C51" s="16">
        <f t="shared" si="7"/>
        <v>197.9</v>
      </c>
      <c r="D51" s="16">
        <f>'4 pr._savarankiškos f-jos'!E168+'6 pr._mokinio krepšelis'!E33+'7 pr._kita dotacija'!E159+'9 pr._įstaigų pajamos'!E78+'11 pr._apyvartinės lėšos'!E44</f>
        <v>197.9</v>
      </c>
      <c r="E51" s="16">
        <f>'4 pr._savarankiškos f-jos'!F168+'6 pr._mokinio krepšelis'!F33+'7 pr._kita dotacija'!F159+'9 pr._įstaigų pajamos'!F78+'11 pr._apyvartinės lėšos'!F44</f>
        <v>142</v>
      </c>
      <c r="F51" s="16">
        <f>'4 pr._savarankiškos f-jos'!G168+'6 pr._mokinio krepšelis'!G33+'7 pr._kita dotacija'!G159+'9 pr._įstaigų pajamos'!G78+'11 pr._apyvartinės lėšos'!G44</f>
        <v>0</v>
      </c>
      <c r="G51" s="10">
        <f t="shared" si="9"/>
        <v>0</v>
      </c>
      <c r="H51" s="10">
        <f>'4 pr._savarankiškos f-jos'!I168+'6 pr._mokinio krepšelis'!I33+'7 pr._kita dotacija'!I159+'9 pr._įstaigų pajamos'!I78+'11 pr._apyvartinės lėšos'!I44</f>
        <v>0</v>
      </c>
      <c r="I51" s="10">
        <f>'4 pr._savarankiškos f-jos'!J168+'6 pr._mokinio krepšelis'!J33+'7 pr._kita dotacija'!J159+'9 pr._įstaigų pajamos'!J78+'11 pr._apyvartinės lėšos'!J44</f>
        <v>0</v>
      </c>
      <c r="J51" s="10">
        <f>'4 pr._savarankiškos f-jos'!K168+'6 pr._mokinio krepšelis'!K33+'7 pr._kita dotacija'!K159+'9 pr._įstaigų pajamos'!K78+'11 pr._apyvartinės lėšos'!K44</f>
        <v>0</v>
      </c>
      <c r="K51" s="94">
        <f t="shared" si="10"/>
        <v>197.9</v>
      </c>
      <c r="L51" s="94">
        <f>'4 pr._savarankiškos f-jos'!M168+'6 pr._mokinio krepšelis'!M33+'7 pr._kita dotacija'!M159+'9 pr._įstaigų pajamos'!M78+'11 pr._apyvartinės lėšos'!M44</f>
        <v>197.9</v>
      </c>
      <c r="M51" s="94">
        <f>'4 pr._savarankiškos f-jos'!N168+'6 pr._mokinio krepšelis'!N33+'7 pr._kita dotacija'!N159+'9 pr._įstaigų pajamos'!N78+'11 pr._apyvartinės lėšos'!N44</f>
        <v>142</v>
      </c>
      <c r="N51" s="94">
        <f>'4 pr._savarankiškos f-jos'!O168+'6 pr._mokinio krepšelis'!O33+'7 pr._kita dotacija'!O159+'9 pr._įstaigų pajamos'!O78+'11 pr._apyvartinės lėšos'!O44</f>
        <v>0</v>
      </c>
    </row>
    <row r="52" spans="1:14" ht="15" customHeight="1" x14ac:dyDescent="0.25">
      <c r="A52" s="5" t="s">
        <v>101</v>
      </c>
      <c r="B52" s="93" t="s">
        <v>47</v>
      </c>
      <c r="C52" s="16">
        <f>D52+F52</f>
        <v>351.7</v>
      </c>
      <c r="D52" s="16">
        <f>'4 pr._savarankiškos f-jos'!E169+'6 pr._mokinio krepšelis'!E34+'7 pr._kita dotacija'!E163+'9 pr._įstaigų pajamos'!E79+'11 pr._apyvartinės lėšos'!E45</f>
        <v>351.7</v>
      </c>
      <c r="E52" s="16">
        <f>'4 pr._savarankiškos f-jos'!F169+'6 pr._mokinio krepšelis'!F34+'7 pr._kita dotacija'!F163+'9 pr._įstaigų pajamos'!F79+'11 pr._apyvartinės lėšos'!F45</f>
        <v>251.39999999999998</v>
      </c>
      <c r="F52" s="16">
        <f>'4 pr._savarankiškos f-jos'!G169+'6 pr._mokinio krepšelis'!G34+'7 pr._kita dotacija'!G163+'9 pr._įstaigų pajamos'!G79+'11 pr._apyvartinės lėšos'!G45</f>
        <v>0</v>
      </c>
      <c r="G52" s="10">
        <f t="shared" si="9"/>
        <v>0</v>
      </c>
      <c r="H52" s="10">
        <f>'4 pr._savarankiškos f-jos'!I169+'6 pr._mokinio krepšelis'!I34+'7 pr._kita dotacija'!I163+'9 pr._įstaigų pajamos'!I79+'11 pr._apyvartinės lėšos'!I45</f>
        <v>0</v>
      </c>
      <c r="I52" s="10">
        <f>'4 pr._savarankiškos f-jos'!J169+'6 pr._mokinio krepšelis'!J34+'7 pr._kita dotacija'!J163+'9 pr._įstaigų pajamos'!J79+'11 pr._apyvartinės lėšos'!J45</f>
        <v>0</v>
      </c>
      <c r="J52" s="10">
        <f>'4 pr._savarankiškos f-jos'!K169+'6 pr._mokinio krepšelis'!K34+'7 pr._kita dotacija'!K163+'9 pr._įstaigų pajamos'!K79+'11 pr._apyvartinės lėšos'!K45</f>
        <v>0</v>
      </c>
      <c r="K52" s="94">
        <f t="shared" si="10"/>
        <v>351.7</v>
      </c>
      <c r="L52" s="94">
        <f>'4 pr._savarankiškos f-jos'!M169+'6 pr._mokinio krepšelis'!M34+'7 pr._kita dotacija'!M163+'9 pr._įstaigų pajamos'!M79+'11 pr._apyvartinės lėšos'!M45</f>
        <v>351.7</v>
      </c>
      <c r="M52" s="94">
        <f>'4 pr._savarankiškos f-jos'!N169+'6 pr._mokinio krepšelis'!N34+'7 pr._kita dotacija'!N163+'9 pr._įstaigų pajamos'!N79+'11 pr._apyvartinės lėšos'!N45</f>
        <v>251.39999999999998</v>
      </c>
      <c r="N52" s="94">
        <f>'4 pr._savarankiškos f-jos'!O169+'6 pr._mokinio krepšelis'!O34+'7 pr._kita dotacija'!O163+'9 pr._įstaigų pajamos'!O79+'11 pr._apyvartinės lėšos'!O45</f>
        <v>0</v>
      </c>
    </row>
    <row r="53" spans="1:14" ht="15" customHeight="1" x14ac:dyDescent="0.25">
      <c r="A53" s="5" t="s">
        <v>102</v>
      </c>
      <c r="B53" s="33" t="s">
        <v>392</v>
      </c>
      <c r="C53" s="16">
        <f>D53+F53</f>
        <v>311.8</v>
      </c>
      <c r="D53" s="16">
        <f>'4 pr._savarankiškos f-jos'!E170+'6 pr._mokinio krepšelis'!E35+'7 pr._kita dotacija'!E168+'9 pr._įstaigų pajamos'!E80+'11 pr._apyvartinės lėšos'!E46</f>
        <v>311.8</v>
      </c>
      <c r="E53" s="16">
        <f>'4 pr._savarankiškos f-jos'!F170+'6 pr._mokinio krepšelis'!F35+'7 pr._kita dotacija'!F168+'9 pr._įstaigų pajamos'!F80+'11 pr._apyvartinės lėšos'!F46</f>
        <v>214.4</v>
      </c>
      <c r="F53" s="16">
        <f>'4 pr._savarankiškos f-jos'!G170+'6 pr._mokinio krepšelis'!G35+'7 pr._kita dotacija'!G168+'9 pr._įstaigų pajamos'!G80+'11 pr._apyvartinės lėšos'!G46</f>
        <v>0</v>
      </c>
      <c r="G53" s="10">
        <f t="shared" si="9"/>
        <v>-3.9999999999999996</v>
      </c>
      <c r="H53" s="10">
        <f>'4 pr._savarankiškos f-jos'!I170+'6 pr._mokinio krepšelis'!I35+'7 pr._kita dotacija'!I168+'9 pr._įstaigų pajamos'!I80+'11 pr._apyvartinės lėšos'!I46</f>
        <v>-3.9999999999999996</v>
      </c>
      <c r="I53" s="10">
        <f>'4 pr._savarankiškos f-jos'!J170+'6 pr._mokinio krepšelis'!J35+'7 pr._kita dotacija'!J168+'9 pr._įstaigų pajamos'!J80+'11 pr._apyvartinės lėšos'!J46</f>
        <v>-3</v>
      </c>
      <c r="J53" s="10">
        <f>'4 pr._savarankiškos f-jos'!K170+'6 pr._mokinio krepšelis'!K35+'7 pr._kita dotacija'!K168+'9 pr._įstaigų pajamos'!K80+'11 pr._apyvartinės lėšos'!K46</f>
        <v>0</v>
      </c>
      <c r="K53" s="94">
        <f t="shared" si="10"/>
        <v>307.8</v>
      </c>
      <c r="L53" s="94">
        <f>'4 pr._savarankiškos f-jos'!M170+'6 pr._mokinio krepšelis'!M35+'7 pr._kita dotacija'!M168+'9 pr._įstaigų pajamos'!M80+'11 pr._apyvartinės lėšos'!M46</f>
        <v>307.8</v>
      </c>
      <c r="M53" s="94">
        <f>'4 pr._savarankiškos f-jos'!N170+'6 pr._mokinio krepšelis'!N35+'7 pr._kita dotacija'!N168+'9 pr._įstaigų pajamos'!N80+'11 pr._apyvartinės lėšos'!N46</f>
        <v>211.4</v>
      </c>
      <c r="N53" s="94">
        <f>'4 pr._savarankiškos f-jos'!O170+'6 pr._mokinio krepšelis'!O35+'7 pr._kita dotacija'!O168+'9 pr._įstaigų pajamos'!O80+'11 pr._apyvartinės lėšos'!O46</f>
        <v>0</v>
      </c>
    </row>
    <row r="54" spans="1:14" ht="15" customHeight="1" x14ac:dyDescent="0.25">
      <c r="A54" s="13" t="s">
        <v>103</v>
      </c>
      <c r="B54" s="29" t="s">
        <v>42</v>
      </c>
      <c r="C54" s="16">
        <f t="shared" si="7"/>
        <v>376.09999999999997</v>
      </c>
      <c r="D54" s="16">
        <f>'4 pr._savarankiškos f-jos'!E171+'6 pr._mokinio krepšelis'!E36+'9 pr._įstaigų pajamos'!E81+'7 pr._kita dotacija'!E172+'11 pr._apyvartinės lėšos'!E47+'11 pr._apyvartinės lėšos'!E97</f>
        <v>376.09999999999997</v>
      </c>
      <c r="E54" s="16">
        <f>'4 pr._savarankiškos f-jos'!F171+'6 pr._mokinio krepšelis'!F36+'9 pr._įstaigų pajamos'!F81+'7 pr._kita dotacija'!F172+'11 pr._apyvartinės lėšos'!F47+'11 pr._apyvartinės lėšos'!F97</f>
        <v>235.10000000000002</v>
      </c>
      <c r="F54" s="16">
        <f>'4 pr._savarankiškos f-jos'!G171+'6 pr._mokinio krepšelis'!G36+'9 pr._įstaigų pajamos'!G81+'7 pr._kita dotacija'!G172+'11 pr._apyvartinės lėšos'!G47+'11 pr._apyvartinės lėšos'!G97</f>
        <v>0</v>
      </c>
      <c r="G54" s="10">
        <f t="shared" si="9"/>
        <v>8.6999999999999993</v>
      </c>
      <c r="H54" s="10">
        <f>'4 pr._savarankiškos f-jos'!I171+'6 pr._mokinio krepšelis'!I36+'9 pr._įstaigų pajamos'!I81+'7 pr._kita dotacija'!I172+'11 pr._apyvartinės lėšos'!I47+'11 pr._apyvartinės lėšos'!I97</f>
        <v>8.6999999999999993</v>
      </c>
      <c r="I54" s="10">
        <f>'4 pr._savarankiškos f-jos'!J171+'6 pr._mokinio krepšelis'!J36+'9 pr._įstaigų pajamos'!J81+'7 pr._kita dotacija'!J172+'11 pr._apyvartinės lėšos'!J47+'11 pr._apyvartinės lėšos'!J97</f>
        <v>9.1999999999999993</v>
      </c>
      <c r="J54" s="10">
        <f>'4 pr._savarankiškos f-jos'!K171+'6 pr._mokinio krepšelis'!K36+'9 pr._įstaigų pajamos'!K81+'7 pr._kita dotacija'!K172+'11 pr._apyvartinės lėšos'!K47+'11 pr._apyvartinės lėšos'!K97</f>
        <v>0</v>
      </c>
      <c r="K54" s="94">
        <f t="shared" si="10"/>
        <v>384.8</v>
      </c>
      <c r="L54" s="94">
        <f>'4 pr._savarankiškos f-jos'!M171+'6 pr._mokinio krepšelis'!M36+'9 pr._įstaigų pajamos'!M81+'7 pr._kita dotacija'!M172+'11 pr._apyvartinės lėšos'!M47+'11 pr._apyvartinės lėšos'!M97</f>
        <v>384.8</v>
      </c>
      <c r="M54" s="94">
        <f>'4 pr._savarankiškos f-jos'!N171+'6 pr._mokinio krepšelis'!N36+'9 pr._įstaigų pajamos'!N81+'7 pr._kita dotacija'!N172+'11 pr._apyvartinės lėšos'!N47+'11 pr._apyvartinės lėšos'!N97</f>
        <v>244.3</v>
      </c>
      <c r="N54" s="94">
        <f>'4 pr._savarankiškos f-jos'!O171+'6 pr._mokinio krepšelis'!O36+'9 pr._įstaigų pajamos'!O81+'7 pr._kita dotacija'!O172+'11 pr._apyvartinės lėšos'!O47+'11 pr._apyvartinės lėšos'!O97</f>
        <v>0</v>
      </c>
    </row>
    <row r="55" spans="1:14" ht="15" customHeight="1" x14ac:dyDescent="0.25">
      <c r="A55" s="13" t="s">
        <v>104</v>
      </c>
      <c r="B55" s="29" t="s">
        <v>393</v>
      </c>
      <c r="C55" s="16">
        <f>D55+F55</f>
        <v>243.8</v>
      </c>
      <c r="D55" s="16">
        <f>'4 pr._savarankiškos f-jos'!E172+'6 pr._mokinio krepšelis'!E37+'7 pr._kita dotacija'!E176+'9 pr._įstaigų pajamos'!E82+'11 pr._apyvartinės lėšos'!E48+'11 pr._apyvartinės lėšos'!E98</f>
        <v>243.8</v>
      </c>
      <c r="E55" s="16">
        <f>'4 pr._savarankiškos f-jos'!F172+'6 pr._mokinio krepšelis'!F37+'7 pr._kita dotacija'!F176+'9 pr._įstaigų pajamos'!F82+'11 pr._apyvartinės lėšos'!F48+'11 pr._apyvartinės lėšos'!F98</f>
        <v>142.9</v>
      </c>
      <c r="F55" s="16">
        <f>'4 pr._savarankiškos f-jos'!G172+'6 pr._mokinio krepšelis'!G37+'7 pr._kita dotacija'!G176+'9 pr._įstaigų pajamos'!G82+'11 pr._apyvartinės lėšos'!G48+'11 pr._apyvartinės lėšos'!G98</f>
        <v>0</v>
      </c>
      <c r="G55" s="10">
        <f t="shared" si="9"/>
        <v>4.5999999999999996</v>
      </c>
      <c r="H55" s="10">
        <f>'4 pr._savarankiškos f-jos'!I172+'6 pr._mokinio krepšelis'!I37+'7 pr._kita dotacija'!I176+'9 pr._įstaigų pajamos'!I82+'11 pr._apyvartinės lėšos'!I48+'11 pr._apyvartinės lėšos'!I98</f>
        <v>2.2999999999999998</v>
      </c>
      <c r="I55" s="10">
        <f>'4 pr._savarankiškos f-jos'!J172+'6 pr._mokinio krepšelis'!J37+'7 pr._kita dotacija'!J176+'9 pr._įstaigų pajamos'!J82+'11 pr._apyvartinės lėšos'!J48+'11 pr._apyvartinės lėšos'!J98</f>
        <v>0</v>
      </c>
      <c r="J55" s="10">
        <f>'4 pr._savarankiškos f-jos'!K172+'6 pr._mokinio krepšelis'!K37+'7 pr._kita dotacija'!K176+'9 pr._įstaigų pajamos'!K82+'11 pr._apyvartinės lėšos'!K48+'11 pr._apyvartinės lėšos'!K98</f>
        <v>2.2999999999999998</v>
      </c>
      <c r="K55" s="94">
        <f t="shared" si="10"/>
        <v>248.4</v>
      </c>
      <c r="L55" s="94">
        <f>'4 pr._savarankiškos f-jos'!M172+'6 pr._mokinio krepšelis'!M37+'7 pr._kita dotacija'!M176+'9 pr._įstaigų pajamos'!M82+'11 pr._apyvartinės lėšos'!M48+'11 pr._apyvartinės lėšos'!M98</f>
        <v>246.1</v>
      </c>
      <c r="M55" s="94">
        <f>'4 pr._savarankiškos f-jos'!N172+'6 pr._mokinio krepšelis'!N37+'7 pr._kita dotacija'!N176+'9 pr._įstaigų pajamos'!N82+'11 pr._apyvartinės lėšos'!N48+'11 pr._apyvartinės lėšos'!N98</f>
        <v>142.9</v>
      </c>
      <c r="N55" s="94">
        <f>'4 pr._savarankiškos f-jos'!O172+'6 pr._mokinio krepšelis'!O37+'7 pr._kita dotacija'!O176+'9 pr._įstaigų pajamos'!O82+'11 pr._apyvartinės lėšos'!O48+'11 pr._apyvartinės lėšos'!O98</f>
        <v>2.2999999999999998</v>
      </c>
    </row>
    <row r="56" spans="1:14" ht="15" customHeight="1" x14ac:dyDescent="0.25">
      <c r="A56" s="32" t="s">
        <v>105</v>
      </c>
      <c r="B56" s="93" t="s">
        <v>41</v>
      </c>
      <c r="C56" s="16">
        <f t="shared" si="7"/>
        <v>201.6</v>
      </c>
      <c r="D56" s="16">
        <f>'4 pr._savarankiškos f-jos'!E173+'6 pr._mokinio krepšelis'!E38+'9 pr._įstaigų pajamos'!E83+'7 pr._kita dotacija'!E180+'11 pr._apyvartinės lėšos'!E49+'11 pr._apyvartinės lėšos'!E99</f>
        <v>201.6</v>
      </c>
      <c r="E56" s="16">
        <f>'4 pr._savarankiškos f-jos'!F173+'6 pr._mokinio krepšelis'!F38+'9 pr._įstaigų pajamos'!F83+'7 pr._kita dotacija'!F180+'11 pr._apyvartinės lėšos'!F49+'11 pr._apyvartinės lėšos'!F99</f>
        <v>120.1</v>
      </c>
      <c r="F56" s="16">
        <f>'4 pr._savarankiškos f-jos'!G173+'6 pr._mokinio krepšelis'!G38+'9 pr._įstaigų pajamos'!G83+'7 pr._kita dotacija'!G180+'11 pr._apyvartinės lėšos'!G49+'11 pr._apyvartinės lėšos'!G99</f>
        <v>0</v>
      </c>
      <c r="G56" s="10">
        <f t="shared" si="9"/>
        <v>1.7</v>
      </c>
      <c r="H56" s="10">
        <f>'4 pr._savarankiškos f-jos'!I173+'6 pr._mokinio krepšelis'!I38+'9 pr._įstaigų pajamos'!I83+'7 pr._kita dotacija'!I180+'11 pr._apyvartinės lėšos'!I49+'11 pr._apyvartinės lėšos'!I99</f>
        <v>1.7</v>
      </c>
      <c r="I56" s="10">
        <f>'4 pr._savarankiškos f-jos'!J173+'6 pr._mokinio krepšelis'!J38+'9 pr._įstaigų pajamos'!J83+'7 pr._kita dotacija'!J180+'11 pr._apyvartinės lėšos'!J49+'11 pr._apyvartinės lėšos'!J99</f>
        <v>1.5</v>
      </c>
      <c r="J56" s="10">
        <f>'4 pr._savarankiškos f-jos'!K173+'6 pr._mokinio krepšelis'!K38+'9 pr._įstaigų pajamos'!K83+'7 pr._kita dotacija'!K180+'11 pr._apyvartinės lėšos'!K49+'11 pr._apyvartinės lėšos'!K99</f>
        <v>0</v>
      </c>
      <c r="K56" s="94">
        <f t="shared" si="10"/>
        <v>203.3</v>
      </c>
      <c r="L56" s="94">
        <f>'4 pr._savarankiškos f-jos'!M173+'6 pr._mokinio krepšelis'!M38+'9 pr._įstaigų pajamos'!M83+'7 pr._kita dotacija'!M180+'11 pr._apyvartinės lėšos'!M49+'11 pr._apyvartinės lėšos'!M99</f>
        <v>203.3</v>
      </c>
      <c r="M56" s="94">
        <f>'4 pr._savarankiškos f-jos'!N173+'6 pr._mokinio krepšelis'!N38+'9 pr._įstaigų pajamos'!N83+'7 pr._kita dotacija'!N180+'11 pr._apyvartinės lėšos'!N49+'11 pr._apyvartinės lėšos'!N99</f>
        <v>121.6</v>
      </c>
      <c r="N56" s="94">
        <f>'4 pr._savarankiškos f-jos'!O173+'6 pr._mokinio krepšelis'!O38+'9 pr._įstaigų pajamos'!O83+'7 pr._kita dotacija'!O180+'11 pr._apyvartinės lėšos'!O49+'11 pr._apyvartinės lėšos'!O99</f>
        <v>0</v>
      </c>
    </row>
    <row r="57" spans="1:14" ht="15" customHeight="1" x14ac:dyDescent="0.25">
      <c r="A57" s="5" t="s">
        <v>106</v>
      </c>
      <c r="B57" s="29" t="s">
        <v>161</v>
      </c>
      <c r="C57" s="16">
        <f t="shared" si="7"/>
        <v>200.29999999999998</v>
      </c>
      <c r="D57" s="16">
        <f>'4 pr._savarankiškos f-jos'!E174+'6 pr._mokinio krepšelis'!E39+'9 pr._įstaigų pajamos'!E84+'7 pr._kita dotacija'!E184+'11 pr._apyvartinės lėšos'!E100</f>
        <v>200.29999999999998</v>
      </c>
      <c r="E57" s="16">
        <f>'4 pr._savarankiškos f-jos'!F174+'6 pr._mokinio krepšelis'!F39+'9 pr._įstaigų pajamos'!F84+'7 pr._kita dotacija'!F184+'11 pr._apyvartinės lėšos'!F100</f>
        <v>134.60000000000002</v>
      </c>
      <c r="F57" s="16">
        <f>'4 pr._savarankiškos f-jos'!G174+'6 pr._mokinio krepšelis'!G39+'9 pr._įstaigų pajamos'!G84+'7 pr._kita dotacija'!G184+'11 pr._apyvartinės lėšos'!G100</f>
        <v>0</v>
      </c>
      <c r="G57" s="10">
        <f t="shared" ref="G57:G82" si="11">H57+J57</f>
        <v>5</v>
      </c>
      <c r="H57" s="10">
        <f>'4 pr._savarankiškos f-jos'!I174+'6 pr._mokinio krepšelis'!I39+'9 pr._įstaigų pajamos'!I84+'7 pr._kita dotacija'!I184+'11 pr._apyvartinės lėšos'!I100</f>
        <v>5</v>
      </c>
      <c r="I57" s="10">
        <f>'4 pr._savarankiškos f-jos'!J174+'6 pr._mokinio krepšelis'!J39+'9 pr._įstaigų pajamos'!J84+'7 pr._kita dotacija'!J184+'11 pr._apyvartinės lėšos'!J100</f>
        <v>3.3</v>
      </c>
      <c r="J57" s="10">
        <f>'4 pr._savarankiškos f-jos'!K174+'6 pr._mokinio krepšelis'!K39+'9 pr._įstaigų pajamos'!K84+'7 pr._kita dotacija'!K184+'11 pr._apyvartinės lėšos'!K100</f>
        <v>0</v>
      </c>
      <c r="K57" s="94">
        <f t="shared" ref="K57:K82" si="12">L57+N57</f>
        <v>205.29999999999998</v>
      </c>
      <c r="L57" s="94">
        <f>'4 pr._savarankiškos f-jos'!M174+'6 pr._mokinio krepšelis'!M39+'9 pr._įstaigų pajamos'!M84+'7 pr._kita dotacija'!M184+'11 pr._apyvartinės lėšos'!M100</f>
        <v>205.29999999999998</v>
      </c>
      <c r="M57" s="94">
        <f>'4 pr._savarankiškos f-jos'!N174+'6 pr._mokinio krepšelis'!N39+'9 pr._įstaigų pajamos'!N84+'7 pr._kita dotacija'!N184+'11 pr._apyvartinės lėšos'!N100</f>
        <v>137.9</v>
      </c>
      <c r="N57" s="94">
        <f>'4 pr._savarankiškos f-jos'!O174+'6 pr._mokinio krepšelis'!O39+'9 pr._įstaigų pajamos'!O84+'7 pr._kita dotacija'!O184+'11 pr._apyvartinės lėšos'!O100</f>
        <v>0</v>
      </c>
    </row>
    <row r="58" spans="1:14" ht="15" customHeight="1" x14ac:dyDescent="0.25">
      <c r="A58" s="5" t="s">
        <v>107</v>
      </c>
      <c r="B58" s="29" t="s">
        <v>153</v>
      </c>
      <c r="C58" s="16">
        <f t="shared" si="7"/>
        <v>553.79999999999995</v>
      </c>
      <c r="D58" s="16">
        <f>'4 pr._savarankiškos f-jos'!E175+'6 pr._mokinio krepšelis'!E40+'9 pr._įstaigų pajamos'!E85+'7 pr._kita dotacija'!E189+'11 pr._apyvartinės lėšos'!E50+'11 pr._apyvartinės lėšos'!E101</f>
        <v>553.79999999999995</v>
      </c>
      <c r="E58" s="16">
        <f>'4 pr._savarankiškos f-jos'!F175+'6 pr._mokinio krepšelis'!F40+'9 pr._įstaigų pajamos'!F85+'7 pr._kita dotacija'!F189+'11 pr._apyvartinės lėšos'!F50+'11 pr._apyvartinės lėšos'!F101</f>
        <v>290.40000000000003</v>
      </c>
      <c r="F58" s="16">
        <f>'4 pr._savarankiškos f-jos'!G175+'6 pr._mokinio krepšelis'!G40+'9 pr._įstaigų pajamos'!G85+'7 pr._kita dotacija'!G189+'11 pr._apyvartinės lėšos'!G50+'11 pr._apyvartinės lėšos'!G101</f>
        <v>0</v>
      </c>
      <c r="G58" s="10">
        <f t="shared" si="11"/>
        <v>2.3000000000000007</v>
      </c>
      <c r="H58" s="10">
        <f>'4 pr._savarankiškos f-jos'!I175+'6 pr._mokinio krepšelis'!I40+'9 pr._įstaigų pajamos'!I85+'7 pr._kita dotacija'!I189+'11 pr._apyvartinės lėšos'!I50+'11 pr._apyvartinės lėšos'!I101</f>
        <v>2.3000000000000007</v>
      </c>
      <c r="I58" s="10">
        <f>'4 pr._savarankiškos f-jos'!J175+'6 pr._mokinio krepšelis'!J40+'9 pr._įstaigų pajamos'!J85+'7 pr._kita dotacija'!J189+'11 pr._apyvartinės lėšos'!J50+'11 pr._apyvartinės lėšos'!J101</f>
        <v>10.3</v>
      </c>
      <c r="J58" s="10">
        <f>'4 pr._savarankiškos f-jos'!K175+'6 pr._mokinio krepšelis'!K40+'9 pr._įstaigų pajamos'!K85+'7 pr._kita dotacija'!K189+'11 pr._apyvartinės lėšos'!K50+'11 pr._apyvartinės lėšos'!K101</f>
        <v>0</v>
      </c>
      <c r="K58" s="94">
        <f t="shared" si="12"/>
        <v>556.09999999999991</v>
      </c>
      <c r="L58" s="94">
        <f>'4 pr._savarankiškos f-jos'!M175+'6 pr._mokinio krepšelis'!M40+'9 pr._įstaigų pajamos'!M85+'7 pr._kita dotacija'!M189+'11 pr._apyvartinės lėšos'!M50+'11 pr._apyvartinės lėšos'!M101</f>
        <v>556.09999999999991</v>
      </c>
      <c r="M58" s="94">
        <f>'4 pr._savarankiškos f-jos'!N175+'6 pr._mokinio krepšelis'!N40+'9 pr._įstaigų pajamos'!N85+'7 pr._kita dotacija'!N189+'11 pr._apyvartinės lėšos'!N50+'11 pr._apyvartinės lėšos'!N101</f>
        <v>300.7</v>
      </c>
      <c r="N58" s="94">
        <f>'4 pr._savarankiškos f-jos'!O175+'6 pr._mokinio krepšelis'!O40+'9 pr._įstaigų pajamos'!O85+'7 pr._kita dotacija'!O189+'11 pr._apyvartinės lėšos'!O50+'11 pr._apyvartinės lėšos'!O101</f>
        <v>0</v>
      </c>
    </row>
    <row r="59" spans="1:14" ht="15" customHeight="1" x14ac:dyDescent="0.25">
      <c r="A59" s="5" t="s">
        <v>108</v>
      </c>
      <c r="B59" s="29" t="s">
        <v>34</v>
      </c>
      <c r="C59" s="16">
        <f t="shared" si="7"/>
        <v>289.99999999999994</v>
      </c>
      <c r="D59" s="16">
        <f>'4 pr._savarankiškos f-jos'!E176+'6 pr._mokinio krepšelis'!E41+'9 pr._įstaigų pajamos'!E86+'7 pr._kita dotacija'!E193+'11 pr._apyvartinės lėšos'!E51+'11 pr._apyvartinės lėšos'!E102</f>
        <v>289.99999999999994</v>
      </c>
      <c r="E59" s="16">
        <f>'4 pr._savarankiškos f-jos'!F176+'6 pr._mokinio krepšelis'!F41+'9 pr._įstaigų pajamos'!F86+'7 pr._kita dotacija'!F193+'11 pr._apyvartinės lėšos'!F51+'11 pr._apyvartinės lėšos'!F102</f>
        <v>172.7</v>
      </c>
      <c r="F59" s="16">
        <f>'4 pr._savarankiškos f-jos'!G176+'6 pr._mokinio krepšelis'!G41+'9 pr._įstaigų pajamos'!G86+'7 pr._kita dotacija'!G193+'11 pr._apyvartinės lėšos'!G51+'11 pr._apyvartinės lėšos'!G102</f>
        <v>0</v>
      </c>
      <c r="G59" s="10">
        <f t="shared" si="11"/>
        <v>14.3</v>
      </c>
      <c r="H59" s="10">
        <f>'4 pr._savarankiškos f-jos'!I176+'6 pr._mokinio krepšelis'!I41+'9 pr._įstaigų pajamos'!I86+'7 pr._kita dotacija'!I193+'11 pr._apyvartinės lėšos'!I51+'11 pr._apyvartinės lėšos'!I102</f>
        <v>14.3</v>
      </c>
      <c r="I59" s="10">
        <f>'4 pr._savarankiškos f-jos'!J176+'6 pr._mokinio krepšelis'!J41+'9 pr._įstaigų pajamos'!J86+'7 pr._kita dotacija'!J193+'11 pr._apyvartinės lėšos'!J51+'11 pr._apyvartinės lėšos'!J102</f>
        <v>11.1</v>
      </c>
      <c r="J59" s="10">
        <f>'4 pr._savarankiškos f-jos'!K176+'6 pr._mokinio krepšelis'!K41+'9 pr._įstaigų pajamos'!K86+'7 pr._kita dotacija'!K193+'11 pr._apyvartinės lėšos'!K51+'11 pr._apyvartinės lėšos'!K102</f>
        <v>0</v>
      </c>
      <c r="K59" s="94">
        <f t="shared" si="12"/>
        <v>304.29999999999995</v>
      </c>
      <c r="L59" s="94">
        <f>'4 pr._savarankiškos f-jos'!M176+'6 pr._mokinio krepšelis'!M41+'9 pr._įstaigų pajamos'!M86+'7 pr._kita dotacija'!M193+'11 pr._apyvartinės lėšos'!M51+'11 pr._apyvartinės lėšos'!M102</f>
        <v>304.29999999999995</v>
      </c>
      <c r="M59" s="94">
        <f>'4 pr._savarankiškos f-jos'!N176+'6 pr._mokinio krepšelis'!N41+'9 pr._įstaigų pajamos'!N86+'7 pr._kita dotacija'!N193+'11 pr._apyvartinės lėšos'!N51+'11 pr._apyvartinės lėšos'!N102</f>
        <v>183.8</v>
      </c>
      <c r="N59" s="94">
        <f>'4 pr._savarankiškos f-jos'!O176+'6 pr._mokinio krepšelis'!O41+'9 pr._įstaigų pajamos'!O86+'7 pr._kita dotacija'!O193+'11 pr._apyvartinės lėšos'!O51+'11 pr._apyvartinės lėšos'!O102</f>
        <v>0</v>
      </c>
    </row>
    <row r="60" spans="1:14" ht="15" customHeight="1" x14ac:dyDescent="0.25">
      <c r="A60" s="5" t="s">
        <v>109</v>
      </c>
      <c r="B60" s="29" t="s">
        <v>36</v>
      </c>
      <c r="C60" s="16">
        <f t="shared" si="7"/>
        <v>316.70000000000005</v>
      </c>
      <c r="D60" s="16">
        <f>'4 pr._savarankiškos f-jos'!E177+'6 pr._mokinio krepšelis'!E42+'9 pr._įstaigų pajamos'!E87+'7 pr._kita dotacija'!E197+'11 pr._apyvartinės lėšos'!E52+'11 pr._apyvartinės lėšos'!E103</f>
        <v>316.70000000000005</v>
      </c>
      <c r="E60" s="16">
        <f>'4 pr._savarankiškos f-jos'!F177+'6 pr._mokinio krepšelis'!F42+'9 pr._įstaigų pajamos'!F87+'7 pr._kita dotacija'!F197+'11 pr._apyvartinės lėšos'!F52+'11 pr._apyvartinės lėšos'!F103</f>
        <v>182.1</v>
      </c>
      <c r="F60" s="16">
        <f>'4 pr._savarankiškos f-jos'!G177+'6 pr._mokinio krepšelis'!G42+'9 pr._įstaigų pajamos'!G87+'7 pr._kita dotacija'!G197+'11 pr._apyvartinės lėšos'!G52+'11 pr._apyvartinės lėšos'!G103</f>
        <v>0</v>
      </c>
      <c r="G60" s="10">
        <f t="shared" si="11"/>
        <v>12.5</v>
      </c>
      <c r="H60" s="10">
        <f>'4 pr._savarankiškos f-jos'!I177+'6 pr._mokinio krepšelis'!I42+'9 pr._įstaigų pajamos'!I87+'7 pr._kita dotacija'!I197+'11 pr._apyvartinės lėšos'!I52+'11 pr._apyvartinės lėšos'!I103</f>
        <v>12.5</v>
      </c>
      <c r="I60" s="10">
        <f>'4 pr._savarankiškos f-jos'!J177+'6 pr._mokinio krepšelis'!J42+'9 pr._įstaigų pajamos'!J87+'7 pr._kita dotacija'!J197+'11 pr._apyvartinės lėšos'!J52+'11 pr._apyvartinės lėšos'!J103</f>
        <v>10</v>
      </c>
      <c r="J60" s="10">
        <f>'4 pr._savarankiškos f-jos'!K177+'6 pr._mokinio krepšelis'!K42+'9 pr._įstaigų pajamos'!K87+'7 pr._kita dotacija'!K197+'11 pr._apyvartinės lėšos'!K52+'11 pr._apyvartinės lėšos'!K103</f>
        <v>0</v>
      </c>
      <c r="K60" s="94">
        <f t="shared" si="12"/>
        <v>329.20000000000005</v>
      </c>
      <c r="L60" s="94">
        <f>'4 pr._savarankiškos f-jos'!M177+'6 pr._mokinio krepšelis'!M42+'9 pr._įstaigų pajamos'!M87+'7 pr._kita dotacija'!M197+'11 pr._apyvartinės lėšos'!M52+'11 pr._apyvartinės lėšos'!M103</f>
        <v>329.20000000000005</v>
      </c>
      <c r="M60" s="94">
        <f>'4 pr._savarankiškos f-jos'!N177+'6 pr._mokinio krepšelis'!N42+'9 pr._įstaigų pajamos'!N87+'7 pr._kita dotacija'!N197+'11 pr._apyvartinės lėšos'!N52+'11 pr._apyvartinės lėšos'!N103</f>
        <v>192.1</v>
      </c>
      <c r="N60" s="94">
        <f>'4 pr._savarankiškos f-jos'!O177+'6 pr._mokinio krepšelis'!O42+'9 pr._įstaigų pajamos'!O87+'7 pr._kita dotacija'!O197+'11 pr._apyvartinės lėšos'!O52+'11 pr._apyvartinės lėšos'!O103</f>
        <v>0</v>
      </c>
    </row>
    <row r="61" spans="1:14" ht="15" customHeight="1" x14ac:dyDescent="0.25">
      <c r="A61" s="5" t="s">
        <v>155</v>
      </c>
      <c r="B61" s="29" t="s">
        <v>38</v>
      </c>
      <c r="C61" s="16">
        <f t="shared" si="7"/>
        <v>553.30000000000007</v>
      </c>
      <c r="D61" s="16">
        <f>'4 pr._savarankiškos f-jos'!E178+'6 pr._mokinio krepšelis'!E43+'9 pr._įstaigų pajamos'!E88+'7 pr._kita dotacija'!E201+'11 pr._apyvartinės lėšos'!E53+'11 pr._apyvartinės lėšos'!E104</f>
        <v>553.30000000000007</v>
      </c>
      <c r="E61" s="16">
        <f>'4 pr._savarankiškos f-jos'!F178+'6 pr._mokinio krepšelis'!F43+'9 pr._įstaigų pajamos'!F88+'7 pr._kita dotacija'!F201+'11 pr._apyvartinės lėšos'!F53+'11 pr._apyvartinės lėšos'!F104</f>
        <v>312.3</v>
      </c>
      <c r="F61" s="16">
        <f>'4 pr._savarankiškos f-jos'!G178+'6 pr._mokinio krepšelis'!G43+'9 pr._įstaigų pajamos'!G88+'7 pr._kita dotacija'!G201+'11 pr._apyvartinės lėšos'!G53+'11 pr._apyvartinės lėšos'!G104</f>
        <v>0</v>
      </c>
      <c r="G61" s="10">
        <f t="shared" si="11"/>
        <v>7.4</v>
      </c>
      <c r="H61" s="10">
        <f>'4 pr._savarankiškos f-jos'!I178+'6 pr._mokinio krepšelis'!I43+'9 pr._įstaigų pajamos'!I88+'7 pr._kita dotacija'!I201+'11 pr._apyvartinės lėšos'!I53+'11 pr._apyvartinės lėšos'!I104</f>
        <v>7.4</v>
      </c>
      <c r="I61" s="10">
        <f>'4 pr._savarankiškos f-jos'!J178+'6 pr._mokinio krepšelis'!J43+'9 pr._įstaigų pajamos'!J88+'7 pr._kita dotacija'!J201+'11 pr._apyvartinės lėšos'!J53+'11 pr._apyvartinės lėšos'!J104</f>
        <v>13.9</v>
      </c>
      <c r="J61" s="10">
        <f>'4 pr._savarankiškos f-jos'!K178+'6 pr._mokinio krepšelis'!K43+'9 pr._įstaigų pajamos'!K88+'7 pr._kita dotacija'!K201+'11 pr._apyvartinės lėšos'!K53+'11 pr._apyvartinės lėšos'!K104</f>
        <v>0</v>
      </c>
      <c r="K61" s="94">
        <f t="shared" si="12"/>
        <v>560.70000000000005</v>
      </c>
      <c r="L61" s="94">
        <f>'4 pr._savarankiškos f-jos'!M178+'6 pr._mokinio krepšelis'!M43+'9 pr._įstaigų pajamos'!M88+'7 pr._kita dotacija'!M201+'11 pr._apyvartinės lėšos'!M53+'11 pr._apyvartinės lėšos'!M104</f>
        <v>560.70000000000005</v>
      </c>
      <c r="M61" s="94">
        <f>'4 pr._savarankiškos f-jos'!N178+'6 pr._mokinio krepšelis'!N43+'9 pr._įstaigų pajamos'!N88+'7 pr._kita dotacija'!N201+'11 pr._apyvartinės lėšos'!N53+'11 pr._apyvartinės lėšos'!N104</f>
        <v>326.2</v>
      </c>
      <c r="N61" s="94">
        <f>'4 pr._savarankiškos f-jos'!O178+'6 pr._mokinio krepšelis'!O43+'9 pr._įstaigų pajamos'!O88+'7 pr._kita dotacija'!O201+'11 pr._apyvartinės lėšos'!O53+'11 pr._apyvartinės lėšos'!O104</f>
        <v>0</v>
      </c>
    </row>
    <row r="62" spans="1:14" ht="15" customHeight="1" x14ac:dyDescent="0.25">
      <c r="A62" s="5" t="s">
        <v>156</v>
      </c>
      <c r="B62" s="29" t="s">
        <v>37</v>
      </c>
      <c r="C62" s="16">
        <f t="shared" si="7"/>
        <v>313.2999999999999</v>
      </c>
      <c r="D62" s="16">
        <f>'4 pr._savarankiškos f-jos'!E179+'6 pr._mokinio krepšelis'!E44+'9 pr._įstaigų pajamos'!E89+'7 pr._kita dotacija'!E205+'11 pr._apyvartinės lėšos'!E105+'11 pr._apyvartinės lėšos'!E54</f>
        <v>313.2999999999999</v>
      </c>
      <c r="E62" s="16">
        <f>'4 pr._savarankiškos f-jos'!F179+'6 pr._mokinio krepšelis'!F44+'9 pr._įstaigų pajamos'!F89+'7 pr._kita dotacija'!F205+'11 pr._apyvartinės lėšos'!F105+'11 pr._apyvartinės lėšos'!F54</f>
        <v>186.79999999999998</v>
      </c>
      <c r="F62" s="16">
        <f>'4 pr._savarankiškos f-jos'!G179+'6 pr._mokinio krepšelis'!G44+'9 pr._įstaigų pajamos'!G89+'7 pr._kita dotacija'!G205+'11 pr._apyvartinės lėšos'!G105+'11 pr._apyvartinės lėšos'!G54</f>
        <v>0</v>
      </c>
      <c r="G62" s="10">
        <f t="shared" si="11"/>
        <v>6.3</v>
      </c>
      <c r="H62" s="10">
        <f>'4 pr._savarankiškos f-jos'!I179+'6 pr._mokinio krepšelis'!I44+'9 pr._įstaigų pajamos'!I89+'7 pr._kita dotacija'!I205+'11 pr._apyvartinės lėšos'!I105+'11 pr._apyvartinės lėšos'!I54</f>
        <v>6.3</v>
      </c>
      <c r="I62" s="10">
        <f>'4 pr._savarankiškos f-jos'!J179+'6 pr._mokinio krepšelis'!J44+'9 pr._įstaigų pajamos'!J89+'7 pr._kita dotacija'!J205+'11 pr._apyvartinės lėšos'!J105+'11 pr._apyvartinės lėšos'!J54</f>
        <v>7.7</v>
      </c>
      <c r="J62" s="10">
        <f>'4 pr._savarankiškos f-jos'!K179+'6 pr._mokinio krepšelis'!K44+'9 pr._įstaigų pajamos'!K89+'7 pr._kita dotacija'!K205+'11 pr._apyvartinės lėšos'!K105+'11 pr._apyvartinės lėšos'!K54</f>
        <v>0</v>
      </c>
      <c r="K62" s="94">
        <f t="shared" si="12"/>
        <v>319.59999999999991</v>
      </c>
      <c r="L62" s="94">
        <f>'4 pr._savarankiškos f-jos'!M179+'6 pr._mokinio krepšelis'!M44+'9 pr._įstaigų pajamos'!M89+'7 pr._kita dotacija'!M205+'11 pr._apyvartinės lėšos'!M105+'11 pr._apyvartinės lėšos'!M54</f>
        <v>319.59999999999991</v>
      </c>
      <c r="M62" s="94">
        <f>'4 pr._savarankiškos f-jos'!N179+'6 pr._mokinio krepšelis'!N44+'9 pr._įstaigų pajamos'!N89+'7 pr._kita dotacija'!N205+'11 pr._apyvartinės lėšos'!N105+'11 pr._apyvartinės lėšos'!N54</f>
        <v>194.5</v>
      </c>
      <c r="N62" s="94">
        <f>'4 pr._savarankiškos f-jos'!O179+'6 pr._mokinio krepšelis'!O44+'9 pr._įstaigų pajamos'!O89+'7 pr._kita dotacija'!O205+'11 pr._apyvartinės lėšos'!O105+'11 pr._apyvartinės lėšos'!O54</f>
        <v>0</v>
      </c>
    </row>
    <row r="63" spans="1:14" ht="15" customHeight="1" x14ac:dyDescent="0.25">
      <c r="A63" s="5" t="s">
        <v>110</v>
      </c>
      <c r="B63" s="35" t="s">
        <v>35</v>
      </c>
      <c r="C63" s="16">
        <f t="shared" si="7"/>
        <v>550.69999999999993</v>
      </c>
      <c r="D63" s="16">
        <f>'4 pr._savarankiškos f-jos'!E180+'6 pr._mokinio krepšelis'!E45+'9 pr._įstaigų pajamos'!E90+'7 pr._kita dotacija'!E209+'11 pr._apyvartinės lėšos'!E55+'11 pr._apyvartinės lėšos'!E106</f>
        <v>550.69999999999993</v>
      </c>
      <c r="E63" s="16">
        <f>'4 pr._savarankiškos f-jos'!F180+'6 pr._mokinio krepšelis'!F45+'9 pr._įstaigų pajamos'!F90+'7 pr._kita dotacija'!F209+'11 pr._apyvartinės lėšos'!F55+'11 pr._apyvartinės lėšos'!F106</f>
        <v>285.5</v>
      </c>
      <c r="F63" s="16">
        <f>'4 pr._savarankiškos f-jos'!G180+'6 pr._mokinio krepšelis'!G45+'9 pr._įstaigų pajamos'!G90+'7 pr._kita dotacija'!G209+'11 pr._apyvartinės lėšos'!G55+'11 pr._apyvartinės lėšos'!G106</f>
        <v>0</v>
      </c>
      <c r="G63" s="10">
        <f t="shared" si="11"/>
        <v>27.6</v>
      </c>
      <c r="H63" s="10">
        <f>'4 pr._savarankiškos f-jos'!I180+'6 pr._mokinio krepšelis'!I45+'9 pr._įstaigų pajamos'!I90+'7 pr._kita dotacija'!I209+'11 pr._apyvartinės lėšos'!I55+'11 pr._apyvartinės lėšos'!I106</f>
        <v>27.6</v>
      </c>
      <c r="I63" s="10">
        <f>'4 pr._savarankiškos f-jos'!J180+'6 pr._mokinio krepšelis'!J45+'9 pr._įstaigų pajamos'!J90+'7 pr._kita dotacija'!J209+'11 pr._apyvartinės lėšos'!J55+'11 pr._apyvartinės lėšos'!J106</f>
        <v>21.4</v>
      </c>
      <c r="J63" s="10">
        <f>'4 pr._savarankiškos f-jos'!K180+'6 pr._mokinio krepšelis'!K45+'9 pr._įstaigų pajamos'!K90+'7 pr._kita dotacija'!K209+'11 pr._apyvartinės lėšos'!K55+'11 pr._apyvartinės lėšos'!K106</f>
        <v>0</v>
      </c>
      <c r="K63" s="94">
        <f t="shared" si="12"/>
        <v>578.29999999999995</v>
      </c>
      <c r="L63" s="94">
        <f>'4 pr._savarankiškos f-jos'!M180+'6 pr._mokinio krepšelis'!M45+'9 pr._įstaigų pajamos'!M90+'7 pr._kita dotacija'!M209+'11 pr._apyvartinės lėšos'!M55+'11 pr._apyvartinės lėšos'!M106</f>
        <v>578.29999999999995</v>
      </c>
      <c r="M63" s="94">
        <f>'4 pr._savarankiškos f-jos'!N180+'6 pr._mokinio krepšelis'!N45+'9 pr._įstaigų pajamos'!N90+'7 pr._kita dotacija'!N209+'11 pr._apyvartinės lėšos'!N55+'11 pr._apyvartinės lėšos'!N106</f>
        <v>306.89999999999998</v>
      </c>
      <c r="N63" s="94">
        <f>'4 pr._savarankiškos f-jos'!O180+'6 pr._mokinio krepšelis'!O45+'9 pr._įstaigų pajamos'!O90+'7 pr._kita dotacija'!O209+'11 pr._apyvartinės lėšos'!O55+'11 pr._apyvartinės lėšos'!O106</f>
        <v>0</v>
      </c>
    </row>
    <row r="64" spans="1:14" ht="15" customHeight="1" x14ac:dyDescent="0.25">
      <c r="A64" s="5" t="s">
        <v>157</v>
      </c>
      <c r="B64" s="36" t="s">
        <v>39</v>
      </c>
      <c r="C64" s="16">
        <f t="shared" si="7"/>
        <v>114.8</v>
      </c>
      <c r="D64" s="16">
        <f>'4 pr._savarankiškos f-jos'!E181+'6 pr._mokinio krepšelis'!E46+'9 pr._įstaigų pajamos'!E91+'7 pr._kita dotacija'!E213+'11 pr._apyvartinės lėšos'!E56</f>
        <v>114.8</v>
      </c>
      <c r="E64" s="16">
        <f>'4 pr._savarankiškos f-jos'!F181+'6 pr._mokinio krepšelis'!F46+'9 pr._įstaigų pajamos'!F91+'7 pr._kita dotacija'!F213+'11 pr._apyvartinės lėšos'!F56</f>
        <v>72.899999999999991</v>
      </c>
      <c r="F64" s="16">
        <f>'4 pr._savarankiškos f-jos'!G181+'6 pr._mokinio krepšelis'!G46+'9 pr._įstaigų pajamos'!G91+'7 pr._kita dotacija'!G213+'11 pr._apyvartinės lėšos'!G56</f>
        <v>0</v>
      </c>
      <c r="G64" s="10">
        <f t="shared" si="11"/>
        <v>2.9999999999999996</v>
      </c>
      <c r="H64" s="10">
        <f>'4 pr._savarankiškos f-jos'!I181+'6 pr._mokinio krepšelis'!I46+'9 pr._įstaigų pajamos'!I91+'7 pr._kita dotacija'!I213+'11 pr._apyvartinės lėšos'!I56</f>
        <v>2.9999999999999996</v>
      </c>
      <c r="I64" s="10">
        <f>'4 pr._savarankiškos f-jos'!J181+'6 pr._mokinio krepšelis'!J46+'9 pr._įstaigų pajamos'!J91+'7 pr._kita dotacija'!J213+'11 pr._apyvartinės lėšos'!J56</f>
        <v>3.2</v>
      </c>
      <c r="J64" s="10">
        <f>'4 pr._savarankiškos f-jos'!K181+'6 pr._mokinio krepšelis'!K46+'9 pr._įstaigų pajamos'!K91+'7 pr._kita dotacija'!K213+'11 pr._apyvartinės lėšos'!K56</f>
        <v>0</v>
      </c>
      <c r="K64" s="94">
        <f t="shared" si="12"/>
        <v>117.8</v>
      </c>
      <c r="L64" s="94">
        <f>'4 pr._savarankiškos f-jos'!M181+'6 pr._mokinio krepšelis'!M46+'9 pr._įstaigų pajamos'!M91+'7 pr._kita dotacija'!M213+'11 pr._apyvartinės lėšos'!M56</f>
        <v>117.8</v>
      </c>
      <c r="M64" s="94">
        <f>'4 pr._savarankiškos f-jos'!N181+'6 pr._mokinio krepšelis'!N46+'9 pr._įstaigų pajamos'!N91+'7 pr._kita dotacija'!N213+'11 pr._apyvartinės lėšos'!N56</f>
        <v>76.099999999999994</v>
      </c>
      <c r="N64" s="94">
        <f>'4 pr._savarankiškos f-jos'!O181+'6 pr._mokinio krepšelis'!O46+'9 pr._įstaigų pajamos'!O91+'7 pr._kita dotacija'!O213+'11 pr._apyvartinės lėšos'!O56</f>
        <v>0</v>
      </c>
    </row>
    <row r="65" spans="1:15" ht="15" customHeight="1" x14ac:dyDescent="0.25">
      <c r="A65" s="5" t="s">
        <v>158</v>
      </c>
      <c r="B65" s="36" t="s">
        <v>40</v>
      </c>
      <c r="C65" s="16">
        <f t="shared" si="7"/>
        <v>164.5</v>
      </c>
      <c r="D65" s="16">
        <f>'4 pr._savarankiškos f-jos'!E182+'6 pr._mokinio krepšelis'!E47+'9 pr._įstaigų pajamos'!E92+'7 pr._kita dotacija'!E217+'11 pr._apyvartinės lėšos'!E57+'11 pr._apyvartinės lėšos'!E107</f>
        <v>164.5</v>
      </c>
      <c r="E65" s="16">
        <f>'4 pr._savarankiškos f-jos'!F182+'6 pr._mokinio krepšelis'!F47+'9 pr._įstaigų pajamos'!F92+'7 pr._kita dotacija'!F217+'11 pr._apyvartinės lėšos'!F57+'11 pr._apyvartinės lėšos'!F107</f>
        <v>99.6</v>
      </c>
      <c r="F65" s="16">
        <f>'4 pr._savarankiškos f-jos'!G182+'6 pr._mokinio krepšelis'!G47+'9 pr._įstaigų pajamos'!G92+'7 pr._kita dotacija'!G217+'11 pr._apyvartinės lėšos'!G57+'11 pr._apyvartinės lėšos'!G107</f>
        <v>0</v>
      </c>
      <c r="G65" s="10">
        <f t="shared" si="11"/>
        <v>9</v>
      </c>
      <c r="H65" s="10">
        <f>'4 pr._savarankiškos f-jos'!I182+'6 pr._mokinio krepšelis'!I47+'9 pr._įstaigų pajamos'!I92+'7 pr._kita dotacija'!I217+'11 pr._apyvartinės lėšos'!I57+'11 pr._apyvartinės lėšos'!I107</f>
        <v>9</v>
      </c>
      <c r="I65" s="10">
        <f>'4 pr._savarankiškos f-jos'!J182+'6 pr._mokinio krepšelis'!J47+'9 pr._įstaigų pajamos'!J92+'7 pr._kita dotacija'!J217+'11 pr._apyvartinės lėšos'!J57+'11 pr._apyvartinės lėšos'!J107</f>
        <v>6.8</v>
      </c>
      <c r="J65" s="10">
        <f>'4 pr._savarankiškos f-jos'!K182+'6 pr._mokinio krepšelis'!K47+'9 pr._įstaigų pajamos'!K92+'7 pr._kita dotacija'!K217+'11 pr._apyvartinės lėšos'!K57+'11 pr._apyvartinės lėšos'!K107</f>
        <v>0</v>
      </c>
      <c r="K65" s="94">
        <f t="shared" si="12"/>
        <v>173.5</v>
      </c>
      <c r="L65" s="94">
        <f>'4 pr._savarankiškos f-jos'!M182+'6 pr._mokinio krepšelis'!M47+'9 pr._įstaigų pajamos'!M92+'7 pr._kita dotacija'!M217+'11 pr._apyvartinės lėšos'!M57+'11 pr._apyvartinės lėšos'!M107</f>
        <v>173.5</v>
      </c>
      <c r="M65" s="94">
        <f>'4 pr._savarankiškos f-jos'!N182+'6 pr._mokinio krepšelis'!N47+'9 pr._įstaigų pajamos'!N92+'7 pr._kita dotacija'!N217+'11 pr._apyvartinės lėšos'!N57+'11 pr._apyvartinės lėšos'!N107</f>
        <v>106.39999999999999</v>
      </c>
      <c r="N65" s="94">
        <f>'4 pr._savarankiškos f-jos'!O182+'6 pr._mokinio krepšelis'!O47+'9 pr._įstaigų pajamos'!O92+'7 pr._kita dotacija'!O217+'11 pr._apyvartinės lėšos'!O57+'11 pr._apyvartinės lėšos'!O107</f>
        <v>0</v>
      </c>
    </row>
    <row r="66" spans="1:15" ht="15" customHeight="1" x14ac:dyDescent="0.25">
      <c r="A66" s="5" t="s">
        <v>111</v>
      </c>
      <c r="B66" s="35" t="s">
        <v>49</v>
      </c>
      <c r="C66" s="16">
        <f t="shared" si="7"/>
        <v>78.40000000000002</v>
      </c>
      <c r="D66" s="16">
        <f>'4 pr._savarankiškos f-jos'!E183+'6 pr._mokinio krepšelis'!E48+'9 pr._įstaigų pajamos'!E93+'7 pr._kita dotacija'!E221+'11 pr._apyvartinės lėšos'!E108</f>
        <v>78.40000000000002</v>
      </c>
      <c r="E66" s="16">
        <f>'4 pr._savarankiškos f-jos'!F183+'6 pr._mokinio krepšelis'!F48+'9 pr._įstaigų pajamos'!F93+'7 pr._kita dotacija'!F221+'11 pr._apyvartinės lėšos'!F108</f>
        <v>57.300000000000011</v>
      </c>
      <c r="F66" s="16">
        <f>'4 pr._savarankiškos f-jos'!G183+'6 pr._mokinio krepšelis'!G48+'9 pr._įstaigų pajamos'!G93+'7 pr._kita dotacija'!G221+'11 pr._apyvartinės lėšos'!G108</f>
        <v>0</v>
      </c>
      <c r="G66" s="10">
        <f t="shared" si="11"/>
        <v>0</v>
      </c>
      <c r="H66" s="10">
        <f>'4 pr._savarankiškos f-jos'!I183+'6 pr._mokinio krepšelis'!I48+'9 pr._įstaigų pajamos'!I93+'7 pr._kita dotacija'!I221+'11 pr._apyvartinės lėšos'!I108</f>
        <v>0</v>
      </c>
      <c r="I66" s="10">
        <f>'4 pr._savarankiškos f-jos'!J183+'6 pr._mokinio krepšelis'!J48+'9 pr._įstaigų pajamos'!J93+'7 pr._kita dotacija'!J221+'11 pr._apyvartinės lėšos'!J108</f>
        <v>0</v>
      </c>
      <c r="J66" s="10">
        <f>'4 pr._savarankiškos f-jos'!K183+'6 pr._mokinio krepšelis'!K48+'9 pr._įstaigų pajamos'!K93+'7 pr._kita dotacija'!K221+'11 pr._apyvartinės lėšos'!K108</f>
        <v>0</v>
      </c>
      <c r="K66" s="94">
        <f t="shared" si="12"/>
        <v>78.40000000000002</v>
      </c>
      <c r="L66" s="94">
        <f>'4 pr._savarankiškos f-jos'!M183+'6 pr._mokinio krepšelis'!M48+'9 pr._įstaigų pajamos'!M93+'7 pr._kita dotacija'!M221+'11 pr._apyvartinės lėšos'!M108</f>
        <v>78.40000000000002</v>
      </c>
      <c r="M66" s="94">
        <f>'4 pr._savarankiškos f-jos'!N183+'6 pr._mokinio krepšelis'!N48+'9 pr._įstaigų pajamos'!N93+'7 pr._kita dotacija'!N221+'11 pr._apyvartinės lėšos'!N108</f>
        <v>57.300000000000011</v>
      </c>
      <c r="N66" s="94">
        <f>'4 pr._savarankiškos f-jos'!O183+'6 pr._mokinio krepšelis'!O48+'9 pr._įstaigų pajamos'!O93+'7 pr._kita dotacija'!O221+'11 pr._apyvartinės lėšos'!O108</f>
        <v>0</v>
      </c>
    </row>
    <row r="67" spans="1:15" ht="15" customHeight="1" x14ac:dyDescent="0.25">
      <c r="A67" s="5" t="s">
        <v>112</v>
      </c>
      <c r="B67" s="35" t="s">
        <v>48</v>
      </c>
      <c r="C67" s="16">
        <f t="shared" si="7"/>
        <v>595.9</v>
      </c>
      <c r="D67" s="16">
        <f>'4 pr._savarankiškos f-jos'!E184+'6 pr._mokinio krepšelis'!E49+'9 pr._įstaigų pajamos'!E94+'7 pr._kita dotacija'!E223+'11 pr._apyvartinės lėšos'!E109</f>
        <v>595.9</v>
      </c>
      <c r="E67" s="16">
        <f>'4 pr._savarankiškos f-jos'!F184+'6 pr._mokinio krepšelis'!F49+'9 pr._įstaigų pajamos'!F94+'7 pr._kita dotacija'!F223+'11 pr._apyvartinės lėšos'!F109</f>
        <v>441.5</v>
      </c>
      <c r="F67" s="16">
        <f>'4 pr._savarankiškos f-jos'!G184+'6 pr._mokinio krepšelis'!G49+'9 pr._įstaigų pajamos'!G94+'7 pr._kita dotacija'!G223+'11 pr._apyvartinės lėšos'!G109</f>
        <v>0</v>
      </c>
      <c r="G67" s="10">
        <f t="shared" si="11"/>
        <v>0</v>
      </c>
      <c r="H67" s="10">
        <f>'4 pr._savarankiškos f-jos'!I184+'6 pr._mokinio krepšelis'!I49+'9 pr._įstaigų pajamos'!I94+'7 pr._kita dotacija'!I223+'11 pr._apyvartinės lėšos'!I109</f>
        <v>0</v>
      </c>
      <c r="I67" s="10">
        <f>'4 pr._savarankiškos f-jos'!J184+'6 pr._mokinio krepšelis'!J49+'9 pr._įstaigų pajamos'!J94+'7 pr._kita dotacija'!J223+'11 pr._apyvartinės lėšos'!J109</f>
        <v>0</v>
      </c>
      <c r="J67" s="10">
        <f>'4 pr._savarankiškos f-jos'!K184+'6 pr._mokinio krepšelis'!K49+'9 pr._įstaigų pajamos'!K94+'7 pr._kita dotacija'!K223+'11 pr._apyvartinės lėšos'!K109</f>
        <v>0</v>
      </c>
      <c r="K67" s="94">
        <f t="shared" si="12"/>
        <v>595.9</v>
      </c>
      <c r="L67" s="94">
        <f>'4 pr._savarankiškos f-jos'!M184+'6 pr._mokinio krepšelis'!M49+'9 pr._įstaigų pajamos'!M94+'7 pr._kita dotacija'!M223+'11 pr._apyvartinės lėšos'!M109</f>
        <v>595.9</v>
      </c>
      <c r="M67" s="94">
        <f>'4 pr._savarankiškos f-jos'!N184+'6 pr._mokinio krepšelis'!N49+'9 pr._įstaigų pajamos'!N94+'7 pr._kita dotacija'!N223+'11 pr._apyvartinės lėšos'!N109</f>
        <v>441.5</v>
      </c>
      <c r="N67" s="94">
        <f>'4 pr._savarankiškos f-jos'!O184+'6 pr._mokinio krepšelis'!O49+'9 pr._įstaigų pajamos'!O94+'7 pr._kita dotacija'!O223+'11 pr._apyvartinės lėšos'!O109</f>
        <v>0</v>
      </c>
    </row>
    <row r="68" spans="1:15" ht="15" customHeight="1" x14ac:dyDescent="0.25">
      <c r="A68" s="5" t="s">
        <v>113</v>
      </c>
      <c r="B68" s="35" t="s">
        <v>65</v>
      </c>
      <c r="C68" s="16">
        <f t="shared" si="7"/>
        <v>76.8</v>
      </c>
      <c r="D68" s="16">
        <f>'4 pr._savarankiškos f-jos'!E185+'6 pr._mokinio krepšelis'!E50+'9 pr._įstaigų pajamos'!E95+'7 pr._kita dotacija'!E227+'11 pr._apyvartinės lėšos'!E110</f>
        <v>76.8</v>
      </c>
      <c r="E68" s="16">
        <f>'4 pr._savarankiškos f-jos'!F185+'6 pr._mokinio krepšelis'!F50+'9 pr._įstaigų pajamos'!F95+'7 pr._kita dotacija'!F227+'11 pr._apyvartinės lėšos'!F110</f>
        <v>50.599999999999994</v>
      </c>
      <c r="F68" s="16">
        <f>'4 pr._savarankiškos f-jos'!G185+'6 pr._mokinio krepšelis'!G50+'9 pr._įstaigų pajamos'!G95+'7 pr._kita dotacija'!G227+'11 pr._apyvartinės lėšos'!G110</f>
        <v>0</v>
      </c>
      <c r="G68" s="10">
        <f t="shared" si="11"/>
        <v>0</v>
      </c>
      <c r="H68" s="10">
        <f>'4 pr._savarankiškos f-jos'!I185+'6 pr._mokinio krepšelis'!I50+'9 pr._įstaigų pajamos'!I95+'7 pr._kita dotacija'!I227+'11 pr._apyvartinės lėšos'!I110</f>
        <v>0</v>
      </c>
      <c r="I68" s="10">
        <f>'4 pr._savarankiškos f-jos'!J185+'6 pr._mokinio krepšelis'!J50+'9 pr._įstaigų pajamos'!J95+'7 pr._kita dotacija'!J227+'11 pr._apyvartinės lėšos'!J110</f>
        <v>0</v>
      </c>
      <c r="J68" s="10">
        <f>'4 pr._savarankiškos f-jos'!K185+'6 pr._mokinio krepšelis'!K50+'9 pr._įstaigų pajamos'!K95+'7 pr._kita dotacija'!K227+'11 pr._apyvartinės lėšos'!K110</f>
        <v>0</v>
      </c>
      <c r="K68" s="94">
        <f t="shared" si="12"/>
        <v>76.8</v>
      </c>
      <c r="L68" s="94">
        <f>'4 pr._savarankiškos f-jos'!M185+'6 pr._mokinio krepšelis'!M50+'9 pr._įstaigų pajamos'!M95+'7 pr._kita dotacija'!M227+'11 pr._apyvartinės lėšos'!M110</f>
        <v>76.8</v>
      </c>
      <c r="M68" s="94">
        <f>'4 pr._savarankiškos f-jos'!N185+'6 pr._mokinio krepšelis'!N50+'9 pr._įstaigų pajamos'!N95+'7 pr._kita dotacija'!N227+'11 pr._apyvartinės lėšos'!N110</f>
        <v>50.599999999999994</v>
      </c>
      <c r="N68" s="94">
        <f>'4 pr._savarankiškos f-jos'!O185+'6 pr._mokinio krepšelis'!O50+'9 pr._įstaigų pajamos'!O95+'7 pr._kita dotacija'!O227+'11 pr._apyvartinės lėšos'!O110</f>
        <v>0</v>
      </c>
    </row>
    <row r="69" spans="1:15" ht="15" customHeight="1" x14ac:dyDescent="0.25">
      <c r="A69" s="5" t="s">
        <v>114</v>
      </c>
      <c r="B69" s="35" t="s">
        <v>50</v>
      </c>
      <c r="C69" s="16">
        <f t="shared" si="7"/>
        <v>179.79999999999998</v>
      </c>
      <c r="D69" s="16">
        <f>'4 pr._savarankiškos f-jos'!E186+'6 pr._mokinio krepšelis'!E51+'9 pr._įstaigų pajamos'!E96+'11 pr._apyvartinės lėšos'!E111+'11 pr._apyvartinės lėšos'!E58+'7 pr._kita dotacija'!E231</f>
        <v>179.79999999999998</v>
      </c>
      <c r="E69" s="16">
        <f>'4 pr._savarankiškos f-jos'!F186+'6 pr._mokinio krepšelis'!F51+'9 pr._įstaigų pajamos'!F96+'11 pr._apyvartinės lėšos'!F111+'11 pr._apyvartinės lėšos'!F58+'7 pr._kita dotacija'!F231</f>
        <v>113.39999999999999</v>
      </c>
      <c r="F69" s="16">
        <f>'4 pr._savarankiškos f-jos'!G186+'6 pr._mokinio krepšelis'!G51+'9 pr._įstaigų pajamos'!G96+'11 pr._apyvartinės lėšos'!G111+'11 pr._apyvartinės lėšos'!G58+'7 pr._kita dotacija'!G231</f>
        <v>0</v>
      </c>
      <c r="G69" s="10">
        <f t="shared" si="11"/>
        <v>7</v>
      </c>
      <c r="H69" s="10">
        <f>'4 pr._savarankiškos f-jos'!I186+'6 pr._mokinio krepšelis'!I51+'9 pr._įstaigų pajamos'!I96+'11 pr._apyvartinės lėšos'!I111+'11 pr._apyvartinės lėšos'!I58+'7 pr._kita dotacija'!I231</f>
        <v>7</v>
      </c>
      <c r="I69" s="10">
        <f>'4 pr._savarankiškos f-jos'!J186+'6 pr._mokinio krepšelis'!J51+'9 pr._įstaigų pajamos'!J96+'11 pr._apyvartinės lėšos'!J111+'11 pr._apyvartinės lėšos'!J58+'7 pr._kita dotacija'!J231</f>
        <v>0</v>
      </c>
      <c r="J69" s="10">
        <f>'4 pr._savarankiškos f-jos'!K186+'6 pr._mokinio krepšelis'!K51+'9 pr._įstaigų pajamos'!K96+'11 pr._apyvartinės lėšos'!K111+'11 pr._apyvartinės lėšos'!K58+'7 pr._kita dotacija'!K231</f>
        <v>0</v>
      </c>
      <c r="K69" s="94">
        <f t="shared" si="12"/>
        <v>186.79999999999998</v>
      </c>
      <c r="L69" s="94">
        <f>'4 pr._savarankiškos f-jos'!M186+'6 pr._mokinio krepšelis'!M51+'9 pr._įstaigų pajamos'!M96+'11 pr._apyvartinės lėšos'!M111+'11 pr._apyvartinės lėšos'!M58+'7 pr._kita dotacija'!M231</f>
        <v>186.79999999999998</v>
      </c>
      <c r="M69" s="94">
        <f>'4 pr._savarankiškos f-jos'!N186+'6 pr._mokinio krepšelis'!N51+'9 pr._įstaigų pajamos'!N96+'11 pr._apyvartinės lėšos'!N111+'11 pr._apyvartinės lėšos'!N58+'7 pr._kita dotacija'!N231</f>
        <v>113.39999999999999</v>
      </c>
      <c r="N69" s="94">
        <f>'4 pr._savarankiškos f-jos'!O186+'6 pr._mokinio krepšelis'!O51+'9 pr._įstaigų pajamos'!O96+'11 pr._apyvartinės lėšos'!O111+'11 pr._apyvartinės lėšos'!O58+'7 pr._kita dotacija'!O231</f>
        <v>0</v>
      </c>
    </row>
    <row r="70" spans="1:15" ht="15" customHeight="1" x14ac:dyDescent="0.25">
      <c r="A70" s="5" t="s">
        <v>115</v>
      </c>
      <c r="B70" s="35" t="s">
        <v>167</v>
      </c>
      <c r="C70" s="16">
        <f t="shared" si="7"/>
        <v>492.00000000000006</v>
      </c>
      <c r="D70" s="16">
        <f>'4 pr._savarankiškos f-jos'!E187+'4 pr._savarankiškos f-jos'!E221+'6 pr._mokinio krepšelis'!E52+'7 pr._kita dotacija'!E235+'7 pr._kita dotacija'!E329+'9 pr._įstaigų pajamos'!E97+'9 pr._įstaigų pajamos'!E120+'11 pr._apyvartinės lėšos'!E59+'11 pr._apyvartinės lėšos'!E112+'11 pr._apyvartinės lėšos'!E120</f>
        <v>492.00000000000006</v>
      </c>
      <c r="E70" s="16">
        <f>'4 pr._savarankiškos f-jos'!F187+'4 pr._savarankiškos f-jos'!F221+'6 pr._mokinio krepšelis'!F52+'7 pr._kita dotacija'!F235+'7 pr._kita dotacija'!F329+'9 pr._įstaigų pajamos'!F97+'9 pr._įstaigų pajamos'!F120+'11 pr._apyvartinės lėšos'!F59+'11 pr._apyvartinės lėšos'!F112+'11 pr._apyvartinės lėšos'!F120</f>
        <v>328.90000000000003</v>
      </c>
      <c r="F70" s="16">
        <f>'4 pr._savarankiškos f-jos'!G187+'4 pr._savarankiškos f-jos'!G221+'6 pr._mokinio krepšelis'!G52+'7 pr._kita dotacija'!G235+'7 pr._kita dotacija'!G329+'9 pr._įstaigų pajamos'!G97+'9 pr._įstaigų pajamos'!G120+'11 pr._apyvartinės lėšos'!G59+'11 pr._apyvartinės lėšos'!G112+'11 pr._apyvartinės lėšos'!G120</f>
        <v>0</v>
      </c>
      <c r="G70" s="10">
        <f t="shared" si="11"/>
        <v>-58.5</v>
      </c>
      <c r="H70" s="10">
        <f>'4 pr._savarankiškos f-jos'!I187+'4 pr._savarankiškos f-jos'!I221+'6 pr._mokinio krepšelis'!I52+'7 pr._kita dotacija'!I235+'7 pr._kita dotacija'!I329+'9 pr._įstaigų pajamos'!I97+'9 pr._įstaigų pajamos'!I120+'11 pr._apyvartinės lėšos'!I59+'11 pr._apyvartinės lėšos'!I112+'11 pr._apyvartinės lėšos'!I120</f>
        <v>-58.5</v>
      </c>
      <c r="I70" s="10">
        <f>'4 pr._savarankiškos f-jos'!J187+'4 pr._savarankiškos f-jos'!J221+'6 pr._mokinio krepšelis'!J52+'7 pr._kita dotacija'!J235+'7 pr._kita dotacija'!J329+'9 pr._įstaigų pajamos'!J97+'9 pr._įstaigų pajamos'!J120+'11 pr._apyvartinės lėšos'!J59+'11 pr._apyvartinės lėšos'!J112+'11 pr._apyvartinės lėšos'!J120</f>
        <v>-41</v>
      </c>
      <c r="J70" s="10">
        <f>'4 pr._savarankiškos f-jos'!K187+'4 pr._savarankiškos f-jos'!K221+'6 pr._mokinio krepšelis'!K52+'7 pr._kita dotacija'!K235+'7 pr._kita dotacija'!K329+'9 pr._įstaigų pajamos'!K97+'9 pr._įstaigų pajamos'!K120+'11 pr._apyvartinės lėšos'!K59+'11 pr._apyvartinės lėšos'!K112+'11 pr._apyvartinės lėšos'!K120</f>
        <v>0</v>
      </c>
      <c r="K70" s="94">
        <f t="shared" si="12"/>
        <v>433.50000000000006</v>
      </c>
      <c r="L70" s="94">
        <f>'4 pr._savarankiškos f-jos'!M187+'4 pr._savarankiškos f-jos'!M221+'6 pr._mokinio krepšelis'!M52+'7 pr._kita dotacija'!M235+'7 pr._kita dotacija'!M329+'9 pr._įstaigų pajamos'!M97+'9 pr._įstaigų pajamos'!M120+'11 pr._apyvartinės lėšos'!M59+'11 pr._apyvartinės lėšos'!M112+'11 pr._apyvartinės lėšos'!M120</f>
        <v>433.50000000000006</v>
      </c>
      <c r="M70" s="94">
        <f>'4 pr._savarankiškos f-jos'!N187+'4 pr._savarankiškos f-jos'!N221+'6 pr._mokinio krepšelis'!N52+'7 pr._kita dotacija'!N235+'7 pr._kita dotacija'!N329+'9 pr._įstaigų pajamos'!N97+'9 pr._įstaigų pajamos'!N120+'11 pr._apyvartinės lėšos'!N59+'11 pr._apyvartinės lėšos'!N112+'11 pr._apyvartinės lėšos'!N120</f>
        <v>287.90000000000003</v>
      </c>
      <c r="N70" s="94">
        <f>'4 pr._savarankiškos f-jos'!O187+'4 pr._savarankiškos f-jos'!O221+'6 pr._mokinio krepšelis'!O52+'7 pr._kita dotacija'!O235+'7 pr._kita dotacija'!O329+'9 pr._įstaigų pajamos'!O97+'9 pr._įstaigų pajamos'!O120+'11 pr._apyvartinės lėšos'!O59+'11 pr._apyvartinės lėšos'!O112+'11 pr._apyvartinės lėšos'!O120</f>
        <v>0</v>
      </c>
    </row>
    <row r="71" spans="1:15" s="37" customFormat="1" ht="15" customHeight="1" x14ac:dyDescent="0.25">
      <c r="A71" s="5" t="s">
        <v>166</v>
      </c>
      <c r="B71" s="35" t="s">
        <v>168</v>
      </c>
      <c r="C71" s="16">
        <f t="shared" si="7"/>
        <v>622.6</v>
      </c>
      <c r="D71" s="16">
        <f>'4 pr._savarankiškos f-jos'!E188+'6 pr._mokinio krepšelis'!E53+'7 pr._kita dotacija'!E241+'9 pr._įstaigų pajamos'!E98</f>
        <v>622.6</v>
      </c>
      <c r="E71" s="16">
        <f>'4 pr._savarankiškos f-jos'!F188+'6 pr._mokinio krepšelis'!F53+'7 pr._kita dotacija'!F241+'9 pr._įstaigų pajamos'!F98</f>
        <v>416.9</v>
      </c>
      <c r="F71" s="16">
        <f>'4 pr._savarankiškos f-jos'!G188+'6 pr._mokinio krepšelis'!G53+'7 pr._kita dotacija'!G241+'9 pr._įstaigų pajamos'!G98</f>
        <v>0</v>
      </c>
      <c r="G71" s="10">
        <f t="shared" si="11"/>
        <v>71.900000000000006</v>
      </c>
      <c r="H71" s="10">
        <f>'4 pr._savarankiškos f-jos'!I188+'6 pr._mokinio krepšelis'!I53+'7 pr._kita dotacija'!I241+'9 pr._įstaigų pajamos'!I98</f>
        <v>71.900000000000006</v>
      </c>
      <c r="I71" s="10">
        <f>'4 pr._savarankiškos f-jos'!J188+'6 pr._mokinio krepšelis'!J53+'7 pr._kita dotacija'!J241+'9 pr._įstaigų pajamos'!J98</f>
        <v>50.3</v>
      </c>
      <c r="J71" s="10">
        <f>'4 pr._savarankiškos f-jos'!K188+'6 pr._mokinio krepšelis'!K53+'7 pr._kita dotacija'!K241+'9 pr._įstaigų pajamos'!K98</f>
        <v>0</v>
      </c>
      <c r="K71" s="94">
        <f t="shared" si="12"/>
        <v>694.5</v>
      </c>
      <c r="L71" s="94">
        <f>'4 pr._savarankiškos f-jos'!M188+'6 pr._mokinio krepšelis'!M53+'7 pr._kita dotacija'!M241+'9 pr._įstaigų pajamos'!M98</f>
        <v>694.5</v>
      </c>
      <c r="M71" s="94">
        <f>'4 pr._savarankiškos f-jos'!N188+'6 pr._mokinio krepšelis'!N53+'7 pr._kita dotacija'!N241+'9 pr._įstaigų pajamos'!N98</f>
        <v>467.2</v>
      </c>
      <c r="N71" s="94">
        <f>'4 pr._savarankiškos f-jos'!O188+'6 pr._mokinio krepšelis'!O53+'7 pr._kita dotacija'!O241+'9 pr._įstaigų pajamos'!O98</f>
        <v>0</v>
      </c>
      <c r="O71" s="2"/>
    </row>
    <row r="72" spans="1:15" ht="15" customHeight="1" x14ac:dyDescent="0.25">
      <c r="A72" s="5" t="s">
        <v>116</v>
      </c>
      <c r="B72" s="29" t="s">
        <v>27</v>
      </c>
      <c r="C72" s="16">
        <f t="shared" ref="C72:C81" si="13">D72+F72</f>
        <v>264.8</v>
      </c>
      <c r="D72" s="16">
        <f>'4 pr._savarankiškos f-jos'!E202+'9 pr._įstaigų pajamos'!E106+'7 pr._kita dotacija'!E274+'11 pr._apyvartinės lėšos'!E62</f>
        <v>264.8</v>
      </c>
      <c r="E72" s="16">
        <f>'4 pr._savarankiškos f-jos'!F202+'9 pr._įstaigų pajamos'!F106+'7 pr._kita dotacija'!F274+'11 pr._apyvartinės lėšos'!F62</f>
        <v>158.5</v>
      </c>
      <c r="F72" s="16">
        <f>'4 pr._savarankiškos f-jos'!G202+'9 pr._įstaigų pajamos'!G106+'7 pr._kita dotacija'!G274+'11 pr._apyvartinės lėšos'!G62</f>
        <v>0</v>
      </c>
      <c r="G72" s="10">
        <f t="shared" si="11"/>
        <v>18</v>
      </c>
      <c r="H72" s="10">
        <f>'4 pr._savarankiškos f-jos'!I202+'9 pr._įstaigų pajamos'!I106+'7 pr._kita dotacija'!I274+'11 pr._apyvartinės lėšos'!I62</f>
        <v>18</v>
      </c>
      <c r="I72" s="10">
        <f>'4 pr._savarankiškos f-jos'!J202+'9 pr._įstaigų pajamos'!J106+'7 pr._kita dotacija'!J274+'11 pr._apyvartinės lėšos'!J62</f>
        <v>11.5</v>
      </c>
      <c r="J72" s="10">
        <f>'4 pr._savarankiškos f-jos'!K202+'9 pr._įstaigų pajamos'!K106+'7 pr._kita dotacija'!K274+'11 pr._apyvartinės lėšos'!K62</f>
        <v>0</v>
      </c>
      <c r="K72" s="94">
        <f t="shared" si="12"/>
        <v>282.8</v>
      </c>
      <c r="L72" s="94">
        <f>'4 pr._savarankiškos f-jos'!M202+'9 pr._įstaigų pajamos'!M106+'7 pr._kita dotacija'!M274+'11 pr._apyvartinės lėšos'!M62</f>
        <v>282.8</v>
      </c>
      <c r="M72" s="94">
        <f>'4 pr._savarankiškos f-jos'!N202+'9 pr._įstaigų pajamos'!N106+'7 pr._kita dotacija'!N274+'11 pr._apyvartinės lėšos'!N62</f>
        <v>170</v>
      </c>
      <c r="N72" s="94">
        <f>'4 pr._savarankiškos f-jos'!O202+'9 pr._įstaigų pajamos'!O106+'7 pr._kita dotacija'!O274+'11 pr._apyvartinės lėšos'!O62</f>
        <v>0</v>
      </c>
    </row>
    <row r="73" spans="1:15" ht="15" customHeight="1" x14ac:dyDescent="0.25">
      <c r="A73" s="5" t="s">
        <v>117</v>
      </c>
      <c r="B73" s="29" t="s">
        <v>57</v>
      </c>
      <c r="C73" s="16">
        <f t="shared" si="13"/>
        <v>71.900000000000006</v>
      </c>
      <c r="D73" s="16">
        <f>'4 pr._savarankiškos f-jos'!E203+'9 pr._įstaigų pajamos'!E107+'7 pr._kita dotacija'!E278+'11 pr._apyvartinės lėšos'!E63+'11 pr._apyvartinės lėšos'!E115</f>
        <v>71.900000000000006</v>
      </c>
      <c r="E73" s="16">
        <f>'4 pr._savarankiškos f-jos'!F203+'9 pr._įstaigų pajamos'!F107+'7 pr._kita dotacija'!F278+'11 pr._apyvartinės lėšos'!F63+'11 pr._apyvartinės lėšos'!F115</f>
        <v>49.5</v>
      </c>
      <c r="F73" s="16">
        <f>'4 pr._savarankiškos f-jos'!G203+'9 pr._įstaigų pajamos'!G107+'7 pr._kita dotacija'!G278+'11 pr._apyvartinės lėšos'!G63+'11 pr._apyvartinės lėšos'!G115</f>
        <v>0</v>
      </c>
      <c r="G73" s="10">
        <f t="shared" si="11"/>
        <v>0.5</v>
      </c>
      <c r="H73" s="10">
        <f>'4 pr._savarankiškos f-jos'!I203+'9 pr._įstaigų pajamos'!I107+'7 pr._kita dotacija'!I278+'11 pr._apyvartinės lėšos'!I63+'11 pr._apyvartinės lėšos'!I115</f>
        <v>0.5</v>
      </c>
      <c r="I73" s="10">
        <f>'4 pr._savarankiškos f-jos'!J203+'9 pr._įstaigų pajamos'!J107+'7 pr._kita dotacija'!J278+'11 pr._apyvartinės lėšos'!J63+'11 pr._apyvartinės lėšos'!J115</f>
        <v>0</v>
      </c>
      <c r="J73" s="10">
        <f>'4 pr._savarankiškos f-jos'!K203+'9 pr._įstaigų pajamos'!K107+'7 pr._kita dotacija'!K278+'11 pr._apyvartinės lėšos'!K63+'11 pr._apyvartinės lėšos'!K115</f>
        <v>0</v>
      </c>
      <c r="K73" s="94">
        <f t="shared" si="12"/>
        <v>72.400000000000006</v>
      </c>
      <c r="L73" s="94">
        <f>'4 pr._savarankiškos f-jos'!M203+'9 pr._įstaigų pajamos'!M107+'7 pr._kita dotacija'!M278+'11 pr._apyvartinės lėšos'!M63+'11 pr._apyvartinės lėšos'!M115</f>
        <v>72.400000000000006</v>
      </c>
      <c r="M73" s="94">
        <f>'4 pr._savarankiškos f-jos'!N203+'9 pr._įstaigų pajamos'!N107+'7 pr._kita dotacija'!N278+'11 pr._apyvartinės lėšos'!N63+'11 pr._apyvartinės lėšos'!N115</f>
        <v>49.5</v>
      </c>
      <c r="N73" s="94">
        <f>'4 pr._savarankiškos f-jos'!O203+'9 pr._įstaigų pajamos'!O107+'7 pr._kita dotacija'!O278+'11 pr._apyvartinės lėšos'!O63+'11 pr._apyvartinės lėšos'!O115</f>
        <v>0</v>
      </c>
    </row>
    <row r="74" spans="1:15" ht="15" customHeight="1" x14ac:dyDescent="0.25">
      <c r="A74" s="13" t="s">
        <v>118</v>
      </c>
      <c r="B74" s="29" t="s">
        <v>58</v>
      </c>
      <c r="C74" s="16">
        <f t="shared" si="13"/>
        <v>52.3</v>
      </c>
      <c r="D74" s="16">
        <f>'4 pr._savarankiškos f-jos'!E204+'9 pr._įstaigų pajamos'!E108+'7 pr._kita dotacija'!E282+'11 pr._apyvartinės lėšos'!E64</f>
        <v>52.3</v>
      </c>
      <c r="E74" s="16">
        <f>'4 pr._savarankiškos f-jos'!F204+'9 pr._įstaigų pajamos'!F108+'7 pr._kita dotacija'!F282+'11 pr._apyvartinės lėšos'!F64</f>
        <v>33.699999999999996</v>
      </c>
      <c r="F74" s="16">
        <f>'4 pr._savarankiškos f-jos'!G204+'9 pr._įstaigų pajamos'!G108+'7 pr._kita dotacija'!G282+'11 pr._apyvartinės lėšos'!G64</f>
        <v>0</v>
      </c>
      <c r="G74" s="10">
        <f t="shared" si="11"/>
        <v>3</v>
      </c>
      <c r="H74" s="10">
        <f>'4 pr._savarankiškos f-jos'!I204+'9 pr._įstaigų pajamos'!I108+'7 pr._kita dotacija'!I282+'11 pr._apyvartinės lėšos'!I64</f>
        <v>3</v>
      </c>
      <c r="I74" s="10">
        <f>'4 pr._savarankiškos f-jos'!J204+'9 pr._įstaigų pajamos'!J108+'7 pr._kita dotacija'!J282+'11 pr._apyvartinės lėšos'!J64</f>
        <v>1.9</v>
      </c>
      <c r="J74" s="10">
        <f>'4 pr._savarankiškos f-jos'!K204+'9 pr._įstaigų pajamos'!K108+'7 pr._kita dotacija'!K282+'11 pr._apyvartinės lėšos'!K64</f>
        <v>0</v>
      </c>
      <c r="K74" s="94">
        <f t="shared" si="12"/>
        <v>55.3</v>
      </c>
      <c r="L74" s="94">
        <f>'4 pr._savarankiškos f-jos'!M204+'9 pr._įstaigų pajamos'!M108+'7 pr._kita dotacija'!M282+'11 pr._apyvartinės lėšos'!M64</f>
        <v>55.3</v>
      </c>
      <c r="M74" s="94">
        <f>'4 pr._savarankiškos f-jos'!N204+'9 pr._įstaigų pajamos'!N108+'7 pr._kita dotacija'!N282+'11 pr._apyvartinės lėšos'!N64</f>
        <v>35.599999999999994</v>
      </c>
      <c r="N74" s="94">
        <f>'4 pr._savarankiškos f-jos'!O204+'9 pr._įstaigų pajamos'!O108+'7 pr._kita dotacija'!O282+'11 pr._apyvartinės lėšos'!O64</f>
        <v>0</v>
      </c>
    </row>
    <row r="75" spans="1:15" ht="15" customHeight="1" x14ac:dyDescent="0.25">
      <c r="A75" s="40" t="s">
        <v>119</v>
      </c>
      <c r="B75" s="29" t="s">
        <v>394</v>
      </c>
      <c r="C75" s="16">
        <f t="shared" si="13"/>
        <v>35.099999999999994</v>
      </c>
      <c r="D75" s="16">
        <f>'4 pr._savarankiškos f-jos'!E205+'9 pr._įstaigų pajamos'!E109+'7 pr._kita dotacija'!E286+'11 pr._apyvartinės lėšos'!E65</f>
        <v>35.099999999999994</v>
      </c>
      <c r="E75" s="16">
        <f>'4 pr._savarankiškos f-jos'!F205+'9 pr._įstaigų pajamos'!F109+'7 pr._kita dotacija'!F286+'11 pr._apyvartinės lėšos'!F65</f>
        <v>25</v>
      </c>
      <c r="F75" s="16">
        <f>'4 pr._savarankiškos f-jos'!G205+'9 pr._įstaigų pajamos'!G109+'7 pr._kita dotacija'!G286+'11 pr._apyvartinės lėšos'!G65</f>
        <v>0</v>
      </c>
      <c r="G75" s="10">
        <f t="shared" si="11"/>
        <v>2.5</v>
      </c>
      <c r="H75" s="10">
        <f>'4 pr._savarankiškos f-jos'!I205+'9 pr._įstaigų pajamos'!I109+'7 pr._kita dotacija'!I286+'11 pr._apyvartinės lėšos'!I65</f>
        <v>2.5</v>
      </c>
      <c r="I75" s="10">
        <f>'4 pr._savarankiškos f-jos'!J205+'9 pr._įstaigų pajamos'!J109+'7 pr._kita dotacija'!J286+'11 pr._apyvartinės lėšos'!J65</f>
        <v>1.5</v>
      </c>
      <c r="J75" s="10">
        <f>'4 pr._savarankiškos f-jos'!K205+'9 pr._įstaigų pajamos'!K109+'7 pr._kita dotacija'!K286+'11 pr._apyvartinės lėšos'!K65</f>
        <v>0</v>
      </c>
      <c r="K75" s="94">
        <f t="shared" si="12"/>
        <v>37.599999999999994</v>
      </c>
      <c r="L75" s="94">
        <f>'4 pr._savarankiškos f-jos'!M205+'9 pr._įstaigų pajamos'!M109+'7 pr._kita dotacija'!M286+'11 pr._apyvartinės lėšos'!M65</f>
        <v>37.599999999999994</v>
      </c>
      <c r="M75" s="94">
        <f>'4 pr._savarankiškos f-jos'!N205+'9 pr._įstaigų pajamos'!N109+'7 pr._kita dotacija'!N286+'11 pr._apyvartinės lėšos'!N65</f>
        <v>26.5</v>
      </c>
      <c r="N75" s="94">
        <f>'4 pr._savarankiškos f-jos'!O205+'9 pr._įstaigų pajamos'!O109+'7 pr._kita dotacija'!O286+'11 pr._apyvartinės lėšos'!O65</f>
        <v>0</v>
      </c>
    </row>
    <row r="76" spans="1:15" ht="15" customHeight="1" x14ac:dyDescent="0.25">
      <c r="A76" s="32" t="s">
        <v>120</v>
      </c>
      <c r="B76" s="29" t="s">
        <v>396</v>
      </c>
      <c r="C76" s="16">
        <f t="shared" si="13"/>
        <v>77.800000000000011</v>
      </c>
      <c r="D76" s="16">
        <f>'4 pr._savarankiškos f-jos'!E206+'9 pr._įstaigų pajamos'!E110+'7 pr._kita dotacija'!E290+'11 pr._apyvartinės lėšos'!E66</f>
        <v>77.800000000000011</v>
      </c>
      <c r="E76" s="16">
        <f>'4 pr._savarankiškos f-jos'!F206+'9 pr._įstaigų pajamos'!F110+'7 pr._kita dotacija'!F290+'11 pr._apyvartinės lėšos'!F66</f>
        <v>52.5</v>
      </c>
      <c r="F76" s="16">
        <f>'4 pr._savarankiškos f-jos'!G206+'9 pr._įstaigų pajamos'!G110+'7 pr._kita dotacija'!G290+'11 pr._apyvartinės lėšos'!G66</f>
        <v>0</v>
      </c>
      <c r="G76" s="10">
        <f t="shared" si="11"/>
        <v>-31.099999999999998</v>
      </c>
      <c r="H76" s="10">
        <f>'4 pr._savarankiškos f-jos'!I206+'9 pr._įstaigų pajamos'!I110+'7 pr._kita dotacija'!I290+'11 pr._apyvartinės lėšos'!I66</f>
        <v>-31.099999999999998</v>
      </c>
      <c r="I76" s="10">
        <f>'4 pr._savarankiškos f-jos'!J206+'9 pr._įstaigų pajamos'!J110+'7 pr._kita dotacija'!J290+'11 pr._apyvartinės lėšos'!J66</f>
        <v>-20.599999999999998</v>
      </c>
      <c r="J76" s="10">
        <f>'4 pr._savarankiškos f-jos'!K206+'9 pr._įstaigų pajamos'!K110+'7 pr._kita dotacija'!K290+'11 pr._apyvartinės lėšos'!K66</f>
        <v>0</v>
      </c>
      <c r="K76" s="94">
        <f t="shared" si="12"/>
        <v>46.699999999999996</v>
      </c>
      <c r="L76" s="94">
        <f>'4 pr._savarankiškos f-jos'!M206+'9 pr._įstaigų pajamos'!M110+'7 pr._kita dotacija'!M290+'11 pr._apyvartinės lėšos'!M66</f>
        <v>46.699999999999996</v>
      </c>
      <c r="M76" s="94">
        <f>'4 pr._savarankiškos f-jos'!N206+'9 pr._įstaigų pajamos'!N110+'7 pr._kita dotacija'!N290+'11 pr._apyvartinės lėšos'!N66</f>
        <v>31.9</v>
      </c>
      <c r="N76" s="94">
        <f>'4 pr._savarankiškos f-jos'!O206+'9 pr._įstaigų pajamos'!O110+'7 pr._kita dotacija'!O290+'11 pr._apyvartinės lėšos'!O66</f>
        <v>0</v>
      </c>
    </row>
    <row r="77" spans="1:15" ht="15" customHeight="1" x14ac:dyDescent="0.25">
      <c r="A77" s="32" t="s">
        <v>162</v>
      </c>
      <c r="B77" s="29" t="s">
        <v>67</v>
      </c>
      <c r="C77" s="16">
        <f t="shared" si="13"/>
        <v>40.4</v>
      </c>
      <c r="D77" s="16">
        <f>'4 pr._savarankiškos f-jos'!E207+'9 pr._įstaigų pajamos'!E111+'7 pr._kita dotacija'!E294+'11 pr._apyvartinės lėšos'!E67</f>
        <v>40.4</v>
      </c>
      <c r="E77" s="16">
        <f>'4 pr._savarankiškos f-jos'!F207+'9 pr._įstaigų pajamos'!F111+'7 pr._kita dotacija'!F294+'11 pr._apyvartinės lėšos'!F67</f>
        <v>28</v>
      </c>
      <c r="F77" s="16">
        <f>'4 pr._savarankiškos f-jos'!G207+'9 pr._įstaigų pajamos'!G111+'7 pr._kita dotacija'!G294+'11 pr._apyvartinės lėšos'!G67</f>
        <v>0</v>
      </c>
      <c r="G77" s="10">
        <f t="shared" si="11"/>
        <v>0</v>
      </c>
      <c r="H77" s="10">
        <f>'4 pr._savarankiškos f-jos'!I207+'9 pr._įstaigų pajamos'!I111+'7 pr._kita dotacija'!I294+'11 pr._apyvartinės lėšos'!I67</f>
        <v>0</v>
      </c>
      <c r="I77" s="10">
        <f>'4 pr._savarankiškos f-jos'!J207+'9 pr._įstaigų pajamos'!J111+'7 pr._kita dotacija'!J294+'11 pr._apyvartinės lėšos'!J67</f>
        <v>0</v>
      </c>
      <c r="J77" s="10">
        <f>'4 pr._savarankiškos f-jos'!K207+'9 pr._įstaigų pajamos'!K111+'7 pr._kita dotacija'!K294+'11 pr._apyvartinės lėšos'!K67</f>
        <v>0</v>
      </c>
      <c r="K77" s="94">
        <f t="shared" si="12"/>
        <v>40.4</v>
      </c>
      <c r="L77" s="94">
        <f>'4 pr._savarankiškos f-jos'!M207+'9 pr._įstaigų pajamos'!M111+'7 pr._kita dotacija'!M294+'11 pr._apyvartinės lėšos'!M67</f>
        <v>40.4</v>
      </c>
      <c r="M77" s="94">
        <f>'4 pr._savarankiškos f-jos'!N207+'9 pr._įstaigų pajamos'!N111+'7 pr._kita dotacija'!N294+'11 pr._apyvartinės lėšos'!N67</f>
        <v>28</v>
      </c>
      <c r="N77" s="94">
        <f>'4 pr._savarankiškos f-jos'!O207+'9 pr._įstaigų pajamos'!O111+'7 pr._kita dotacija'!O294+'11 pr._apyvartinės lėšos'!O67</f>
        <v>0</v>
      </c>
    </row>
    <row r="78" spans="1:15" ht="15" customHeight="1" x14ac:dyDescent="0.25">
      <c r="A78" s="32" t="s">
        <v>121</v>
      </c>
      <c r="B78" s="29" t="s">
        <v>154</v>
      </c>
      <c r="C78" s="16">
        <f t="shared" si="13"/>
        <v>34.4</v>
      </c>
      <c r="D78" s="16">
        <f>'4 pr._savarankiškos f-jos'!E208+'9 pr._įstaigų pajamos'!E112+'7 pr._kita dotacija'!E298</f>
        <v>34.4</v>
      </c>
      <c r="E78" s="16">
        <f>'4 pr._savarankiškos f-jos'!F208+'9 pr._įstaigų pajamos'!F112+'7 pr._kita dotacija'!F298</f>
        <v>22.1</v>
      </c>
      <c r="F78" s="16">
        <f>'4 pr._savarankiškos f-jos'!G208+'9 pr._įstaigų pajamos'!G112+'7 pr._kita dotacija'!G298</f>
        <v>0</v>
      </c>
      <c r="G78" s="10">
        <f t="shared" si="11"/>
        <v>0.3</v>
      </c>
      <c r="H78" s="10">
        <f>'4 pr._savarankiškos f-jos'!I208+'9 pr._įstaigų pajamos'!I112+'7 pr._kita dotacija'!I298</f>
        <v>0.3</v>
      </c>
      <c r="I78" s="10">
        <f>'4 pr._savarankiškos f-jos'!J208+'9 pr._įstaigų pajamos'!J112+'7 pr._kita dotacija'!J298</f>
        <v>0</v>
      </c>
      <c r="J78" s="10">
        <f>'4 pr._savarankiškos f-jos'!K208+'9 pr._įstaigų pajamos'!K112+'7 pr._kita dotacija'!K298</f>
        <v>0</v>
      </c>
      <c r="K78" s="94">
        <f t="shared" si="12"/>
        <v>34.699999999999996</v>
      </c>
      <c r="L78" s="94">
        <f>'4 pr._savarankiškos f-jos'!M208+'9 pr._įstaigų pajamos'!M112+'7 pr._kita dotacija'!M298</f>
        <v>34.699999999999996</v>
      </c>
      <c r="M78" s="94">
        <f>'4 pr._savarankiškos f-jos'!N208+'9 pr._įstaigų pajamos'!N112+'7 pr._kita dotacija'!N298</f>
        <v>22.1</v>
      </c>
      <c r="N78" s="94">
        <f>'4 pr._savarankiškos f-jos'!O208+'9 pr._įstaigų pajamos'!O112+'7 pr._kita dotacija'!O298</f>
        <v>0</v>
      </c>
    </row>
    <row r="79" spans="1:15" ht="15" customHeight="1" x14ac:dyDescent="0.25">
      <c r="A79" s="32" t="s">
        <v>122</v>
      </c>
      <c r="B79" s="29" t="s">
        <v>28</v>
      </c>
      <c r="C79" s="16">
        <f t="shared" si="13"/>
        <v>484.90000000000003</v>
      </c>
      <c r="D79" s="16">
        <f>'4 pr._savarankiškos f-jos'!E209+'9 pr._įstaigų pajamos'!E113+'7 pr._kita dotacija'!E302+'10 pr._skolintos lėšos'!E50+'11 pr._apyvartinės lėšos'!E68</f>
        <v>484.90000000000003</v>
      </c>
      <c r="E79" s="16">
        <f>'4 pr._savarankiškos f-jos'!F209+'9 pr._įstaigų pajamos'!F113+'7 pr._kita dotacija'!F302+'10 pr._skolintos lėšos'!F50+'11 pr._apyvartinės lėšos'!F68</f>
        <v>322</v>
      </c>
      <c r="F79" s="16">
        <f>'4 pr._savarankiškos f-jos'!G209+'9 pr._įstaigų pajamos'!G113+'7 pr._kita dotacija'!G302+'10 pr._skolintos lėšos'!G50+'11 pr._apyvartinės lėšos'!G68</f>
        <v>0</v>
      </c>
      <c r="G79" s="10">
        <f t="shared" si="11"/>
        <v>0</v>
      </c>
      <c r="H79" s="10">
        <f>'4 pr._savarankiškos f-jos'!I209+'9 pr._įstaigų pajamos'!I113+'7 pr._kita dotacija'!I302+'10 pr._skolintos lėšos'!I50+'11 pr._apyvartinės lėšos'!I68</f>
        <v>0</v>
      </c>
      <c r="I79" s="10">
        <f>'4 pr._savarankiškos f-jos'!J209+'9 pr._įstaigų pajamos'!J113+'7 pr._kita dotacija'!J302+'10 pr._skolintos lėšos'!J50+'11 pr._apyvartinės lėšos'!J68</f>
        <v>0</v>
      </c>
      <c r="J79" s="10">
        <f>'4 pr._savarankiškos f-jos'!K209+'9 pr._įstaigų pajamos'!K113+'7 pr._kita dotacija'!K302+'10 pr._skolintos lėšos'!K50+'11 pr._apyvartinės lėšos'!K68</f>
        <v>0</v>
      </c>
      <c r="K79" s="94">
        <f t="shared" si="12"/>
        <v>484.90000000000003</v>
      </c>
      <c r="L79" s="94">
        <f>'4 pr._savarankiškos f-jos'!M209+'9 pr._įstaigų pajamos'!M113+'7 pr._kita dotacija'!M302+'10 pr._skolintos lėšos'!M50+'11 pr._apyvartinės lėšos'!M68</f>
        <v>484.90000000000003</v>
      </c>
      <c r="M79" s="94">
        <f>'4 pr._savarankiškos f-jos'!N209+'9 pr._įstaigų pajamos'!N113+'7 pr._kita dotacija'!N302+'10 pr._skolintos lėšos'!N50+'11 pr._apyvartinės lėšos'!N68</f>
        <v>322</v>
      </c>
      <c r="N79" s="94">
        <f>'4 pr._savarankiškos f-jos'!O209+'9 pr._įstaigų pajamos'!O113+'7 pr._kita dotacija'!O302+'10 pr._skolintos lėšos'!O50+'11 pr._apyvartinės lėšos'!O68</f>
        <v>0</v>
      </c>
    </row>
    <row r="80" spans="1:15" ht="15" customHeight="1" x14ac:dyDescent="0.25">
      <c r="A80" s="32" t="s">
        <v>123</v>
      </c>
      <c r="B80" s="12" t="s">
        <v>29</v>
      </c>
      <c r="C80" s="16">
        <f t="shared" si="13"/>
        <v>146.19999999999999</v>
      </c>
      <c r="D80" s="16">
        <f>'4 pr._savarankiškos f-jos'!E210+'9 pr._įstaigų pajamos'!E114+'7 pr._kita dotacija'!E306+'11 pr._apyvartinės lėšos'!E69</f>
        <v>146.19999999999999</v>
      </c>
      <c r="E80" s="16">
        <f>'4 pr._savarankiškos f-jos'!F210+'9 pr._įstaigų pajamos'!F114+'7 pr._kita dotacija'!F306+'11 pr._apyvartinės lėšos'!F69</f>
        <v>94.1</v>
      </c>
      <c r="F80" s="16">
        <f>'4 pr._savarankiškos f-jos'!G210+'9 pr._įstaigų pajamos'!G114+'7 pr._kita dotacija'!G306+'11 pr._apyvartinės lėšos'!G69</f>
        <v>0</v>
      </c>
      <c r="G80" s="10">
        <f t="shared" si="11"/>
        <v>5.5</v>
      </c>
      <c r="H80" s="10">
        <f>'4 pr._savarankiškos f-jos'!I210+'9 pr._įstaigų pajamos'!I114+'7 pr._kita dotacija'!I306+'11 pr._apyvartinės lėšos'!I69</f>
        <v>5.5</v>
      </c>
      <c r="I80" s="10">
        <f>'4 pr._savarankiškos f-jos'!J210+'9 pr._įstaigų pajamos'!J114+'7 pr._kita dotacija'!J306+'11 pr._apyvartinės lėšos'!J69</f>
        <v>0</v>
      </c>
      <c r="J80" s="10">
        <f>'4 pr._savarankiškos f-jos'!K210+'9 pr._įstaigų pajamos'!K114+'7 pr._kita dotacija'!K306+'11 pr._apyvartinės lėšos'!K69</f>
        <v>0</v>
      </c>
      <c r="K80" s="94">
        <f t="shared" si="12"/>
        <v>151.69999999999999</v>
      </c>
      <c r="L80" s="94">
        <f>'4 pr._savarankiškos f-jos'!M210+'9 pr._įstaigų pajamos'!M114+'7 pr._kita dotacija'!M306+'11 pr._apyvartinės lėšos'!M69</f>
        <v>151.69999999999999</v>
      </c>
      <c r="M80" s="94">
        <f>'4 pr._savarankiškos f-jos'!N210+'9 pr._įstaigų pajamos'!N114+'7 pr._kita dotacija'!N306+'11 pr._apyvartinės lėšos'!N69</f>
        <v>94.1</v>
      </c>
      <c r="N80" s="94">
        <f>'4 pr._savarankiškos f-jos'!O210+'9 pr._įstaigų pajamos'!O114+'7 pr._kita dotacija'!O306+'11 pr._apyvartinės lėšos'!O69</f>
        <v>0</v>
      </c>
    </row>
    <row r="81" spans="1:15" ht="15" customHeight="1" x14ac:dyDescent="0.25">
      <c r="A81" s="32" t="s">
        <v>124</v>
      </c>
      <c r="B81" s="94" t="s">
        <v>64</v>
      </c>
      <c r="C81" s="16">
        <f t="shared" si="13"/>
        <v>379.00000000000006</v>
      </c>
      <c r="D81" s="16">
        <f>'4 pr._savarankiškos f-jos'!E211+'6 pr._mokinio krepšelis'!E54+'9 pr._įstaigų pajamos'!E115+'7 pr._kita dotacija'!E310+'11 pr._apyvartinės lėšos'!E70</f>
        <v>379.00000000000006</v>
      </c>
      <c r="E81" s="16">
        <f>'4 pr._savarankiškos f-jos'!F211+'6 pr._mokinio krepšelis'!F54+'9 pr._įstaigų pajamos'!F115+'7 pr._kita dotacija'!F310+'11 pr._apyvartinės lėšos'!F70</f>
        <v>243.6</v>
      </c>
      <c r="F81" s="16">
        <f>'4 pr._savarankiškos f-jos'!G211+'6 pr._mokinio krepšelis'!G54+'9 pr._įstaigų pajamos'!G115+'7 pr._kita dotacija'!G310+'11 pr._apyvartinės lėšos'!G70</f>
        <v>0</v>
      </c>
      <c r="G81" s="10">
        <f t="shared" si="11"/>
        <v>0</v>
      </c>
      <c r="H81" s="10">
        <f>'4 pr._savarankiškos f-jos'!I211+'6 pr._mokinio krepšelis'!I54+'9 pr._įstaigų pajamos'!I115+'7 pr._kita dotacija'!I310+'11 pr._apyvartinės lėšos'!I70</f>
        <v>0</v>
      </c>
      <c r="I81" s="10">
        <f>'4 pr._savarankiškos f-jos'!J211+'6 pr._mokinio krepšelis'!J54+'9 pr._įstaigų pajamos'!J115+'7 pr._kita dotacija'!J310+'11 pr._apyvartinės lėšos'!J70</f>
        <v>0</v>
      </c>
      <c r="J81" s="10">
        <f>'4 pr._savarankiškos f-jos'!K211+'6 pr._mokinio krepšelis'!K54+'9 pr._įstaigų pajamos'!K115+'7 pr._kita dotacija'!K310+'11 pr._apyvartinės lėšos'!K70</f>
        <v>0</v>
      </c>
      <c r="K81" s="94">
        <f t="shared" si="12"/>
        <v>379.00000000000006</v>
      </c>
      <c r="L81" s="94">
        <f>'4 pr._savarankiškos f-jos'!M211+'6 pr._mokinio krepšelis'!M54+'9 pr._įstaigų pajamos'!M115+'7 pr._kita dotacija'!M310+'11 pr._apyvartinės lėšos'!M70</f>
        <v>379.00000000000006</v>
      </c>
      <c r="M81" s="94">
        <f>'4 pr._savarankiškos f-jos'!N211+'6 pr._mokinio krepšelis'!N54+'9 pr._įstaigų pajamos'!N115+'7 pr._kita dotacija'!N310+'11 pr._apyvartinės lėšos'!N70</f>
        <v>243.6</v>
      </c>
      <c r="N81" s="94">
        <f>'4 pr._savarankiškos f-jos'!O211+'6 pr._mokinio krepšelis'!O54+'9 pr._įstaigų pajamos'!O115+'7 pr._kita dotacija'!O310+'11 pr._apyvartinės lėšos'!O70</f>
        <v>0</v>
      </c>
    </row>
    <row r="82" spans="1:15" ht="15" customHeight="1" x14ac:dyDescent="0.25">
      <c r="A82" s="32" t="s">
        <v>125</v>
      </c>
      <c r="B82" s="80" t="s">
        <v>52</v>
      </c>
      <c r="C82" s="16">
        <f>D82+F82</f>
        <v>484.1</v>
      </c>
      <c r="D82" s="16">
        <f>'4 pr._savarankiškos f-jos'!E219+'9 pr._įstaigų pajamos'!E118+'7 pr._kita dotacija'!E318+'11 pr._apyvartinės lėšos'!E118+'11 pr._apyvartinės lėšos'!E74</f>
        <v>484.1</v>
      </c>
      <c r="E82" s="16">
        <f>'4 pr._savarankiškos f-jos'!F219+'9 pr._įstaigų pajamos'!F118+'7 pr._kita dotacija'!F318+'11 pr._apyvartinės lėšos'!F118+'11 pr._apyvartinės lėšos'!F74</f>
        <v>259.5</v>
      </c>
      <c r="F82" s="16">
        <f>'4 pr._savarankiškos f-jos'!G219+'9 pr._įstaigų pajamos'!G118+'7 pr._kita dotacija'!G318+'11 pr._apyvartinės lėšos'!G118+'11 pr._apyvartinės lėšos'!G74</f>
        <v>0</v>
      </c>
      <c r="G82" s="10">
        <f t="shared" si="11"/>
        <v>0</v>
      </c>
      <c r="H82" s="10">
        <f>'4 pr._savarankiškos f-jos'!I219+'9 pr._įstaigų pajamos'!I118+'7 pr._kita dotacija'!I318+'11 pr._apyvartinės lėšos'!I118+'11 pr._apyvartinės lėšos'!I74</f>
        <v>0</v>
      </c>
      <c r="I82" s="10">
        <f>'4 pr._savarankiškos f-jos'!J219+'9 pr._įstaigų pajamos'!J118+'7 pr._kita dotacija'!J318+'11 pr._apyvartinės lėšos'!J118+'11 pr._apyvartinės lėšos'!J74</f>
        <v>0</v>
      </c>
      <c r="J82" s="10">
        <f>'4 pr._savarankiškos f-jos'!K219+'9 pr._įstaigų pajamos'!K118+'7 pr._kita dotacija'!K318+'11 pr._apyvartinės lėšos'!K118+'11 pr._apyvartinės lėšos'!K74</f>
        <v>0</v>
      </c>
      <c r="K82" s="94">
        <f t="shared" si="12"/>
        <v>484.1</v>
      </c>
      <c r="L82" s="94">
        <f>'4 pr._savarankiškos f-jos'!M219+'9 pr._įstaigų pajamos'!M118+'7 pr._kita dotacija'!M318+'11 pr._apyvartinės lėšos'!M118+'11 pr._apyvartinės lėšos'!M74</f>
        <v>484.1</v>
      </c>
      <c r="M82" s="94">
        <f>'4 pr._savarankiškos f-jos'!N219+'9 pr._įstaigų pajamos'!N118+'7 pr._kita dotacija'!N318+'11 pr._apyvartinės lėšos'!N118+'11 pr._apyvartinės lėšos'!N74</f>
        <v>259.5</v>
      </c>
      <c r="N82" s="94">
        <f>'4 pr._savarankiškos f-jos'!O219+'9 pr._įstaigų pajamos'!O118+'7 pr._kita dotacija'!O318+'11 pr._apyvartinės lėšos'!O118+'11 pr._apyvartinės lėšos'!O74</f>
        <v>0</v>
      </c>
    </row>
    <row r="83" spans="1:15" ht="15" customHeight="1" x14ac:dyDescent="0.25">
      <c r="A83" s="32" t="s">
        <v>126</v>
      </c>
      <c r="B83" s="29" t="s">
        <v>53</v>
      </c>
      <c r="C83" s="16">
        <f>D83+F83</f>
        <v>705.6</v>
      </c>
      <c r="D83" s="16">
        <f>'4 pr._savarankiškos f-jos'!E220+'5 pr._valstybinės f-jos'!E125+'9 pr._įstaigų pajamos'!E119+'7 pr._kita dotacija'!E320+'11 pr._apyvartinės lėšos'!E75+'11 pr._apyvartinės lėšos'!E119+'11 pr._apyvartinės lėšos'!E139</f>
        <v>705.6</v>
      </c>
      <c r="E83" s="16">
        <f>'4 pr._savarankiškos f-jos'!F220+'5 pr._valstybinės f-jos'!F125+'9 pr._įstaigų pajamos'!F119+'7 pr._kita dotacija'!F320+'11 pr._apyvartinės lėšos'!F75+'11 pr._apyvartinės lėšos'!F119+'11 pr._apyvartinės lėšos'!F139</f>
        <v>496.09999999999991</v>
      </c>
      <c r="F83" s="16">
        <f>'4 pr._savarankiškos f-jos'!G220+'5 pr._valstybinės f-jos'!G125+'9 pr._įstaigų pajamos'!G119+'7 pr._kita dotacija'!G320+'11 pr._apyvartinės lėšos'!G75+'11 pr._apyvartinės lėšos'!G119+'11 pr._apyvartinės lėšos'!G139</f>
        <v>0</v>
      </c>
      <c r="G83" s="10">
        <f t="shared" ref="G83" si="14">H83+J83</f>
        <v>15.1</v>
      </c>
      <c r="H83" s="10">
        <f>'4 pr._savarankiškos f-jos'!I220+'5 pr._valstybinės f-jos'!I125+'9 pr._įstaigų pajamos'!I119+'7 pr._kita dotacija'!I320+'11 pr._apyvartinės lėšos'!I75+'11 pr._apyvartinės lėšos'!I119+'11 pr._apyvartinės lėšos'!I139</f>
        <v>15.1</v>
      </c>
      <c r="I83" s="10">
        <f>'4 pr._savarankiškos f-jos'!J220+'5 pr._valstybinės f-jos'!J125+'9 pr._įstaigų pajamos'!J119+'7 pr._kita dotacija'!J320+'11 pr._apyvartinės lėšos'!J75+'11 pr._apyvartinės lėšos'!J119+'11 pr._apyvartinės lėšos'!J139</f>
        <v>5.2</v>
      </c>
      <c r="J83" s="10">
        <f>'4 pr._savarankiškos f-jos'!K220+'5 pr._valstybinės f-jos'!K125+'9 pr._įstaigų pajamos'!K119+'7 pr._kita dotacija'!K320+'11 pr._apyvartinės lėšos'!K75+'11 pr._apyvartinės lėšos'!K119+'11 pr._apyvartinės lėšos'!K139</f>
        <v>0</v>
      </c>
      <c r="K83" s="94">
        <f t="shared" ref="K83" si="15">L83+N83</f>
        <v>720.7</v>
      </c>
      <c r="L83" s="94">
        <f>'4 pr._savarankiškos f-jos'!M220+'5 pr._valstybinės f-jos'!M125+'9 pr._įstaigų pajamos'!M119+'7 pr._kita dotacija'!M320+'11 pr._apyvartinės lėšos'!M75+'11 pr._apyvartinės lėšos'!M119+'11 pr._apyvartinės lėšos'!M139</f>
        <v>720.7</v>
      </c>
      <c r="M83" s="94">
        <f>'4 pr._savarankiškos f-jos'!N220+'5 pr._valstybinės f-jos'!N125+'9 pr._įstaigų pajamos'!N119+'7 pr._kita dotacija'!N320+'11 pr._apyvartinės lėšos'!N75+'11 pr._apyvartinės lėšos'!N119+'11 pr._apyvartinės lėšos'!N139</f>
        <v>501.29999999999995</v>
      </c>
      <c r="N83" s="94">
        <f>'4 pr._savarankiškos f-jos'!O220+'5 pr._valstybinės f-jos'!O125+'9 pr._įstaigų pajamos'!O119+'7 pr._kita dotacija'!O320+'11 pr._apyvartinės lėšos'!O75+'11 pr._apyvartinės lėšos'!O119+'11 pr._apyvartinės lėšos'!O139</f>
        <v>0</v>
      </c>
    </row>
    <row r="84" spans="1:15" s="37" customFormat="1" ht="15" customHeight="1" x14ac:dyDescent="0.25">
      <c r="A84" s="32" t="s">
        <v>127</v>
      </c>
      <c r="B84" s="12" t="s">
        <v>69</v>
      </c>
      <c r="C84" s="16">
        <f>D84+F84</f>
        <v>621.4</v>
      </c>
      <c r="D84" s="16">
        <f>'4 pr._savarankiškos f-jos'!E222+'7 pr._kita dotacija'!E324+'9 pr._įstaigų pajamos'!E121+'11 pr._apyvartinės lėšos'!E76</f>
        <v>621.4</v>
      </c>
      <c r="E84" s="16">
        <f>'4 pr._savarankiškos f-jos'!F222+'7 pr._kita dotacija'!F324+'9 pr._įstaigų pajamos'!F121+'11 pr._apyvartinės lėšos'!F76</f>
        <v>377.7</v>
      </c>
      <c r="F84" s="16">
        <f>'4 pr._savarankiškos f-jos'!G222+'7 pr._kita dotacija'!G324+'9 pr._įstaigų pajamos'!G121+'11 pr._apyvartinės lėšos'!G76</f>
        <v>0</v>
      </c>
      <c r="G84" s="10">
        <f t="shared" ref="G84:G85" si="16">H84+J84</f>
        <v>0</v>
      </c>
      <c r="H84" s="10">
        <f>'4 pr._savarankiškos f-jos'!I222+'7 pr._kita dotacija'!I324+'9 pr._įstaigų pajamos'!I121+'11 pr._apyvartinės lėšos'!I76</f>
        <v>0</v>
      </c>
      <c r="I84" s="10">
        <f>'4 pr._savarankiškos f-jos'!J222+'7 pr._kita dotacija'!J324+'9 pr._įstaigų pajamos'!J121+'11 pr._apyvartinės lėšos'!J76</f>
        <v>0</v>
      </c>
      <c r="J84" s="10">
        <f>'4 pr._savarankiškos f-jos'!K222+'7 pr._kita dotacija'!K324+'9 pr._įstaigų pajamos'!K121+'11 pr._apyvartinės lėšos'!K76</f>
        <v>0</v>
      </c>
      <c r="K84" s="94">
        <f t="shared" ref="K84:K85" si="17">L84+N84</f>
        <v>621.4</v>
      </c>
      <c r="L84" s="94">
        <f>'4 pr._savarankiškos f-jos'!M222+'7 pr._kita dotacija'!M324+'9 pr._įstaigų pajamos'!M121+'11 pr._apyvartinės lėšos'!M76</f>
        <v>621.4</v>
      </c>
      <c r="M84" s="94">
        <f>'4 pr._savarankiškos f-jos'!N222+'7 pr._kita dotacija'!N324+'9 pr._įstaigų pajamos'!N121+'11 pr._apyvartinės lėšos'!N76</f>
        <v>377.7</v>
      </c>
      <c r="N84" s="94">
        <f>'4 pr._savarankiškos f-jos'!O222+'7 pr._kita dotacija'!O324+'9 pr._įstaigų pajamos'!O121+'11 pr._apyvartinės lėšos'!O76</f>
        <v>0</v>
      </c>
      <c r="O84" s="2"/>
    </row>
    <row r="85" spans="1:15" s="37" customFormat="1" ht="15" customHeight="1" x14ac:dyDescent="0.25">
      <c r="A85" s="32" t="s">
        <v>128</v>
      </c>
      <c r="B85" s="12" t="s">
        <v>568</v>
      </c>
      <c r="C85" s="16">
        <f>D85+F85</f>
        <v>78.399999999999991</v>
      </c>
      <c r="D85" s="16">
        <f>'4 pr._savarankiškos f-jos'!E223+'7 pr._kita dotacija'!E331+'9 pr._įstaigų pajamos'!E122</f>
        <v>78.399999999999991</v>
      </c>
      <c r="E85" s="16">
        <f>'4 pr._savarankiškos f-jos'!F223+'7 pr._kita dotacija'!F331+'9 pr._įstaigų pajamos'!F122</f>
        <v>54.6</v>
      </c>
      <c r="F85" s="16">
        <f>'4 pr._savarankiškos f-jos'!G223+'7 pr._kita dotacija'!G331+'9 pr._įstaigų pajamos'!G122</f>
        <v>0</v>
      </c>
      <c r="G85" s="10">
        <f t="shared" si="16"/>
        <v>3.9</v>
      </c>
      <c r="H85" s="10">
        <f>'4 pr._savarankiškos f-jos'!I223+'7 pr._kita dotacija'!I331+'9 pr._įstaigų pajamos'!I122</f>
        <v>3.9</v>
      </c>
      <c r="I85" s="10">
        <f>'4 pr._savarankiškos f-jos'!J223+'7 pr._kita dotacija'!J331+'9 pr._įstaigų pajamos'!J122</f>
        <v>0</v>
      </c>
      <c r="J85" s="10">
        <f>'4 pr._savarankiškos f-jos'!K223+'7 pr._kita dotacija'!K331+'9 pr._įstaigų pajamos'!K122</f>
        <v>0</v>
      </c>
      <c r="K85" s="94">
        <f t="shared" si="17"/>
        <v>82.3</v>
      </c>
      <c r="L85" s="94">
        <f>'4 pr._savarankiškos f-jos'!M223+'7 pr._kita dotacija'!M331+'9 pr._įstaigų pajamos'!M122</f>
        <v>82.3</v>
      </c>
      <c r="M85" s="94">
        <f>'4 pr._savarankiškos f-jos'!N223+'7 pr._kita dotacija'!N331+'9 pr._įstaigų pajamos'!N122</f>
        <v>54.6</v>
      </c>
      <c r="N85" s="94">
        <f>'4 pr._savarankiškos f-jos'!O223+'7 pr._kita dotacija'!O331+'9 pr._įstaigų pajamos'!O122</f>
        <v>0</v>
      </c>
      <c r="O85" s="2"/>
    </row>
    <row r="86" spans="1:15" ht="15.95" customHeight="1" x14ac:dyDescent="0.25">
      <c r="A86" s="20" t="s">
        <v>129</v>
      </c>
      <c r="B86" s="45" t="s">
        <v>172</v>
      </c>
      <c r="C86" s="47">
        <f>SUM(C21:C85)</f>
        <v>41543.400000000023</v>
      </c>
      <c r="D86" s="47">
        <f t="shared" ref="D86:F86" si="18">SUM(D21:D85)</f>
        <v>33307.1</v>
      </c>
      <c r="E86" s="47">
        <f t="shared" si="18"/>
        <v>16061.900000000003</v>
      </c>
      <c r="F86" s="47">
        <f t="shared" si="18"/>
        <v>8236.2999999999993</v>
      </c>
      <c r="G86" s="48">
        <f>SUM(G21:G85)</f>
        <v>-197.29999999999984</v>
      </c>
      <c r="H86" s="48">
        <f t="shared" ref="H86:J86" si="19">SUM(H21:H85)</f>
        <v>329.90000000000003</v>
      </c>
      <c r="I86" s="48">
        <f t="shared" si="19"/>
        <v>-7.7000000000000712</v>
      </c>
      <c r="J86" s="48">
        <f t="shared" si="19"/>
        <v>-527.20000000000016</v>
      </c>
      <c r="K86" s="49">
        <f>SUM(K21:K85)</f>
        <v>41346.100000000013</v>
      </c>
      <c r="L86" s="49">
        <f t="shared" ref="L86:N86" si="20">SUM(L21:L85)</f>
        <v>33637</v>
      </c>
      <c r="M86" s="49">
        <f t="shared" si="20"/>
        <v>16054.200000000003</v>
      </c>
      <c r="N86" s="49">
        <f t="shared" si="20"/>
        <v>7709.1</v>
      </c>
    </row>
    <row r="87" spans="1:15" x14ac:dyDescent="0.25">
      <c r="A87" s="6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 t="s">
        <v>173</v>
      </c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</sheetData>
  <mergeCells count="29">
    <mergeCell ref="B1:N1"/>
    <mergeCell ref="B2:N2"/>
    <mergeCell ref="B3:N3"/>
    <mergeCell ref="B4:N4"/>
    <mergeCell ref="H19:I19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A18:A20"/>
    <mergeCell ref="B18:B20"/>
    <mergeCell ref="A16:N16"/>
    <mergeCell ref="G18:G20"/>
    <mergeCell ref="H18:J18"/>
    <mergeCell ref="F19:F20"/>
    <mergeCell ref="D19:E19"/>
    <mergeCell ref="L19:M19"/>
    <mergeCell ref="D18:F18"/>
    <mergeCell ref="L18:N18"/>
    <mergeCell ref="C18:C20"/>
    <mergeCell ref="N19:N20"/>
    <mergeCell ref="K18:K20"/>
    <mergeCell ref="J19:J20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6"/>
  <sheetViews>
    <sheetView showZeros="0" zoomScaleNormal="100" zoomScaleSheetLayoutView="100" workbookViewId="0">
      <selection activeCell="B14" sqref="B14:N14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614" t="s">
        <v>328</v>
      </c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</row>
    <row r="2" spans="1:15" x14ac:dyDescent="0.25">
      <c r="B2" s="614" t="s">
        <v>447</v>
      </c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</row>
    <row r="3" spans="1:15" x14ac:dyDescent="0.25">
      <c r="B3" s="614" t="s">
        <v>505</v>
      </c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</row>
    <row r="4" spans="1:15" x14ac:dyDescent="0.25">
      <c r="B4" s="614" t="s">
        <v>335</v>
      </c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</row>
    <row r="5" spans="1:15" x14ac:dyDescent="0.25">
      <c r="B5" s="612" t="s">
        <v>510</v>
      </c>
      <c r="C5" s="612"/>
      <c r="D5" s="612"/>
      <c r="E5" s="612"/>
      <c r="F5" s="612"/>
      <c r="G5" s="612"/>
      <c r="H5" s="612"/>
      <c r="I5" s="612"/>
      <c r="J5" s="612"/>
      <c r="K5" s="612"/>
      <c r="L5" s="612"/>
      <c r="M5" s="612"/>
      <c r="N5" s="612"/>
      <c r="O5" s="612"/>
    </row>
    <row r="6" spans="1:15" x14ac:dyDescent="0.25">
      <c r="B6" s="613" t="s">
        <v>513</v>
      </c>
      <c r="C6" s="613"/>
      <c r="D6" s="613"/>
      <c r="E6" s="613"/>
      <c r="F6" s="613"/>
      <c r="G6" s="613"/>
      <c r="H6" s="613"/>
      <c r="I6" s="613"/>
      <c r="J6" s="613"/>
      <c r="K6" s="613"/>
      <c r="L6" s="613"/>
      <c r="M6" s="613"/>
      <c r="N6" s="613"/>
      <c r="O6" s="469"/>
    </row>
    <row r="7" spans="1:15" x14ac:dyDescent="0.25">
      <c r="B7" s="612" t="s">
        <v>521</v>
      </c>
      <c r="C7" s="612"/>
      <c r="D7" s="612"/>
      <c r="E7" s="612"/>
      <c r="F7" s="612"/>
      <c r="G7" s="612"/>
      <c r="H7" s="612"/>
      <c r="I7" s="612"/>
      <c r="J7" s="612"/>
      <c r="K7" s="612"/>
      <c r="L7" s="612"/>
      <c r="M7" s="612"/>
      <c r="N7" s="612"/>
      <c r="O7" s="612"/>
    </row>
    <row r="8" spans="1:15" x14ac:dyDescent="0.25">
      <c r="B8" s="613" t="s">
        <v>540</v>
      </c>
      <c r="C8" s="613"/>
      <c r="D8" s="613"/>
      <c r="E8" s="613"/>
      <c r="F8" s="613"/>
      <c r="G8" s="613"/>
      <c r="H8" s="613"/>
      <c r="I8" s="613"/>
      <c r="J8" s="613"/>
      <c r="K8" s="613"/>
      <c r="L8" s="613"/>
      <c r="M8" s="613"/>
      <c r="N8" s="613"/>
      <c r="O8" s="473"/>
    </row>
    <row r="9" spans="1:15" x14ac:dyDescent="0.25">
      <c r="B9" s="612" t="s">
        <v>545</v>
      </c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612"/>
      <c r="N9" s="612"/>
      <c r="O9" s="612"/>
    </row>
    <row r="10" spans="1:15" x14ac:dyDescent="0.25">
      <c r="B10" s="613" t="s">
        <v>556</v>
      </c>
      <c r="C10" s="613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529"/>
    </row>
    <row r="11" spans="1:15" x14ac:dyDescent="0.25">
      <c r="B11" s="612" t="s">
        <v>562</v>
      </c>
      <c r="C11" s="612"/>
      <c r="D11" s="612"/>
      <c r="E11" s="612"/>
      <c r="F11" s="612"/>
      <c r="G11" s="612"/>
      <c r="H11" s="612"/>
      <c r="I11" s="612"/>
      <c r="J11" s="612"/>
      <c r="K11" s="612"/>
      <c r="L11" s="612"/>
      <c r="M11" s="612"/>
      <c r="N11" s="612"/>
      <c r="O11" s="612"/>
    </row>
    <row r="12" spans="1:15" x14ac:dyDescent="0.25">
      <c r="B12" s="613" t="s">
        <v>574</v>
      </c>
      <c r="C12" s="613"/>
      <c r="D12" s="613"/>
      <c r="E12" s="613"/>
      <c r="F12" s="613"/>
      <c r="G12" s="613"/>
      <c r="H12" s="613"/>
      <c r="I12" s="613"/>
      <c r="J12" s="613"/>
      <c r="K12" s="613"/>
      <c r="L12" s="613"/>
      <c r="M12" s="613"/>
      <c r="N12" s="613"/>
      <c r="O12" s="541"/>
    </row>
    <row r="13" spans="1:15" x14ac:dyDescent="0.25">
      <c r="B13" s="612" t="s">
        <v>581</v>
      </c>
      <c r="C13" s="612"/>
      <c r="D13" s="612"/>
      <c r="E13" s="612"/>
      <c r="F13" s="612"/>
      <c r="G13" s="612"/>
      <c r="H13" s="612"/>
      <c r="I13" s="612"/>
      <c r="J13" s="612"/>
      <c r="K13" s="612"/>
      <c r="L13" s="612"/>
      <c r="M13" s="612"/>
      <c r="N13" s="612"/>
      <c r="O13" s="612"/>
    </row>
    <row r="14" spans="1:15" x14ac:dyDescent="0.25">
      <c r="B14" s="613" t="s">
        <v>587</v>
      </c>
      <c r="C14" s="613"/>
      <c r="D14" s="613"/>
      <c r="E14" s="613"/>
      <c r="F14" s="613"/>
      <c r="G14" s="613"/>
      <c r="H14" s="613"/>
      <c r="I14" s="613"/>
      <c r="J14" s="613"/>
      <c r="K14" s="613"/>
      <c r="L14" s="613"/>
      <c r="M14" s="613"/>
      <c r="N14" s="613"/>
      <c r="O14" s="551"/>
    </row>
    <row r="15" spans="1:15" s="320" customFormat="1" x14ac:dyDescent="0.25"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</row>
    <row r="16" spans="1:15" ht="32.25" customHeight="1" x14ac:dyDescent="0.25">
      <c r="A16" s="580" t="s">
        <v>454</v>
      </c>
      <c r="B16" s="580"/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  <c r="O16" s="580"/>
    </row>
    <row r="17" spans="1:15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406</v>
      </c>
    </row>
    <row r="18" spans="1:15" ht="15" customHeight="1" x14ac:dyDescent="0.25">
      <c r="A18" s="584" t="s">
        <v>5</v>
      </c>
      <c r="B18" s="587" t="s">
        <v>327</v>
      </c>
      <c r="C18" s="587" t="s">
        <v>54</v>
      </c>
      <c r="D18" s="565" t="s">
        <v>336</v>
      </c>
      <c r="E18" s="568" t="s">
        <v>194</v>
      </c>
      <c r="F18" s="569"/>
      <c r="G18" s="570"/>
      <c r="H18" s="590" t="s">
        <v>338</v>
      </c>
      <c r="I18" s="593" t="s">
        <v>194</v>
      </c>
      <c r="J18" s="594"/>
      <c r="K18" s="594"/>
      <c r="L18" s="564" t="s">
        <v>0</v>
      </c>
      <c r="M18" s="564" t="s">
        <v>194</v>
      </c>
      <c r="N18" s="564"/>
      <c r="O18" s="564"/>
    </row>
    <row r="19" spans="1:15" x14ac:dyDescent="0.25">
      <c r="A19" s="585"/>
      <c r="B19" s="588"/>
      <c r="C19" s="588"/>
      <c r="D19" s="566"/>
      <c r="E19" s="568" t="s">
        <v>1</v>
      </c>
      <c r="F19" s="570"/>
      <c r="G19" s="565" t="s">
        <v>2</v>
      </c>
      <c r="H19" s="591"/>
      <c r="I19" s="593" t="s">
        <v>1</v>
      </c>
      <c r="J19" s="595"/>
      <c r="K19" s="606" t="s">
        <v>2</v>
      </c>
      <c r="L19" s="564"/>
      <c r="M19" s="564" t="s">
        <v>1</v>
      </c>
      <c r="N19" s="564"/>
      <c r="O19" s="575" t="s">
        <v>2</v>
      </c>
    </row>
    <row r="20" spans="1:15" ht="49.5" customHeight="1" x14ac:dyDescent="0.25">
      <c r="A20" s="586"/>
      <c r="B20" s="589"/>
      <c r="C20" s="589"/>
      <c r="D20" s="567"/>
      <c r="E20" s="60" t="s">
        <v>3</v>
      </c>
      <c r="F20" s="145" t="s">
        <v>4</v>
      </c>
      <c r="G20" s="567"/>
      <c r="H20" s="592"/>
      <c r="I20" s="62" t="s">
        <v>3</v>
      </c>
      <c r="J20" s="147" t="s">
        <v>4</v>
      </c>
      <c r="K20" s="607"/>
      <c r="L20" s="564"/>
      <c r="M20" s="144" t="s">
        <v>3</v>
      </c>
      <c r="N20" s="146" t="s">
        <v>4</v>
      </c>
      <c r="O20" s="575"/>
    </row>
    <row r="21" spans="1:15" ht="15.95" customHeight="1" x14ac:dyDescent="0.25">
      <c r="A21" s="154" t="s">
        <v>71</v>
      </c>
      <c r="B21" s="608" t="s">
        <v>6</v>
      </c>
      <c r="C21" s="611"/>
      <c r="D21" s="609"/>
      <c r="E21" s="609"/>
      <c r="F21" s="609"/>
      <c r="G21" s="609"/>
      <c r="H21" s="609"/>
      <c r="I21" s="609"/>
      <c r="J21" s="609"/>
      <c r="K21" s="609"/>
      <c r="L21" s="609"/>
      <c r="M21" s="609"/>
      <c r="N21" s="609"/>
      <c r="O21" s="610"/>
    </row>
    <row r="22" spans="1:15" ht="15" customHeight="1" x14ac:dyDescent="0.25">
      <c r="A22" s="5" t="s">
        <v>182</v>
      </c>
      <c r="B22" s="6" t="s">
        <v>56</v>
      </c>
      <c r="C22" s="160" t="s">
        <v>9</v>
      </c>
      <c r="D22" s="463">
        <f>E22+G22</f>
        <v>84.1</v>
      </c>
      <c r="E22" s="8">
        <f>E23+E24</f>
        <v>84.1</v>
      </c>
      <c r="F22" s="8">
        <f t="shared" ref="F22:G22" si="0">F23+F24</f>
        <v>62.5</v>
      </c>
      <c r="G22" s="8">
        <f t="shared" si="0"/>
        <v>0</v>
      </c>
      <c r="H22" s="9">
        <f>I22+K22</f>
        <v>0</v>
      </c>
      <c r="I22" s="9">
        <f>I23+I24</f>
        <v>0</v>
      </c>
      <c r="J22" s="9">
        <f t="shared" ref="J22" si="1">J23+J24</f>
        <v>0</v>
      </c>
      <c r="K22" s="238">
        <f t="shared" ref="K22" si="2">K23+K24</f>
        <v>0</v>
      </c>
      <c r="L22" s="11">
        <f>M22+O22</f>
        <v>84.1</v>
      </c>
      <c r="M22" s="11">
        <f>M23+M24</f>
        <v>84.1</v>
      </c>
      <c r="N22" s="11">
        <f t="shared" ref="N22" si="3">N23+N24</f>
        <v>62.5</v>
      </c>
      <c r="O22" s="11">
        <f t="shared" ref="O22" si="4">O23+O24</f>
        <v>0</v>
      </c>
    </row>
    <row r="23" spans="1:15" ht="15" hidden="1" customHeight="1" x14ac:dyDescent="0.25">
      <c r="A23" s="40"/>
      <c r="B23" s="266" t="s">
        <v>8</v>
      </c>
      <c r="C23" s="465"/>
      <c r="D23" s="464">
        <f t="shared" ref="D23" si="5">E23+G23</f>
        <v>82.6</v>
      </c>
      <c r="E23" s="254">
        <v>82.6</v>
      </c>
      <c r="F23" s="254">
        <v>61.4</v>
      </c>
      <c r="G23" s="254"/>
      <c r="H23" s="381">
        <f t="shared" ref="H23:H24" si="6">I23+K23</f>
        <v>0</v>
      </c>
      <c r="I23" s="254"/>
      <c r="J23" s="254"/>
      <c r="K23" s="382"/>
      <c r="L23" s="381">
        <f t="shared" ref="L23:L24" si="7">M23+O23</f>
        <v>82.6</v>
      </c>
      <c r="M23" s="381">
        <f t="shared" ref="M23:M24" si="8">E23+I23</f>
        <v>82.6</v>
      </c>
      <c r="N23" s="381">
        <f t="shared" ref="N23:N24" si="9">F23+J23</f>
        <v>61.4</v>
      </c>
      <c r="O23" s="381">
        <f t="shared" ref="O23:O24" si="10">G23+K23</f>
        <v>0</v>
      </c>
    </row>
    <row r="24" spans="1:15" ht="15" customHeight="1" x14ac:dyDescent="0.25">
      <c r="A24" s="40"/>
      <c r="B24" s="462" t="s">
        <v>159</v>
      </c>
      <c r="C24" s="7"/>
      <c r="D24" s="463">
        <f t="shared" ref="D24:D90" si="11">E24+G24</f>
        <v>1.5</v>
      </c>
      <c r="E24" s="16">
        <v>1.5</v>
      </c>
      <c r="F24" s="16">
        <v>1.1000000000000001</v>
      </c>
      <c r="G24" s="16"/>
      <c r="H24" s="9">
        <f t="shared" si="6"/>
        <v>0</v>
      </c>
      <c r="I24" s="10"/>
      <c r="J24" s="10"/>
      <c r="K24" s="207"/>
      <c r="L24" s="11">
        <f t="shared" si="7"/>
        <v>1.5</v>
      </c>
      <c r="M24" s="11">
        <f t="shared" si="8"/>
        <v>1.5</v>
      </c>
      <c r="N24" s="11">
        <f t="shared" si="9"/>
        <v>1.1000000000000001</v>
      </c>
      <c r="O24" s="11">
        <f t="shared" si="10"/>
        <v>0</v>
      </c>
    </row>
    <row r="25" spans="1:15" ht="15" customHeight="1" x14ac:dyDescent="0.25">
      <c r="A25" s="5" t="s">
        <v>72</v>
      </c>
      <c r="B25" s="241" t="s">
        <v>20</v>
      </c>
      <c r="C25" s="155"/>
      <c r="D25" s="8">
        <f t="shared" si="11"/>
        <v>3252.9</v>
      </c>
      <c r="E25" s="8">
        <f>E26+E29+E30+E31</f>
        <v>3008.6</v>
      </c>
      <c r="F25" s="8">
        <f>F26+F29+F30+F31</f>
        <v>1376.7</v>
      </c>
      <c r="G25" s="8">
        <f>G26+G29+G30+G31</f>
        <v>244.3</v>
      </c>
      <c r="H25" s="9">
        <f t="shared" ref="H25:H90" si="12">I25+K25</f>
        <v>5.2</v>
      </c>
      <c r="I25" s="9">
        <f t="shared" ref="I25:O25" si="13">I26+I29+I30+I31</f>
        <v>5.2</v>
      </c>
      <c r="J25" s="9">
        <f t="shared" si="13"/>
        <v>0</v>
      </c>
      <c r="K25" s="238">
        <f t="shared" si="13"/>
        <v>0</v>
      </c>
      <c r="L25" s="11">
        <f t="shared" si="13"/>
        <v>3258.1000000000004</v>
      </c>
      <c r="M25" s="11">
        <f t="shared" si="13"/>
        <v>3013.8</v>
      </c>
      <c r="N25" s="11">
        <f t="shared" si="13"/>
        <v>1376.7</v>
      </c>
      <c r="O25" s="11">
        <f t="shared" si="13"/>
        <v>244.3</v>
      </c>
    </row>
    <row r="26" spans="1:15" ht="15" customHeight="1" x14ac:dyDescent="0.25">
      <c r="A26" s="19"/>
      <c r="B26" s="6"/>
      <c r="C26" s="160" t="s">
        <v>9</v>
      </c>
      <c r="D26" s="463">
        <f t="shared" si="11"/>
        <v>2541</v>
      </c>
      <c r="E26" s="16">
        <f>E27+E28</f>
        <v>2340.6999999999998</v>
      </c>
      <c r="F26" s="16">
        <f t="shared" ref="F26:G26" si="14">F27+F28</f>
        <v>1376.7</v>
      </c>
      <c r="G26" s="16">
        <f t="shared" si="14"/>
        <v>200.3</v>
      </c>
      <c r="H26" s="9">
        <f t="shared" si="12"/>
        <v>0.4</v>
      </c>
      <c r="I26" s="9">
        <f>I27+I28</f>
        <v>0.4</v>
      </c>
      <c r="J26" s="9">
        <f t="shared" ref="J26:K26" si="15">J27+J28</f>
        <v>0</v>
      </c>
      <c r="K26" s="238">
        <f t="shared" si="15"/>
        <v>0</v>
      </c>
      <c r="L26" s="11">
        <f>M26+O26</f>
        <v>2541.4</v>
      </c>
      <c r="M26" s="11">
        <f t="shared" ref="M26:O29" si="16">E26+I26</f>
        <v>2341.1</v>
      </c>
      <c r="N26" s="11">
        <f t="shared" si="16"/>
        <v>1376.7</v>
      </c>
      <c r="O26" s="11">
        <f t="shared" si="16"/>
        <v>200.3</v>
      </c>
    </row>
    <row r="27" spans="1:15" ht="15" hidden="1" customHeight="1" x14ac:dyDescent="0.25">
      <c r="A27" s="40"/>
      <c r="B27" s="266" t="s">
        <v>8</v>
      </c>
      <c r="C27" s="465"/>
      <c r="D27" s="464">
        <f t="shared" ref="D27" si="17">E27+G27</f>
        <v>2521.5</v>
      </c>
      <c r="E27" s="254">
        <v>2321.1999999999998</v>
      </c>
      <c r="F27" s="254">
        <v>1361.8</v>
      </c>
      <c r="G27" s="254">
        <v>200.3</v>
      </c>
      <c r="H27" s="381">
        <f t="shared" ref="H27:H28" si="18">I27+K27</f>
        <v>0.4</v>
      </c>
      <c r="I27" s="254">
        <v>0.4</v>
      </c>
      <c r="J27" s="254"/>
      <c r="K27" s="382"/>
      <c r="L27" s="381">
        <f t="shared" ref="L27:L28" si="19">M27+O27</f>
        <v>2521.9</v>
      </c>
      <c r="M27" s="381">
        <f t="shared" si="16"/>
        <v>2321.6</v>
      </c>
      <c r="N27" s="381">
        <f t="shared" si="16"/>
        <v>1361.8</v>
      </c>
      <c r="O27" s="381">
        <f t="shared" si="16"/>
        <v>200.3</v>
      </c>
    </row>
    <row r="28" spans="1:15" ht="15" customHeight="1" x14ac:dyDescent="0.25">
      <c r="A28" s="40"/>
      <c r="B28" s="462" t="s">
        <v>159</v>
      </c>
      <c r="C28" s="7"/>
      <c r="D28" s="463">
        <f t="shared" si="11"/>
        <v>19.5</v>
      </c>
      <c r="E28" s="16">
        <v>19.5</v>
      </c>
      <c r="F28" s="16">
        <v>14.9</v>
      </c>
      <c r="G28" s="16"/>
      <c r="H28" s="9">
        <f t="shared" si="18"/>
        <v>0</v>
      </c>
      <c r="I28" s="10"/>
      <c r="J28" s="10"/>
      <c r="K28" s="207"/>
      <c r="L28" s="11">
        <f t="shared" si="19"/>
        <v>19.5</v>
      </c>
      <c r="M28" s="11">
        <f t="shared" si="16"/>
        <v>19.5</v>
      </c>
      <c r="N28" s="11">
        <f t="shared" si="16"/>
        <v>14.9</v>
      </c>
      <c r="O28" s="11">
        <f t="shared" si="16"/>
        <v>0</v>
      </c>
    </row>
    <row r="29" spans="1:15" ht="15" customHeight="1" x14ac:dyDescent="0.25">
      <c r="A29" s="19"/>
      <c r="B29" s="257"/>
      <c r="C29" s="81" t="s">
        <v>25</v>
      </c>
      <c r="D29" s="8">
        <f t="shared" si="11"/>
        <v>476.5</v>
      </c>
      <c r="E29" s="16">
        <v>476.5</v>
      </c>
      <c r="F29" s="16"/>
      <c r="G29" s="16"/>
      <c r="H29" s="9">
        <f t="shared" si="12"/>
        <v>4.8</v>
      </c>
      <c r="I29" s="10">
        <v>4.8</v>
      </c>
      <c r="J29" s="10"/>
      <c r="K29" s="207"/>
      <c r="L29" s="11">
        <f>M29+O29</f>
        <v>481.3</v>
      </c>
      <c r="M29" s="11">
        <f t="shared" si="16"/>
        <v>481.3</v>
      </c>
      <c r="N29" s="11">
        <f t="shared" si="16"/>
        <v>0</v>
      </c>
      <c r="O29" s="11">
        <f t="shared" si="16"/>
        <v>0</v>
      </c>
    </row>
    <row r="30" spans="1:15" ht="14.25" customHeight="1" x14ac:dyDescent="0.25">
      <c r="A30" s="19"/>
      <c r="B30" s="386"/>
      <c r="C30" s="30" t="s">
        <v>22</v>
      </c>
      <c r="D30" s="8">
        <f t="shared" si="11"/>
        <v>235.4</v>
      </c>
      <c r="E30" s="16">
        <v>191.4</v>
      </c>
      <c r="F30" s="16"/>
      <c r="G30" s="16">
        <v>44</v>
      </c>
      <c r="H30" s="9">
        <f t="shared" si="12"/>
        <v>0</v>
      </c>
      <c r="I30" s="10"/>
      <c r="J30" s="10"/>
      <c r="K30" s="207"/>
      <c r="L30" s="12">
        <f>M30+O30</f>
        <v>235.4</v>
      </c>
      <c r="M30" s="12">
        <f t="shared" ref="M30:O30" si="20">E30+I30</f>
        <v>191.4</v>
      </c>
      <c r="N30" s="12">
        <f t="shared" si="20"/>
        <v>0</v>
      </c>
      <c r="O30" s="12">
        <f t="shared" si="20"/>
        <v>44</v>
      </c>
    </row>
    <row r="31" spans="1:15" ht="14.25" hidden="1" customHeight="1" x14ac:dyDescent="0.25">
      <c r="A31" s="150"/>
      <c r="B31" s="387"/>
      <c r="C31" s="274">
        <v>10</v>
      </c>
      <c r="D31" s="8">
        <f t="shared" si="11"/>
        <v>0</v>
      </c>
      <c r="E31" s="16"/>
      <c r="F31" s="16"/>
      <c r="G31" s="16"/>
      <c r="H31" s="9">
        <f t="shared" si="12"/>
        <v>0</v>
      </c>
      <c r="I31" s="10"/>
      <c r="J31" s="10"/>
      <c r="K31" s="207"/>
      <c r="L31" s="12">
        <f>M31+O31</f>
        <v>0</v>
      </c>
      <c r="M31" s="12">
        <f>E31+I31</f>
        <v>0</v>
      </c>
      <c r="N31" s="12">
        <f>F31+J31</f>
        <v>0</v>
      </c>
      <c r="O31" s="12">
        <f>G31+K31</f>
        <v>0</v>
      </c>
    </row>
    <row r="32" spans="1:15" ht="14.25" customHeight="1" x14ac:dyDescent="0.25">
      <c r="A32" s="5" t="s">
        <v>73</v>
      </c>
      <c r="B32" s="241" t="s">
        <v>7</v>
      </c>
      <c r="C32" s="15"/>
      <c r="D32" s="8">
        <f t="shared" si="11"/>
        <v>81.699999999999989</v>
      </c>
      <c r="E32" s="16">
        <f>SUM(E33:E37)</f>
        <v>81.699999999999989</v>
      </c>
      <c r="F32" s="16">
        <f>SUM(F33:F37)</f>
        <v>52.800000000000004</v>
      </c>
      <c r="G32" s="16">
        <f t="shared" ref="G32:O32" si="21">SUM(G33:G37)</f>
        <v>0</v>
      </c>
      <c r="H32" s="9">
        <f t="shared" si="12"/>
        <v>0</v>
      </c>
      <c r="I32" s="10">
        <f t="shared" si="21"/>
        <v>0</v>
      </c>
      <c r="J32" s="10">
        <f>SUM(J33:J37)</f>
        <v>0</v>
      </c>
      <c r="K32" s="207">
        <f t="shared" si="21"/>
        <v>0</v>
      </c>
      <c r="L32" s="12">
        <f t="shared" si="21"/>
        <v>81.699999999999989</v>
      </c>
      <c r="M32" s="12">
        <f t="shared" si="21"/>
        <v>81.699999999999989</v>
      </c>
      <c r="N32" s="12">
        <f t="shared" si="21"/>
        <v>52.800000000000004</v>
      </c>
      <c r="O32" s="12">
        <f t="shared" si="21"/>
        <v>0</v>
      </c>
    </row>
    <row r="33" spans="1:15" ht="15" customHeight="1" x14ac:dyDescent="0.25">
      <c r="A33" s="19"/>
      <c r="B33" s="242"/>
      <c r="C33" s="15" t="s">
        <v>9</v>
      </c>
      <c r="D33" s="8">
        <f t="shared" si="11"/>
        <v>31.7</v>
      </c>
      <c r="E33" s="16">
        <v>31.7</v>
      </c>
      <c r="F33" s="16">
        <v>19.100000000000001</v>
      </c>
      <c r="G33" s="16"/>
      <c r="H33" s="9">
        <f t="shared" si="12"/>
        <v>0</v>
      </c>
      <c r="I33" s="10"/>
      <c r="J33" s="10"/>
      <c r="K33" s="207"/>
      <c r="L33" s="12">
        <f t="shared" ref="L33:L47" si="22">M33+O33</f>
        <v>31.7</v>
      </c>
      <c r="M33" s="12">
        <f t="shared" ref="M33:M47" si="23">E33+I33</f>
        <v>31.7</v>
      </c>
      <c r="N33" s="12">
        <f t="shared" ref="N33:N47" si="24">F33+J33</f>
        <v>19.100000000000001</v>
      </c>
      <c r="O33" s="12">
        <f t="shared" ref="O33:O47" si="25">G33+K33</f>
        <v>0</v>
      </c>
    </row>
    <row r="34" spans="1:15" ht="15" customHeight="1" x14ac:dyDescent="0.25">
      <c r="A34" s="19"/>
      <c r="B34" s="242"/>
      <c r="C34" s="15" t="s">
        <v>31</v>
      </c>
      <c r="D34" s="8">
        <f t="shared" si="11"/>
        <v>2.7</v>
      </c>
      <c r="E34" s="16">
        <v>2.7</v>
      </c>
      <c r="F34" s="16">
        <v>2.1</v>
      </c>
      <c r="G34" s="16"/>
      <c r="H34" s="9">
        <f t="shared" si="12"/>
        <v>0</v>
      </c>
      <c r="I34" s="10"/>
      <c r="J34" s="10"/>
      <c r="K34" s="207"/>
      <c r="L34" s="12">
        <f t="shared" si="22"/>
        <v>2.7</v>
      </c>
      <c r="M34" s="12">
        <f t="shared" si="23"/>
        <v>2.7</v>
      </c>
      <c r="N34" s="12">
        <f t="shared" si="24"/>
        <v>2.1</v>
      </c>
      <c r="O34" s="12">
        <f t="shared" si="25"/>
        <v>0</v>
      </c>
    </row>
    <row r="35" spans="1:15" ht="15" customHeight="1" x14ac:dyDescent="0.25">
      <c r="A35" s="19"/>
      <c r="B35" s="242"/>
      <c r="C35" s="15" t="s">
        <v>22</v>
      </c>
      <c r="D35" s="8">
        <f t="shared" si="11"/>
        <v>23.5</v>
      </c>
      <c r="E35" s="16">
        <v>23.5</v>
      </c>
      <c r="F35" s="16">
        <v>18</v>
      </c>
      <c r="G35" s="16"/>
      <c r="H35" s="9">
        <f t="shared" si="12"/>
        <v>0</v>
      </c>
      <c r="I35" s="10"/>
      <c r="J35" s="10"/>
      <c r="K35" s="207"/>
      <c r="L35" s="12">
        <f t="shared" si="22"/>
        <v>23.5</v>
      </c>
      <c r="M35" s="12">
        <f t="shared" si="23"/>
        <v>23.5</v>
      </c>
      <c r="N35" s="12">
        <f t="shared" si="24"/>
        <v>18</v>
      </c>
      <c r="O35" s="12">
        <f t="shared" si="25"/>
        <v>0</v>
      </c>
    </row>
    <row r="36" spans="1:15" ht="15" customHeight="1" x14ac:dyDescent="0.25">
      <c r="A36" s="19"/>
      <c r="B36" s="242"/>
      <c r="C36" s="97" t="s">
        <v>30</v>
      </c>
      <c r="D36" s="8">
        <f t="shared" si="11"/>
        <v>9.1999999999999993</v>
      </c>
      <c r="E36" s="16">
        <v>9.1999999999999993</v>
      </c>
      <c r="F36" s="16">
        <v>2.5</v>
      </c>
      <c r="G36" s="16"/>
      <c r="H36" s="9">
        <f t="shared" si="12"/>
        <v>0</v>
      </c>
      <c r="I36" s="10"/>
      <c r="J36" s="10"/>
      <c r="K36" s="207"/>
      <c r="L36" s="12">
        <f t="shared" si="22"/>
        <v>9.1999999999999993</v>
      </c>
      <c r="M36" s="12">
        <f t="shared" si="23"/>
        <v>9.1999999999999993</v>
      </c>
      <c r="N36" s="12">
        <f t="shared" si="24"/>
        <v>2.5</v>
      </c>
      <c r="O36" s="12">
        <f t="shared" si="25"/>
        <v>0</v>
      </c>
    </row>
    <row r="37" spans="1:15" ht="15" customHeight="1" x14ac:dyDescent="0.25">
      <c r="A37" s="243"/>
      <c r="B37" s="244"/>
      <c r="C37" s="97" t="s">
        <v>24</v>
      </c>
      <c r="D37" s="8">
        <f t="shared" si="11"/>
        <v>14.6</v>
      </c>
      <c r="E37" s="16">
        <v>14.6</v>
      </c>
      <c r="F37" s="16">
        <v>11.1</v>
      </c>
      <c r="G37" s="16"/>
      <c r="H37" s="9">
        <f t="shared" si="12"/>
        <v>0</v>
      </c>
      <c r="I37" s="10"/>
      <c r="J37" s="10"/>
      <c r="K37" s="207"/>
      <c r="L37" s="11">
        <f>M37+O37</f>
        <v>14.6</v>
      </c>
      <c r="M37" s="11">
        <f>E37+I37</f>
        <v>14.6</v>
      </c>
      <c r="N37" s="11">
        <f>F37+J37</f>
        <v>11.1</v>
      </c>
      <c r="O37" s="11">
        <f>G37+K37</f>
        <v>0</v>
      </c>
    </row>
    <row r="38" spans="1:15" ht="15" customHeight="1" x14ac:dyDescent="0.25">
      <c r="A38" s="5" t="s">
        <v>74</v>
      </c>
      <c r="B38" s="17" t="s">
        <v>10</v>
      </c>
      <c r="C38" s="15"/>
      <c r="D38" s="8">
        <f t="shared" si="11"/>
        <v>77.600000000000009</v>
      </c>
      <c r="E38" s="16">
        <f>SUM(E39:E42)</f>
        <v>77.600000000000009</v>
      </c>
      <c r="F38" s="16">
        <f>SUM(F39:F42)</f>
        <v>55.300000000000004</v>
      </c>
      <c r="G38" s="16">
        <f t="shared" ref="G38:O38" si="26">SUM(G39:G42)</f>
        <v>0</v>
      </c>
      <c r="H38" s="9">
        <f t="shared" si="12"/>
        <v>0</v>
      </c>
      <c r="I38" s="10">
        <f t="shared" si="26"/>
        <v>0</v>
      </c>
      <c r="J38" s="10">
        <f t="shared" si="26"/>
        <v>0</v>
      </c>
      <c r="K38" s="207">
        <f t="shared" si="26"/>
        <v>0</v>
      </c>
      <c r="L38" s="12">
        <f t="shared" si="26"/>
        <v>77.600000000000009</v>
      </c>
      <c r="M38" s="12">
        <f t="shared" si="26"/>
        <v>77.600000000000009</v>
      </c>
      <c r="N38" s="12">
        <f t="shared" si="26"/>
        <v>55.300000000000004</v>
      </c>
      <c r="O38" s="12">
        <f t="shared" si="26"/>
        <v>0</v>
      </c>
    </row>
    <row r="39" spans="1:15" ht="15" customHeight="1" x14ac:dyDescent="0.25">
      <c r="A39" s="19"/>
      <c r="C39" s="15" t="s">
        <v>9</v>
      </c>
      <c r="D39" s="8">
        <f t="shared" si="11"/>
        <v>39.4</v>
      </c>
      <c r="E39" s="16">
        <v>39.4</v>
      </c>
      <c r="F39" s="16">
        <v>26.2</v>
      </c>
      <c r="G39" s="16"/>
      <c r="H39" s="9">
        <f t="shared" si="12"/>
        <v>0</v>
      </c>
      <c r="I39" s="10"/>
      <c r="J39" s="10"/>
      <c r="K39" s="207"/>
      <c r="L39" s="12">
        <f t="shared" si="22"/>
        <v>39.4</v>
      </c>
      <c r="M39" s="12">
        <f t="shared" si="23"/>
        <v>39.4</v>
      </c>
      <c r="N39" s="12">
        <f t="shared" si="24"/>
        <v>26.2</v>
      </c>
      <c r="O39" s="12">
        <f t="shared" si="25"/>
        <v>0</v>
      </c>
    </row>
    <row r="40" spans="1:15" ht="15" customHeight="1" x14ac:dyDescent="0.25">
      <c r="A40" s="19"/>
      <c r="C40" s="15" t="s">
        <v>31</v>
      </c>
      <c r="D40" s="8">
        <f t="shared" si="11"/>
        <v>2.7</v>
      </c>
      <c r="E40" s="16">
        <v>2.7</v>
      </c>
      <c r="F40" s="16">
        <v>2.1</v>
      </c>
      <c r="G40" s="16"/>
      <c r="H40" s="9">
        <f t="shared" si="12"/>
        <v>0</v>
      </c>
      <c r="I40" s="10"/>
      <c r="J40" s="10"/>
      <c r="K40" s="207"/>
      <c r="L40" s="12">
        <f t="shared" si="22"/>
        <v>2.7</v>
      </c>
      <c r="M40" s="12">
        <f t="shared" si="23"/>
        <v>2.7</v>
      </c>
      <c r="N40" s="12">
        <f t="shared" si="24"/>
        <v>2.1</v>
      </c>
      <c r="O40" s="12">
        <f t="shared" si="25"/>
        <v>0</v>
      </c>
    </row>
    <row r="41" spans="1:15" ht="15" customHeight="1" x14ac:dyDescent="0.25">
      <c r="A41" s="19"/>
      <c r="C41" s="15" t="s">
        <v>22</v>
      </c>
      <c r="D41" s="8">
        <f t="shared" si="11"/>
        <v>20.8</v>
      </c>
      <c r="E41" s="16">
        <v>20.8</v>
      </c>
      <c r="F41" s="16">
        <v>15.9</v>
      </c>
      <c r="G41" s="16"/>
      <c r="H41" s="9">
        <f t="shared" si="12"/>
        <v>0</v>
      </c>
      <c r="I41" s="10"/>
      <c r="J41" s="10"/>
      <c r="K41" s="207"/>
      <c r="L41" s="12">
        <f t="shared" si="22"/>
        <v>20.8</v>
      </c>
      <c r="M41" s="12">
        <f t="shared" si="23"/>
        <v>20.8</v>
      </c>
      <c r="N41" s="12">
        <f t="shared" si="24"/>
        <v>15.9</v>
      </c>
      <c r="O41" s="12">
        <f t="shared" si="25"/>
        <v>0</v>
      </c>
    </row>
    <row r="42" spans="1:15" ht="15" customHeight="1" x14ac:dyDescent="0.25">
      <c r="A42" s="40"/>
      <c r="B42" s="239"/>
      <c r="C42" s="97" t="s">
        <v>24</v>
      </c>
      <c r="D42" s="8">
        <f t="shared" si="11"/>
        <v>14.7</v>
      </c>
      <c r="E42" s="16">
        <v>14.7</v>
      </c>
      <c r="F42" s="16">
        <v>11.1</v>
      </c>
      <c r="G42" s="16"/>
      <c r="H42" s="9">
        <f t="shared" si="12"/>
        <v>0</v>
      </c>
      <c r="I42" s="10"/>
      <c r="J42" s="10"/>
      <c r="K42" s="207"/>
      <c r="L42" s="11">
        <f>M42+O42</f>
        <v>14.7</v>
      </c>
      <c r="M42" s="11">
        <f>E42+I42</f>
        <v>14.7</v>
      </c>
      <c r="N42" s="11">
        <f>F42+J42</f>
        <v>11.1</v>
      </c>
      <c r="O42" s="11">
        <f>G42+K42</f>
        <v>0</v>
      </c>
    </row>
    <row r="43" spans="1:15" ht="15" customHeight="1" x14ac:dyDescent="0.25">
      <c r="A43" s="5" t="s">
        <v>75</v>
      </c>
      <c r="B43" s="17" t="s">
        <v>11</v>
      </c>
      <c r="C43" s="15"/>
      <c r="D43" s="8">
        <f t="shared" si="11"/>
        <v>142.9</v>
      </c>
      <c r="E43" s="16">
        <f>SUM(E44:E48)</f>
        <v>142.9</v>
      </c>
      <c r="F43" s="16">
        <f>SUM(F44:F48)</f>
        <v>95.8</v>
      </c>
      <c r="G43" s="16">
        <f t="shared" ref="G43:O43" si="27">SUM(G44:G48)</f>
        <v>0</v>
      </c>
      <c r="H43" s="9">
        <f t="shared" si="12"/>
        <v>0</v>
      </c>
      <c r="I43" s="10">
        <f t="shared" si="27"/>
        <v>0</v>
      </c>
      <c r="J43" s="10">
        <f t="shared" si="27"/>
        <v>0</v>
      </c>
      <c r="K43" s="207">
        <f t="shared" si="27"/>
        <v>0</v>
      </c>
      <c r="L43" s="12">
        <f t="shared" si="27"/>
        <v>142.9</v>
      </c>
      <c r="M43" s="12">
        <f t="shared" si="27"/>
        <v>142.9</v>
      </c>
      <c r="N43" s="12">
        <f t="shared" si="27"/>
        <v>95.8</v>
      </c>
      <c r="O43" s="12">
        <f t="shared" si="27"/>
        <v>0</v>
      </c>
    </row>
    <row r="44" spans="1:15" ht="15" customHeight="1" x14ac:dyDescent="0.25">
      <c r="A44" s="19"/>
      <c r="C44" s="15" t="s">
        <v>9</v>
      </c>
      <c r="D44" s="8">
        <f t="shared" si="11"/>
        <v>44.2</v>
      </c>
      <c r="E44" s="16">
        <v>44.2</v>
      </c>
      <c r="F44" s="16">
        <v>29.1</v>
      </c>
      <c r="G44" s="16"/>
      <c r="H44" s="9">
        <f t="shared" si="12"/>
        <v>0</v>
      </c>
      <c r="I44" s="10"/>
      <c r="J44" s="10"/>
      <c r="K44" s="207"/>
      <c r="L44" s="12">
        <f t="shared" si="22"/>
        <v>44.2</v>
      </c>
      <c r="M44" s="12">
        <f t="shared" si="23"/>
        <v>44.2</v>
      </c>
      <c r="N44" s="12">
        <f t="shared" si="24"/>
        <v>29.1</v>
      </c>
      <c r="O44" s="12">
        <f t="shared" si="25"/>
        <v>0</v>
      </c>
    </row>
    <row r="45" spans="1:15" ht="15" customHeight="1" x14ac:dyDescent="0.25">
      <c r="A45" s="19"/>
      <c r="C45" s="15" t="s">
        <v>31</v>
      </c>
      <c r="D45" s="8">
        <f t="shared" si="11"/>
        <v>5.5</v>
      </c>
      <c r="E45" s="16">
        <v>5.5</v>
      </c>
      <c r="F45" s="16">
        <v>4.2</v>
      </c>
      <c r="G45" s="16"/>
      <c r="H45" s="9">
        <f t="shared" si="12"/>
        <v>0</v>
      </c>
      <c r="I45" s="10"/>
      <c r="J45" s="10"/>
      <c r="K45" s="207"/>
      <c r="L45" s="12">
        <f t="shared" si="22"/>
        <v>5.5</v>
      </c>
      <c r="M45" s="12">
        <f t="shared" si="23"/>
        <v>5.5</v>
      </c>
      <c r="N45" s="12">
        <f t="shared" si="24"/>
        <v>4.2</v>
      </c>
      <c r="O45" s="12">
        <f t="shared" si="25"/>
        <v>0</v>
      </c>
    </row>
    <row r="46" spans="1:15" ht="15" customHeight="1" x14ac:dyDescent="0.25">
      <c r="A46" s="19"/>
      <c r="C46" s="15" t="s">
        <v>22</v>
      </c>
      <c r="D46" s="8">
        <f t="shared" si="11"/>
        <v>71.2</v>
      </c>
      <c r="E46" s="16">
        <v>71.2</v>
      </c>
      <c r="F46" s="16">
        <v>45.8</v>
      </c>
      <c r="G46" s="16"/>
      <c r="H46" s="9">
        <f t="shared" si="12"/>
        <v>0</v>
      </c>
      <c r="I46" s="10"/>
      <c r="J46" s="10"/>
      <c r="K46" s="207"/>
      <c r="L46" s="12">
        <f t="shared" si="22"/>
        <v>71.2</v>
      </c>
      <c r="M46" s="12">
        <f t="shared" si="23"/>
        <v>71.2</v>
      </c>
      <c r="N46" s="12">
        <f t="shared" si="24"/>
        <v>45.8</v>
      </c>
      <c r="O46" s="12">
        <f t="shared" si="25"/>
        <v>0</v>
      </c>
    </row>
    <row r="47" spans="1:15" ht="15" customHeight="1" x14ac:dyDescent="0.25">
      <c r="A47" s="19"/>
      <c r="C47" s="97" t="s">
        <v>30</v>
      </c>
      <c r="D47" s="8">
        <f t="shared" si="11"/>
        <v>3.3</v>
      </c>
      <c r="E47" s="16">
        <v>3.3</v>
      </c>
      <c r="F47" s="16">
        <v>2.5</v>
      </c>
      <c r="G47" s="16"/>
      <c r="H47" s="9">
        <f t="shared" si="12"/>
        <v>0</v>
      </c>
      <c r="I47" s="10"/>
      <c r="J47" s="10"/>
      <c r="K47" s="207"/>
      <c r="L47" s="12">
        <f t="shared" si="22"/>
        <v>3.3</v>
      </c>
      <c r="M47" s="12">
        <f t="shared" si="23"/>
        <v>3.3</v>
      </c>
      <c r="N47" s="12">
        <f t="shared" si="24"/>
        <v>2.5</v>
      </c>
      <c r="O47" s="12">
        <f t="shared" si="25"/>
        <v>0</v>
      </c>
    </row>
    <row r="48" spans="1:15" ht="15" customHeight="1" x14ac:dyDescent="0.25">
      <c r="A48" s="40"/>
      <c r="B48" s="239"/>
      <c r="C48" s="97" t="s">
        <v>24</v>
      </c>
      <c r="D48" s="8">
        <f t="shared" si="11"/>
        <v>18.7</v>
      </c>
      <c r="E48" s="16">
        <v>18.7</v>
      </c>
      <c r="F48" s="16">
        <v>14.2</v>
      </c>
      <c r="G48" s="16"/>
      <c r="H48" s="9">
        <f t="shared" si="12"/>
        <v>0</v>
      </c>
      <c r="I48" s="10"/>
      <c r="J48" s="10"/>
      <c r="K48" s="207"/>
      <c r="L48" s="12">
        <f t="shared" ref="L48" si="28">M48+O48</f>
        <v>18.7</v>
      </c>
      <c r="M48" s="12">
        <f t="shared" ref="M48" si="29">E48+I48</f>
        <v>18.7</v>
      </c>
      <c r="N48" s="12">
        <f t="shared" ref="N48" si="30">F48+J48</f>
        <v>14.2</v>
      </c>
      <c r="O48" s="12">
        <f t="shared" ref="O48" si="31">G48+K48</f>
        <v>0</v>
      </c>
    </row>
    <row r="49" spans="1:15" ht="15" customHeight="1" x14ac:dyDescent="0.25">
      <c r="A49" s="5" t="s">
        <v>76</v>
      </c>
      <c r="B49" s="17" t="s">
        <v>12</v>
      </c>
      <c r="C49" s="15"/>
      <c r="D49" s="8">
        <f t="shared" si="11"/>
        <v>121.39999999999999</v>
      </c>
      <c r="E49" s="16">
        <f>SUM(E50:E53)</f>
        <v>121.39999999999999</v>
      </c>
      <c r="F49" s="16">
        <f>SUM(F50:F53)</f>
        <v>80.699999999999989</v>
      </c>
      <c r="G49" s="16">
        <f t="shared" ref="G49:O49" si="32">SUM(G50:G53)</f>
        <v>0</v>
      </c>
      <c r="H49" s="9">
        <f t="shared" si="12"/>
        <v>0</v>
      </c>
      <c r="I49" s="10">
        <f t="shared" si="32"/>
        <v>0</v>
      </c>
      <c r="J49" s="10">
        <f t="shared" si="32"/>
        <v>0</v>
      </c>
      <c r="K49" s="207">
        <f t="shared" si="32"/>
        <v>0</v>
      </c>
      <c r="L49" s="12">
        <f t="shared" si="32"/>
        <v>121.39999999999999</v>
      </c>
      <c r="M49" s="12">
        <f t="shared" si="32"/>
        <v>121.39999999999999</v>
      </c>
      <c r="N49" s="12">
        <f t="shared" si="32"/>
        <v>80.699999999999989</v>
      </c>
      <c r="O49" s="12">
        <f t="shared" si="32"/>
        <v>0</v>
      </c>
    </row>
    <row r="50" spans="1:15" ht="15" customHeight="1" x14ac:dyDescent="0.25">
      <c r="A50" s="19"/>
      <c r="C50" s="15" t="s">
        <v>9</v>
      </c>
      <c r="D50" s="8">
        <f t="shared" si="11"/>
        <v>37.799999999999997</v>
      </c>
      <c r="E50" s="16">
        <v>37.799999999999997</v>
      </c>
      <c r="F50" s="16">
        <v>24.7</v>
      </c>
      <c r="G50" s="16"/>
      <c r="H50" s="9">
        <f t="shared" si="12"/>
        <v>0</v>
      </c>
      <c r="I50" s="10"/>
      <c r="J50" s="10"/>
      <c r="K50" s="207"/>
      <c r="L50" s="12">
        <f t="shared" ref="L50:L65" si="33">M50+O50</f>
        <v>37.799999999999997</v>
      </c>
      <c r="M50" s="12">
        <f t="shared" ref="M50:M65" si="34">E50+I50</f>
        <v>37.799999999999997</v>
      </c>
      <c r="N50" s="12">
        <f t="shared" ref="N50:N65" si="35">F50+J50</f>
        <v>24.7</v>
      </c>
      <c r="O50" s="12">
        <f t="shared" ref="O50:O65" si="36">G50+K50</f>
        <v>0</v>
      </c>
    </row>
    <row r="51" spans="1:15" ht="15" customHeight="1" x14ac:dyDescent="0.25">
      <c r="A51" s="19"/>
      <c r="C51" s="15" t="s">
        <v>31</v>
      </c>
      <c r="D51" s="8">
        <f t="shared" si="11"/>
        <v>8.1999999999999993</v>
      </c>
      <c r="E51" s="16">
        <v>8.1999999999999993</v>
      </c>
      <c r="F51" s="16">
        <v>6.3</v>
      </c>
      <c r="G51" s="16"/>
      <c r="H51" s="9">
        <f t="shared" si="12"/>
        <v>0</v>
      </c>
      <c r="I51" s="10"/>
      <c r="J51" s="10"/>
      <c r="K51" s="207"/>
      <c r="L51" s="12">
        <f t="shared" si="33"/>
        <v>8.1999999999999993</v>
      </c>
      <c r="M51" s="12">
        <f t="shared" si="34"/>
        <v>8.1999999999999993</v>
      </c>
      <c r="N51" s="12">
        <f t="shared" si="35"/>
        <v>6.3</v>
      </c>
      <c r="O51" s="12">
        <f t="shared" si="36"/>
        <v>0</v>
      </c>
    </row>
    <row r="52" spans="1:15" ht="15" customHeight="1" x14ac:dyDescent="0.25">
      <c r="A52" s="19"/>
      <c r="C52" s="15" t="s">
        <v>22</v>
      </c>
      <c r="D52" s="8">
        <f t="shared" si="11"/>
        <v>60.8</v>
      </c>
      <c r="E52" s="16">
        <v>60.8</v>
      </c>
      <c r="F52" s="16">
        <v>38.6</v>
      </c>
      <c r="G52" s="16"/>
      <c r="H52" s="9">
        <f t="shared" si="12"/>
        <v>0</v>
      </c>
      <c r="I52" s="10"/>
      <c r="J52" s="10"/>
      <c r="K52" s="207"/>
      <c r="L52" s="12">
        <f t="shared" si="33"/>
        <v>60.8</v>
      </c>
      <c r="M52" s="12">
        <f t="shared" si="34"/>
        <v>60.8</v>
      </c>
      <c r="N52" s="12">
        <f t="shared" si="35"/>
        <v>38.6</v>
      </c>
      <c r="O52" s="12">
        <f t="shared" si="36"/>
        <v>0</v>
      </c>
    </row>
    <row r="53" spans="1:15" ht="15" customHeight="1" x14ac:dyDescent="0.25">
      <c r="A53" s="40"/>
      <c r="B53" s="239"/>
      <c r="C53" s="97" t="s">
        <v>24</v>
      </c>
      <c r="D53" s="8">
        <f t="shared" si="11"/>
        <v>14.6</v>
      </c>
      <c r="E53" s="16">
        <v>14.6</v>
      </c>
      <c r="F53" s="16">
        <v>11.1</v>
      </c>
      <c r="G53" s="16"/>
      <c r="H53" s="9">
        <f t="shared" si="12"/>
        <v>0</v>
      </c>
      <c r="I53" s="10"/>
      <c r="J53" s="10"/>
      <c r="K53" s="207"/>
      <c r="L53" s="11">
        <f>M53+O53</f>
        <v>14.6</v>
      </c>
      <c r="M53" s="11">
        <f>E53+I53</f>
        <v>14.6</v>
      </c>
      <c r="N53" s="11">
        <f>F53+J53</f>
        <v>11.1</v>
      </c>
      <c r="O53" s="11">
        <f>G53+K53</f>
        <v>0</v>
      </c>
    </row>
    <row r="54" spans="1:15" ht="15" customHeight="1" x14ac:dyDescent="0.25">
      <c r="A54" s="5" t="s">
        <v>77</v>
      </c>
      <c r="B54" s="17" t="s">
        <v>13</v>
      </c>
      <c r="C54" s="15"/>
      <c r="D54" s="8">
        <f t="shared" si="11"/>
        <v>77.600000000000009</v>
      </c>
      <c r="E54" s="16">
        <f>SUM(E55:E58)</f>
        <v>77.600000000000009</v>
      </c>
      <c r="F54" s="16">
        <f>SUM(F55:F58)</f>
        <v>53.3</v>
      </c>
      <c r="G54" s="16">
        <f>SUM(G55:G58)</f>
        <v>0</v>
      </c>
      <c r="H54" s="9">
        <f t="shared" si="12"/>
        <v>-0.4</v>
      </c>
      <c r="I54" s="10">
        <f t="shared" ref="I54:O54" si="37">SUM(I55:I58)</f>
        <v>-0.4</v>
      </c>
      <c r="J54" s="10">
        <f t="shared" si="37"/>
        <v>0</v>
      </c>
      <c r="K54" s="207">
        <f t="shared" si="37"/>
        <v>0</v>
      </c>
      <c r="L54" s="12">
        <f t="shared" si="37"/>
        <v>77.2</v>
      </c>
      <c r="M54" s="12">
        <f t="shared" si="37"/>
        <v>77.2</v>
      </c>
      <c r="N54" s="12">
        <f t="shared" si="37"/>
        <v>53.3</v>
      </c>
      <c r="O54" s="12">
        <f t="shared" si="37"/>
        <v>0</v>
      </c>
    </row>
    <row r="55" spans="1:15" ht="15" customHeight="1" x14ac:dyDescent="0.25">
      <c r="A55" s="19"/>
      <c r="C55" s="15" t="s">
        <v>9</v>
      </c>
      <c r="D55" s="8">
        <f t="shared" si="11"/>
        <v>37.700000000000003</v>
      </c>
      <c r="E55" s="16">
        <v>37.700000000000003</v>
      </c>
      <c r="F55" s="16">
        <v>23.5</v>
      </c>
      <c r="G55" s="16"/>
      <c r="H55" s="9">
        <f t="shared" si="12"/>
        <v>0</v>
      </c>
      <c r="I55" s="10"/>
      <c r="J55" s="10"/>
      <c r="K55" s="207"/>
      <c r="L55" s="12">
        <f t="shared" si="33"/>
        <v>37.700000000000003</v>
      </c>
      <c r="M55" s="12">
        <f t="shared" si="34"/>
        <v>37.700000000000003</v>
      </c>
      <c r="N55" s="12">
        <f t="shared" si="35"/>
        <v>23.5</v>
      </c>
      <c r="O55" s="12">
        <f t="shared" si="36"/>
        <v>0</v>
      </c>
    </row>
    <row r="56" spans="1:15" ht="15" customHeight="1" x14ac:dyDescent="0.25">
      <c r="A56" s="19"/>
      <c r="C56" s="15" t="s">
        <v>31</v>
      </c>
      <c r="D56" s="8">
        <f t="shared" si="11"/>
        <v>5.5</v>
      </c>
      <c r="E56" s="16">
        <v>5.5</v>
      </c>
      <c r="F56" s="16">
        <v>4.2</v>
      </c>
      <c r="G56" s="16"/>
      <c r="H56" s="9">
        <f t="shared" si="12"/>
        <v>0</v>
      </c>
      <c r="I56" s="10"/>
      <c r="J56" s="10"/>
      <c r="K56" s="207"/>
      <c r="L56" s="12">
        <f t="shared" si="33"/>
        <v>5.5</v>
      </c>
      <c r="M56" s="12">
        <f t="shared" si="34"/>
        <v>5.5</v>
      </c>
      <c r="N56" s="12">
        <f t="shared" si="35"/>
        <v>4.2</v>
      </c>
      <c r="O56" s="12">
        <f t="shared" si="36"/>
        <v>0</v>
      </c>
    </row>
    <row r="57" spans="1:15" ht="15" customHeight="1" x14ac:dyDescent="0.25">
      <c r="A57" s="19"/>
      <c r="C57" s="15" t="s">
        <v>22</v>
      </c>
      <c r="D57" s="8">
        <f t="shared" si="11"/>
        <v>16.100000000000001</v>
      </c>
      <c r="E57" s="16">
        <v>16.100000000000001</v>
      </c>
      <c r="F57" s="16">
        <v>11.7</v>
      </c>
      <c r="G57" s="16"/>
      <c r="H57" s="9">
        <f t="shared" si="12"/>
        <v>-0.4</v>
      </c>
      <c r="I57" s="10">
        <v>-0.4</v>
      </c>
      <c r="J57" s="10"/>
      <c r="K57" s="207"/>
      <c r="L57" s="12">
        <f t="shared" si="33"/>
        <v>15.700000000000001</v>
      </c>
      <c r="M57" s="12">
        <f t="shared" si="34"/>
        <v>15.700000000000001</v>
      </c>
      <c r="N57" s="12">
        <f t="shared" si="35"/>
        <v>11.7</v>
      </c>
      <c r="O57" s="12">
        <f t="shared" si="36"/>
        <v>0</v>
      </c>
    </row>
    <row r="58" spans="1:15" ht="15" customHeight="1" x14ac:dyDescent="0.25">
      <c r="A58" s="40"/>
      <c r="B58" s="239"/>
      <c r="C58" s="97" t="s">
        <v>24</v>
      </c>
      <c r="D58" s="8">
        <f t="shared" si="11"/>
        <v>18.3</v>
      </c>
      <c r="E58" s="16">
        <v>18.3</v>
      </c>
      <c r="F58" s="16">
        <v>13.9</v>
      </c>
      <c r="G58" s="16"/>
      <c r="H58" s="9">
        <f t="shared" si="12"/>
        <v>0</v>
      </c>
      <c r="I58" s="10"/>
      <c r="J58" s="10"/>
      <c r="K58" s="207"/>
      <c r="L58" s="11">
        <f>M58+O58</f>
        <v>18.3</v>
      </c>
      <c r="M58" s="11">
        <f>E58+I58</f>
        <v>18.3</v>
      </c>
      <c r="N58" s="11">
        <f>F58+J58</f>
        <v>13.9</v>
      </c>
      <c r="O58" s="11">
        <f>G58+K58</f>
        <v>0</v>
      </c>
    </row>
    <row r="59" spans="1:15" ht="15" customHeight="1" x14ac:dyDescent="0.25">
      <c r="A59" s="5" t="s">
        <v>78</v>
      </c>
      <c r="B59" s="29" t="s">
        <v>14</v>
      </c>
      <c r="C59" s="30"/>
      <c r="D59" s="8">
        <f t="shared" si="11"/>
        <v>95.100000000000009</v>
      </c>
      <c r="E59" s="16">
        <f t="shared" ref="E59:O59" si="38">SUM(E60:E63)</f>
        <v>95.100000000000009</v>
      </c>
      <c r="F59" s="16">
        <f t="shared" si="38"/>
        <v>56.7</v>
      </c>
      <c r="G59" s="16">
        <f t="shared" si="38"/>
        <v>0</v>
      </c>
      <c r="H59" s="9">
        <f t="shared" si="12"/>
        <v>0</v>
      </c>
      <c r="I59" s="10">
        <f t="shared" si="38"/>
        <v>-9.9</v>
      </c>
      <c r="J59" s="10">
        <f t="shared" si="38"/>
        <v>0</v>
      </c>
      <c r="K59" s="207">
        <f t="shared" si="38"/>
        <v>9.9</v>
      </c>
      <c r="L59" s="12">
        <f t="shared" si="38"/>
        <v>95.100000000000009</v>
      </c>
      <c r="M59" s="12">
        <f t="shared" si="38"/>
        <v>85.2</v>
      </c>
      <c r="N59" s="12">
        <f t="shared" si="38"/>
        <v>56.7</v>
      </c>
      <c r="O59" s="12">
        <f t="shared" si="38"/>
        <v>9.9</v>
      </c>
    </row>
    <row r="60" spans="1:15" ht="15" customHeight="1" x14ac:dyDescent="0.25">
      <c r="A60" s="19"/>
      <c r="B60" s="80"/>
      <c r="C60" s="30" t="s">
        <v>9</v>
      </c>
      <c r="D60" s="8">
        <f t="shared" si="11"/>
        <v>54.1</v>
      </c>
      <c r="E60" s="16">
        <v>54.1</v>
      </c>
      <c r="F60" s="16">
        <v>25.5</v>
      </c>
      <c r="G60" s="16"/>
      <c r="H60" s="9">
        <f t="shared" si="12"/>
        <v>0</v>
      </c>
      <c r="I60" s="10">
        <v>-9.9</v>
      </c>
      <c r="J60" s="10"/>
      <c r="K60" s="207">
        <v>9.9</v>
      </c>
      <c r="L60" s="12">
        <f t="shared" si="33"/>
        <v>54.1</v>
      </c>
      <c r="M60" s="12">
        <f t="shared" si="34"/>
        <v>44.2</v>
      </c>
      <c r="N60" s="12">
        <f t="shared" si="35"/>
        <v>25.5</v>
      </c>
      <c r="O60" s="12">
        <f t="shared" si="36"/>
        <v>9.9</v>
      </c>
    </row>
    <row r="61" spans="1:15" ht="15" customHeight="1" x14ac:dyDescent="0.25">
      <c r="A61" s="19"/>
      <c r="B61" s="80"/>
      <c r="C61" s="30" t="s">
        <v>31</v>
      </c>
      <c r="D61" s="8">
        <f t="shared" si="11"/>
        <v>5.5</v>
      </c>
      <c r="E61" s="16">
        <v>5.5</v>
      </c>
      <c r="F61" s="16">
        <v>4.2</v>
      </c>
      <c r="G61" s="16"/>
      <c r="H61" s="9">
        <f t="shared" si="12"/>
        <v>0</v>
      </c>
      <c r="I61" s="10"/>
      <c r="J61" s="10"/>
      <c r="K61" s="207"/>
      <c r="L61" s="12">
        <f t="shared" si="33"/>
        <v>5.5</v>
      </c>
      <c r="M61" s="12">
        <f t="shared" si="34"/>
        <v>5.5</v>
      </c>
      <c r="N61" s="12">
        <f t="shared" si="35"/>
        <v>4.2</v>
      </c>
      <c r="O61" s="12">
        <f t="shared" si="36"/>
        <v>0</v>
      </c>
    </row>
    <row r="62" spans="1:15" ht="15" customHeight="1" x14ac:dyDescent="0.25">
      <c r="A62" s="19"/>
      <c r="B62" s="80"/>
      <c r="C62" s="30" t="s">
        <v>22</v>
      </c>
      <c r="D62" s="8">
        <f t="shared" si="11"/>
        <v>20.8</v>
      </c>
      <c r="E62" s="16">
        <v>20.8</v>
      </c>
      <c r="F62" s="16">
        <v>15.9</v>
      </c>
      <c r="G62" s="16"/>
      <c r="H62" s="9">
        <f t="shared" si="12"/>
        <v>0</v>
      </c>
      <c r="I62" s="10"/>
      <c r="J62" s="10"/>
      <c r="K62" s="207"/>
      <c r="L62" s="12">
        <f t="shared" si="33"/>
        <v>20.8</v>
      </c>
      <c r="M62" s="12">
        <f t="shared" si="34"/>
        <v>20.8</v>
      </c>
      <c r="N62" s="12">
        <f t="shared" si="35"/>
        <v>15.9</v>
      </c>
      <c r="O62" s="12">
        <f t="shared" si="36"/>
        <v>0</v>
      </c>
    </row>
    <row r="63" spans="1:15" ht="15" customHeight="1" x14ac:dyDescent="0.25">
      <c r="A63" s="40"/>
      <c r="B63" s="41"/>
      <c r="C63" s="82" t="s">
        <v>24</v>
      </c>
      <c r="D63" s="8">
        <f t="shared" si="11"/>
        <v>14.7</v>
      </c>
      <c r="E63" s="16">
        <v>14.7</v>
      </c>
      <c r="F63" s="16">
        <v>11.1</v>
      </c>
      <c r="G63" s="16"/>
      <c r="H63" s="9">
        <f t="shared" si="12"/>
        <v>0</v>
      </c>
      <c r="I63" s="10"/>
      <c r="J63" s="10"/>
      <c r="K63" s="207"/>
      <c r="L63" s="11">
        <f>M63+O63</f>
        <v>14.7</v>
      </c>
      <c r="M63" s="11">
        <f>E63+I63</f>
        <v>14.7</v>
      </c>
      <c r="N63" s="11">
        <f>F63+J63</f>
        <v>11.1</v>
      </c>
      <c r="O63" s="11">
        <f>G63+K63</f>
        <v>0</v>
      </c>
    </row>
    <row r="64" spans="1:15" ht="15" customHeight="1" x14ac:dyDescent="0.25">
      <c r="A64" s="154" t="s">
        <v>79</v>
      </c>
      <c r="B64" s="29" t="s">
        <v>15</v>
      </c>
      <c r="C64" s="30"/>
      <c r="D64" s="8">
        <f t="shared" si="11"/>
        <v>89.3</v>
      </c>
      <c r="E64" s="16">
        <f>SUM(E65:E68)</f>
        <v>89.3</v>
      </c>
      <c r="F64" s="16">
        <f>SUM(F65:F68)</f>
        <v>64.7</v>
      </c>
      <c r="G64" s="16">
        <f t="shared" ref="G64:O64" si="39">SUM(G65:G68)</f>
        <v>0</v>
      </c>
      <c r="H64" s="9">
        <f t="shared" si="12"/>
        <v>0</v>
      </c>
      <c r="I64" s="10">
        <f t="shared" si="39"/>
        <v>0</v>
      </c>
      <c r="J64" s="10">
        <f t="shared" si="39"/>
        <v>0</v>
      </c>
      <c r="K64" s="207">
        <f t="shared" si="39"/>
        <v>0</v>
      </c>
      <c r="L64" s="12">
        <f t="shared" si="39"/>
        <v>89.3</v>
      </c>
      <c r="M64" s="12">
        <f t="shared" si="39"/>
        <v>89.3</v>
      </c>
      <c r="N64" s="12">
        <f t="shared" si="39"/>
        <v>64.7</v>
      </c>
      <c r="O64" s="12">
        <f t="shared" si="39"/>
        <v>0</v>
      </c>
    </row>
    <row r="65" spans="1:15" ht="15" customHeight="1" x14ac:dyDescent="0.25">
      <c r="A65" s="158"/>
      <c r="B65" s="80"/>
      <c r="C65" s="30" t="s">
        <v>9</v>
      </c>
      <c r="D65" s="8">
        <f t="shared" si="11"/>
        <v>34.1</v>
      </c>
      <c r="E65" s="16">
        <v>34.1</v>
      </c>
      <c r="F65" s="16">
        <v>22.7</v>
      </c>
      <c r="G65" s="16"/>
      <c r="H65" s="9">
        <f t="shared" si="12"/>
        <v>0</v>
      </c>
      <c r="I65" s="10"/>
      <c r="J65" s="10"/>
      <c r="K65" s="207"/>
      <c r="L65" s="12">
        <f t="shared" si="33"/>
        <v>34.1</v>
      </c>
      <c r="M65" s="12">
        <f t="shared" si="34"/>
        <v>34.1</v>
      </c>
      <c r="N65" s="12">
        <f t="shared" si="35"/>
        <v>22.7</v>
      </c>
      <c r="O65" s="12">
        <f t="shared" si="36"/>
        <v>0</v>
      </c>
    </row>
    <row r="66" spans="1:15" ht="15" customHeight="1" x14ac:dyDescent="0.25">
      <c r="A66" s="158"/>
      <c r="B66" s="80"/>
      <c r="C66" s="30" t="s">
        <v>31</v>
      </c>
      <c r="D66" s="8">
        <f t="shared" si="11"/>
        <v>8.1999999999999993</v>
      </c>
      <c r="E66" s="16">
        <v>8.1999999999999993</v>
      </c>
      <c r="F66" s="16">
        <v>6.3</v>
      </c>
      <c r="G66" s="16"/>
      <c r="H66" s="9">
        <f t="shared" si="12"/>
        <v>0</v>
      </c>
      <c r="I66" s="10"/>
      <c r="J66" s="10"/>
      <c r="K66" s="207"/>
      <c r="L66" s="12">
        <f>M66+O66</f>
        <v>8.1999999999999993</v>
      </c>
      <c r="M66" s="12">
        <f>E66+I66</f>
        <v>8.1999999999999993</v>
      </c>
      <c r="N66" s="12">
        <f>F66+J66</f>
        <v>6.3</v>
      </c>
      <c r="O66" s="12">
        <f>G66+K66</f>
        <v>0</v>
      </c>
    </row>
    <row r="67" spans="1:15" ht="15" customHeight="1" x14ac:dyDescent="0.25">
      <c r="A67" s="158"/>
      <c r="B67" s="80"/>
      <c r="C67" s="30" t="s">
        <v>22</v>
      </c>
      <c r="D67" s="8">
        <f t="shared" si="11"/>
        <v>32.200000000000003</v>
      </c>
      <c r="E67" s="16">
        <v>32.200000000000003</v>
      </c>
      <c r="F67" s="16">
        <v>24.6</v>
      </c>
      <c r="G67" s="16"/>
      <c r="H67" s="9">
        <f t="shared" si="12"/>
        <v>0</v>
      </c>
      <c r="I67" s="10"/>
      <c r="J67" s="10"/>
      <c r="K67" s="207"/>
      <c r="L67" s="12">
        <f t="shared" ref="L67:L88" si="40">M67+O67</f>
        <v>32.200000000000003</v>
      </c>
      <c r="M67" s="12">
        <f t="shared" ref="M67:M88" si="41">E67+I67</f>
        <v>32.200000000000003</v>
      </c>
      <c r="N67" s="12">
        <f t="shared" ref="N67:N88" si="42">F67+J67</f>
        <v>24.6</v>
      </c>
      <c r="O67" s="12">
        <f t="shared" ref="O67:O88" si="43">G67+K67</f>
        <v>0</v>
      </c>
    </row>
    <row r="68" spans="1:15" ht="15" customHeight="1" x14ac:dyDescent="0.25">
      <c r="A68" s="240"/>
      <c r="B68" s="41"/>
      <c r="C68" s="82" t="s">
        <v>24</v>
      </c>
      <c r="D68" s="8">
        <f t="shared" si="11"/>
        <v>14.8</v>
      </c>
      <c r="E68" s="16">
        <v>14.8</v>
      </c>
      <c r="F68" s="16">
        <v>11.1</v>
      </c>
      <c r="G68" s="16"/>
      <c r="H68" s="9">
        <f t="shared" si="12"/>
        <v>0</v>
      </c>
      <c r="I68" s="10"/>
      <c r="J68" s="10"/>
      <c r="K68" s="207"/>
      <c r="L68" s="11">
        <f>M68+O68</f>
        <v>14.8</v>
      </c>
      <c r="M68" s="11">
        <f>E68+I68</f>
        <v>14.8</v>
      </c>
      <c r="N68" s="11">
        <f>F68+J68</f>
        <v>11.1</v>
      </c>
      <c r="O68" s="11">
        <f>G68+K68</f>
        <v>0</v>
      </c>
    </row>
    <row r="69" spans="1:15" ht="15" customHeight="1" x14ac:dyDescent="0.25">
      <c r="A69" s="5" t="s">
        <v>80</v>
      </c>
      <c r="B69" s="241" t="s">
        <v>16</v>
      </c>
      <c r="C69" s="15"/>
      <c r="D69" s="8">
        <f t="shared" si="11"/>
        <v>178.89999999999998</v>
      </c>
      <c r="E69" s="16">
        <f>SUM(E70:E74)</f>
        <v>178.89999999999998</v>
      </c>
      <c r="F69" s="16">
        <f>SUM(F70:F74)</f>
        <v>125.69999999999999</v>
      </c>
      <c r="G69" s="16">
        <f t="shared" ref="G69:O69" si="44">SUM(G70:G74)</f>
        <v>0</v>
      </c>
      <c r="H69" s="9">
        <f t="shared" si="12"/>
        <v>0</v>
      </c>
      <c r="I69" s="10">
        <f>SUM(I70:I74)</f>
        <v>0</v>
      </c>
      <c r="J69" s="10">
        <f>SUM(J70:J74)</f>
        <v>0</v>
      </c>
      <c r="K69" s="10">
        <f t="shared" si="44"/>
        <v>0</v>
      </c>
      <c r="L69" s="12">
        <f t="shared" si="44"/>
        <v>178.89999999999998</v>
      </c>
      <c r="M69" s="12">
        <f t="shared" si="44"/>
        <v>178.89999999999998</v>
      </c>
      <c r="N69" s="12">
        <f t="shared" si="44"/>
        <v>125.69999999999999</v>
      </c>
      <c r="O69" s="12">
        <f t="shared" si="44"/>
        <v>0</v>
      </c>
    </row>
    <row r="70" spans="1:15" ht="15" customHeight="1" x14ac:dyDescent="0.25">
      <c r="A70" s="19"/>
      <c r="B70" s="242"/>
      <c r="C70" s="15" t="s">
        <v>9</v>
      </c>
      <c r="D70" s="8">
        <f t="shared" si="11"/>
        <v>74.900000000000006</v>
      </c>
      <c r="E70" s="16">
        <v>74.900000000000006</v>
      </c>
      <c r="F70" s="16">
        <v>50.4</v>
      </c>
      <c r="G70" s="16"/>
      <c r="H70" s="9">
        <f t="shared" si="12"/>
        <v>0</v>
      </c>
      <c r="I70" s="10"/>
      <c r="J70" s="10"/>
      <c r="K70" s="207"/>
      <c r="L70" s="12">
        <f t="shared" si="40"/>
        <v>74.900000000000006</v>
      </c>
      <c r="M70" s="12">
        <f t="shared" si="41"/>
        <v>74.900000000000006</v>
      </c>
      <c r="N70" s="12">
        <f t="shared" si="42"/>
        <v>50.4</v>
      </c>
      <c r="O70" s="12">
        <f t="shared" si="43"/>
        <v>0</v>
      </c>
    </row>
    <row r="71" spans="1:15" ht="15" customHeight="1" x14ac:dyDescent="0.25">
      <c r="A71" s="19"/>
      <c r="B71" s="242"/>
      <c r="C71" s="15" t="s">
        <v>31</v>
      </c>
      <c r="D71" s="8">
        <f t="shared" si="11"/>
        <v>13.7</v>
      </c>
      <c r="E71" s="16">
        <v>13.7</v>
      </c>
      <c r="F71" s="16">
        <v>10.5</v>
      </c>
      <c r="G71" s="16"/>
      <c r="H71" s="9">
        <f t="shared" si="12"/>
        <v>0</v>
      </c>
      <c r="I71" s="10"/>
      <c r="J71" s="10"/>
      <c r="K71" s="207"/>
      <c r="L71" s="12">
        <f t="shared" si="40"/>
        <v>13.7</v>
      </c>
      <c r="M71" s="12">
        <f t="shared" si="41"/>
        <v>13.7</v>
      </c>
      <c r="N71" s="12">
        <f t="shared" si="42"/>
        <v>10.5</v>
      </c>
      <c r="O71" s="12">
        <f t="shared" si="43"/>
        <v>0</v>
      </c>
    </row>
    <row r="72" spans="1:15" ht="15" customHeight="1" x14ac:dyDescent="0.25">
      <c r="A72" s="19"/>
      <c r="B72" s="242"/>
      <c r="C72" s="15" t="s">
        <v>22</v>
      </c>
      <c r="D72" s="8">
        <f t="shared" si="11"/>
        <v>70.400000000000006</v>
      </c>
      <c r="E72" s="16">
        <v>70.400000000000006</v>
      </c>
      <c r="F72" s="16">
        <v>49.7</v>
      </c>
      <c r="G72" s="16"/>
      <c r="H72" s="9">
        <f t="shared" si="12"/>
        <v>0</v>
      </c>
      <c r="I72" s="10"/>
      <c r="J72" s="10"/>
      <c r="K72" s="207"/>
      <c r="L72" s="12">
        <f t="shared" si="40"/>
        <v>70.400000000000006</v>
      </c>
      <c r="M72" s="12">
        <f t="shared" si="41"/>
        <v>70.400000000000006</v>
      </c>
      <c r="N72" s="12">
        <f t="shared" si="42"/>
        <v>49.7</v>
      </c>
      <c r="O72" s="12">
        <f t="shared" si="43"/>
        <v>0</v>
      </c>
    </row>
    <row r="73" spans="1:15" ht="15" customHeight="1" x14ac:dyDescent="0.25">
      <c r="A73" s="19"/>
      <c r="C73" s="97" t="s">
        <v>30</v>
      </c>
      <c r="D73" s="8">
        <f t="shared" ref="D73" si="45">E73+G73</f>
        <v>1.7</v>
      </c>
      <c r="E73" s="16">
        <v>1.7</v>
      </c>
      <c r="F73" s="16">
        <v>1.3</v>
      </c>
      <c r="G73" s="16"/>
      <c r="H73" s="9">
        <f t="shared" ref="H73" si="46">I73+K73</f>
        <v>0</v>
      </c>
      <c r="I73" s="10"/>
      <c r="J73" s="10"/>
      <c r="K73" s="207"/>
      <c r="L73" s="12">
        <f t="shared" si="40"/>
        <v>1.7</v>
      </c>
      <c r="M73" s="12">
        <f t="shared" si="41"/>
        <v>1.7</v>
      </c>
      <c r="N73" s="12">
        <f t="shared" si="42"/>
        <v>1.3</v>
      </c>
      <c r="O73" s="12">
        <f t="shared" si="43"/>
        <v>0</v>
      </c>
    </row>
    <row r="74" spans="1:15" ht="15" customHeight="1" x14ac:dyDescent="0.25">
      <c r="A74" s="243"/>
      <c r="B74" s="244"/>
      <c r="C74" s="97" t="s">
        <v>24</v>
      </c>
      <c r="D74" s="8">
        <f t="shared" si="11"/>
        <v>18.2</v>
      </c>
      <c r="E74" s="16">
        <v>18.2</v>
      </c>
      <c r="F74" s="16">
        <v>13.8</v>
      </c>
      <c r="G74" s="16"/>
      <c r="H74" s="9">
        <f t="shared" si="12"/>
        <v>0</v>
      </c>
      <c r="I74" s="10"/>
      <c r="J74" s="10"/>
      <c r="K74" s="207"/>
      <c r="L74" s="11">
        <f>M74+O74</f>
        <v>18.2</v>
      </c>
      <c r="M74" s="11">
        <f>E74+I74</f>
        <v>18.2</v>
      </c>
      <c r="N74" s="11">
        <f>F74+J74</f>
        <v>13.8</v>
      </c>
      <c r="O74" s="11">
        <f>G74+K74</f>
        <v>0</v>
      </c>
    </row>
    <row r="75" spans="1:15" ht="15" customHeight="1" x14ac:dyDescent="0.25">
      <c r="A75" s="5" t="s">
        <v>81</v>
      </c>
      <c r="B75" s="17" t="s">
        <v>17</v>
      </c>
      <c r="C75" s="15"/>
      <c r="D75" s="8">
        <f t="shared" si="11"/>
        <v>90.8</v>
      </c>
      <c r="E75" s="16">
        <f t="shared" ref="E75:O75" si="47">SUM(E76:E79)</f>
        <v>90.8</v>
      </c>
      <c r="F75" s="16">
        <f t="shared" si="47"/>
        <v>64.400000000000006</v>
      </c>
      <c r="G75" s="16">
        <f t="shared" si="47"/>
        <v>0</v>
      </c>
      <c r="H75" s="9">
        <f t="shared" si="12"/>
        <v>0</v>
      </c>
      <c r="I75" s="10">
        <f t="shared" si="47"/>
        <v>0</v>
      </c>
      <c r="J75" s="10">
        <f t="shared" si="47"/>
        <v>0</v>
      </c>
      <c r="K75" s="207">
        <f t="shared" si="47"/>
        <v>0</v>
      </c>
      <c r="L75" s="12">
        <f t="shared" si="47"/>
        <v>90.8</v>
      </c>
      <c r="M75" s="12">
        <f t="shared" si="47"/>
        <v>90.8</v>
      </c>
      <c r="N75" s="12">
        <f t="shared" si="47"/>
        <v>64.400000000000006</v>
      </c>
      <c r="O75" s="12">
        <f t="shared" si="47"/>
        <v>0</v>
      </c>
    </row>
    <row r="76" spans="1:15" ht="15" customHeight="1" x14ac:dyDescent="0.25">
      <c r="A76" s="19"/>
      <c r="C76" s="15" t="s">
        <v>9</v>
      </c>
      <c r="D76" s="8">
        <f t="shared" si="11"/>
        <v>41.8</v>
      </c>
      <c r="E76" s="16">
        <v>41.8</v>
      </c>
      <c r="F76" s="16">
        <v>27.2</v>
      </c>
      <c r="G76" s="16"/>
      <c r="H76" s="9">
        <f t="shared" si="12"/>
        <v>0</v>
      </c>
      <c r="I76" s="10"/>
      <c r="J76" s="10"/>
      <c r="K76" s="207"/>
      <c r="L76" s="12">
        <f t="shared" si="40"/>
        <v>41.8</v>
      </c>
      <c r="M76" s="12">
        <f t="shared" si="41"/>
        <v>41.8</v>
      </c>
      <c r="N76" s="12">
        <f t="shared" si="42"/>
        <v>27.2</v>
      </c>
      <c r="O76" s="12">
        <f t="shared" si="43"/>
        <v>0</v>
      </c>
    </row>
    <row r="77" spans="1:15" ht="15" customHeight="1" x14ac:dyDescent="0.25">
      <c r="A77" s="19"/>
      <c r="C77" s="15" t="s">
        <v>31</v>
      </c>
      <c r="D77" s="8">
        <f t="shared" si="11"/>
        <v>2.7</v>
      </c>
      <c r="E77" s="16">
        <v>2.7</v>
      </c>
      <c r="F77" s="16">
        <v>2.1</v>
      </c>
      <c r="G77" s="16"/>
      <c r="H77" s="9">
        <f t="shared" si="12"/>
        <v>0</v>
      </c>
      <c r="I77" s="10"/>
      <c r="J77" s="10"/>
      <c r="K77" s="207"/>
      <c r="L77" s="12">
        <f t="shared" si="40"/>
        <v>2.7</v>
      </c>
      <c r="M77" s="12">
        <f t="shared" si="41"/>
        <v>2.7</v>
      </c>
      <c r="N77" s="12">
        <f t="shared" si="42"/>
        <v>2.1</v>
      </c>
      <c r="O77" s="12">
        <f t="shared" si="43"/>
        <v>0</v>
      </c>
    </row>
    <row r="78" spans="1:15" ht="15" customHeight="1" x14ac:dyDescent="0.25">
      <c r="A78" s="19"/>
      <c r="C78" s="15" t="s">
        <v>22</v>
      </c>
      <c r="D78" s="8">
        <f t="shared" si="11"/>
        <v>26.3</v>
      </c>
      <c r="E78" s="16">
        <v>26.3</v>
      </c>
      <c r="F78" s="16">
        <v>20.100000000000001</v>
      </c>
      <c r="G78" s="16"/>
      <c r="H78" s="9">
        <f t="shared" si="12"/>
        <v>0</v>
      </c>
      <c r="I78" s="10"/>
      <c r="J78" s="10"/>
      <c r="K78" s="207"/>
      <c r="L78" s="12">
        <f t="shared" si="40"/>
        <v>26.3</v>
      </c>
      <c r="M78" s="12">
        <f t="shared" si="41"/>
        <v>26.3</v>
      </c>
      <c r="N78" s="12">
        <f t="shared" si="42"/>
        <v>20.100000000000001</v>
      </c>
      <c r="O78" s="12">
        <f t="shared" si="43"/>
        <v>0</v>
      </c>
    </row>
    <row r="79" spans="1:15" ht="15" customHeight="1" x14ac:dyDescent="0.25">
      <c r="A79" s="40"/>
      <c r="B79" s="239"/>
      <c r="C79" s="97" t="s">
        <v>24</v>
      </c>
      <c r="D79" s="8">
        <f t="shared" si="11"/>
        <v>20</v>
      </c>
      <c r="E79" s="16">
        <v>20</v>
      </c>
      <c r="F79" s="16">
        <v>15</v>
      </c>
      <c r="G79" s="16"/>
      <c r="H79" s="9">
        <f t="shared" si="12"/>
        <v>0</v>
      </c>
      <c r="I79" s="10"/>
      <c r="J79" s="10"/>
      <c r="K79" s="207"/>
      <c r="L79" s="11">
        <f>M79+O79</f>
        <v>20</v>
      </c>
      <c r="M79" s="11">
        <f>E79+I79</f>
        <v>20</v>
      </c>
      <c r="N79" s="11">
        <f>F79+J79</f>
        <v>15</v>
      </c>
      <c r="O79" s="11">
        <f>G79+K79</f>
        <v>0</v>
      </c>
    </row>
    <row r="80" spans="1:15" ht="15" customHeight="1" x14ac:dyDescent="0.25">
      <c r="A80" s="5" t="s">
        <v>82</v>
      </c>
      <c r="B80" s="17" t="s">
        <v>18</v>
      </c>
      <c r="C80" s="15"/>
      <c r="D80" s="8">
        <f t="shared" si="11"/>
        <v>61.4</v>
      </c>
      <c r="E80" s="16">
        <f t="shared" ref="E80:O80" si="48">SUM(E81:E84)</f>
        <v>61.4</v>
      </c>
      <c r="F80" s="16">
        <f t="shared" si="48"/>
        <v>44.8</v>
      </c>
      <c r="G80" s="16">
        <f t="shared" si="48"/>
        <v>0</v>
      </c>
      <c r="H80" s="9">
        <f t="shared" si="12"/>
        <v>1.3</v>
      </c>
      <c r="I80" s="10">
        <f t="shared" si="48"/>
        <v>1.3</v>
      </c>
      <c r="J80" s="10">
        <f t="shared" si="48"/>
        <v>0</v>
      </c>
      <c r="K80" s="207">
        <f t="shared" si="48"/>
        <v>0</v>
      </c>
      <c r="L80" s="12">
        <f t="shared" si="48"/>
        <v>62.7</v>
      </c>
      <c r="M80" s="12">
        <f t="shared" si="48"/>
        <v>62.7</v>
      </c>
      <c r="N80" s="12">
        <f t="shared" si="48"/>
        <v>44.8</v>
      </c>
      <c r="O80" s="12">
        <f t="shared" si="48"/>
        <v>0</v>
      </c>
    </row>
    <row r="81" spans="1:15" ht="15" customHeight="1" x14ac:dyDescent="0.25">
      <c r="A81" s="19"/>
      <c r="C81" s="15" t="s">
        <v>9</v>
      </c>
      <c r="D81" s="8">
        <f t="shared" si="11"/>
        <v>26.3</v>
      </c>
      <c r="E81" s="16">
        <v>26.3</v>
      </c>
      <c r="F81" s="16">
        <v>18</v>
      </c>
      <c r="G81" s="16"/>
      <c r="H81" s="9">
        <f t="shared" si="12"/>
        <v>1.3</v>
      </c>
      <c r="I81" s="10">
        <v>1.3</v>
      </c>
      <c r="J81" s="10"/>
      <c r="K81" s="207"/>
      <c r="L81" s="12">
        <f t="shared" si="40"/>
        <v>27.6</v>
      </c>
      <c r="M81" s="12">
        <f t="shared" si="41"/>
        <v>27.6</v>
      </c>
      <c r="N81" s="12">
        <f t="shared" si="42"/>
        <v>18</v>
      </c>
      <c r="O81" s="12">
        <f t="shared" si="43"/>
        <v>0</v>
      </c>
    </row>
    <row r="82" spans="1:15" ht="15" customHeight="1" x14ac:dyDescent="0.25">
      <c r="A82" s="19"/>
      <c r="C82" s="15" t="s">
        <v>31</v>
      </c>
      <c r="D82" s="8">
        <f t="shared" si="11"/>
        <v>2.7</v>
      </c>
      <c r="E82" s="16">
        <v>2.7</v>
      </c>
      <c r="F82" s="16">
        <v>2.1</v>
      </c>
      <c r="G82" s="16"/>
      <c r="H82" s="9">
        <f t="shared" si="12"/>
        <v>0</v>
      </c>
      <c r="I82" s="10"/>
      <c r="J82" s="10"/>
      <c r="K82" s="207"/>
      <c r="L82" s="12">
        <f t="shared" si="40"/>
        <v>2.7</v>
      </c>
      <c r="M82" s="12">
        <f t="shared" si="41"/>
        <v>2.7</v>
      </c>
      <c r="N82" s="12">
        <f t="shared" si="42"/>
        <v>2.1</v>
      </c>
      <c r="O82" s="12">
        <f t="shared" si="43"/>
        <v>0</v>
      </c>
    </row>
    <row r="83" spans="1:15" ht="15" customHeight="1" x14ac:dyDescent="0.25">
      <c r="A83" s="19"/>
      <c r="C83" s="15" t="s">
        <v>22</v>
      </c>
      <c r="D83" s="8">
        <f t="shared" si="11"/>
        <v>25.1</v>
      </c>
      <c r="E83" s="16">
        <v>25.1</v>
      </c>
      <c r="F83" s="16">
        <v>19.2</v>
      </c>
      <c r="G83" s="16"/>
      <c r="H83" s="9">
        <f t="shared" si="12"/>
        <v>0</v>
      </c>
      <c r="I83" s="10"/>
      <c r="J83" s="10"/>
      <c r="K83" s="207"/>
      <c r="L83" s="12">
        <f t="shared" si="40"/>
        <v>25.1</v>
      </c>
      <c r="M83" s="12">
        <f t="shared" si="41"/>
        <v>25.1</v>
      </c>
      <c r="N83" s="12">
        <f t="shared" si="42"/>
        <v>19.2</v>
      </c>
      <c r="O83" s="12">
        <f t="shared" si="43"/>
        <v>0</v>
      </c>
    </row>
    <row r="84" spans="1:15" ht="15" customHeight="1" x14ac:dyDescent="0.25">
      <c r="A84" s="40"/>
      <c r="B84" s="239"/>
      <c r="C84" s="97" t="s">
        <v>24</v>
      </c>
      <c r="D84" s="8">
        <f t="shared" si="11"/>
        <v>7.3</v>
      </c>
      <c r="E84" s="16">
        <v>7.3</v>
      </c>
      <c r="F84" s="16">
        <v>5.5</v>
      </c>
      <c r="G84" s="16"/>
      <c r="H84" s="9">
        <f t="shared" si="12"/>
        <v>0</v>
      </c>
      <c r="I84" s="10"/>
      <c r="J84" s="10"/>
      <c r="K84" s="207"/>
      <c r="L84" s="11">
        <f>M84+O84</f>
        <v>7.3</v>
      </c>
      <c r="M84" s="11">
        <f>E84+I84</f>
        <v>7.3</v>
      </c>
      <c r="N84" s="11">
        <f>F84+J84</f>
        <v>5.5</v>
      </c>
      <c r="O84" s="11">
        <f>G84+K84</f>
        <v>0</v>
      </c>
    </row>
    <row r="85" spans="1:15" ht="15" customHeight="1" x14ac:dyDescent="0.25">
      <c r="A85" s="5" t="s">
        <v>83</v>
      </c>
      <c r="B85" s="17" t="s">
        <v>19</v>
      </c>
      <c r="C85" s="15"/>
      <c r="D85" s="8">
        <f t="shared" si="11"/>
        <v>160.6</v>
      </c>
      <c r="E85" s="16">
        <f>SUM(E86:E88)</f>
        <v>160.6</v>
      </c>
      <c r="F85" s="16">
        <f>SUM(F86:F88)</f>
        <v>106</v>
      </c>
      <c r="G85" s="16">
        <f t="shared" ref="G85:O85" si="49">SUM(G86:G88)</f>
        <v>0</v>
      </c>
      <c r="H85" s="9">
        <f t="shared" si="12"/>
        <v>0</v>
      </c>
      <c r="I85" s="10">
        <f t="shared" si="49"/>
        <v>0</v>
      </c>
      <c r="J85" s="10">
        <f t="shared" si="49"/>
        <v>0</v>
      </c>
      <c r="K85" s="207">
        <f t="shared" si="49"/>
        <v>0</v>
      </c>
      <c r="L85" s="12">
        <f t="shared" si="49"/>
        <v>160.6</v>
      </c>
      <c r="M85" s="12">
        <f t="shared" si="49"/>
        <v>160.6</v>
      </c>
      <c r="N85" s="12">
        <f t="shared" si="49"/>
        <v>106</v>
      </c>
      <c r="O85" s="12">
        <f t="shared" si="49"/>
        <v>0</v>
      </c>
    </row>
    <row r="86" spans="1:15" ht="15" customHeight="1" x14ac:dyDescent="0.25">
      <c r="A86" s="19"/>
      <c r="C86" s="15" t="s">
        <v>9</v>
      </c>
      <c r="D86" s="8">
        <f t="shared" si="11"/>
        <v>107.4</v>
      </c>
      <c r="E86" s="16">
        <v>107.4</v>
      </c>
      <c r="F86" s="16">
        <v>65.3</v>
      </c>
      <c r="G86" s="16"/>
      <c r="H86" s="9">
        <f t="shared" si="12"/>
        <v>0</v>
      </c>
      <c r="I86" s="10"/>
      <c r="J86" s="10"/>
      <c r="K86" s="207"/>
      <c r="L86" s="12">
        <f t="shared" si="40"/>
        <v>107.4</v>
      </c>
      <c r="M86" s="12">
        <f t="shared" si="41"/>
        <v>107.4</v>
      </c>
      <c r="N86" s="12">
        <f t="shared" si="42"/>
        <v>65.3</v>
      </c>
      <c r="O86" s="12">
        <f t="shared" si="43"/>
        <v>0</v>
      </c>
    </row>
    <row r="87" spans="1:15" ht="15" customHeight="1" x14ac:dyDescent="0.25">
      <c r="A87" s="19"/>
      <c r="C87" s="15" t="s">
        <v>31</v>
      </c>
      <c r="D87" s="8">
        <f t="shared" si="11"/>
        <v>16.3</v>
      </c>
      <c r="E87" s="16">
        <v>16.3</v>
      </c>
      <c r="F87" s="16">
        <v>12.5</v>
      </c>
      <c r="G87" s="16"/>
      <c r="H87" s="9">
        <f t="shared" si="12"/>
        <v>0</v>
      </c>
      <c r="I87" s="10"/>
      <c r="J87" s="10"/>
      <c r="K87" s="207"/>
      <c r="L87" s="12">
        <f t="shared" si="40"/>
        <v>16.3</v>
      </c>
      <c r="M87" s="12">
        <f t="shared" si="41"/>
        <v>16.3</v>
      </c>
      <c r="N87" s="12">
        <f t="shared" si="42"/>
        <v>12.5</v>
      </c>
      <c r="O87" s="12">
        <f t="shared" si="43"/>
        <v>0</v>
      </c>
    </row>
    <row r="88" spans="1:15" ht="15" customHeight="1" x14ac:dyDescent="0.25">
      <c r="A88" s="19"/>
      <c r="C88" s="15" t="s">
        <v>22</v>
      </c>
      <c r="D88" s="8">
        <f t="shared" si="11"/>
        <v>36.9</v>
      </c>
      <c r="E88" s="16">
        <v>36.9</v>
      </c>
      <c r="F88" s="16">
        <v>28.2</v>
      </c>
      <c r="G88" s="16"/>
      <c r="H88" s="9">
        <f t="shared" si="12"/>
        <v>0</v>
      </c>
      <c r="I88" s="10"/>
      <c r="J88" s="10"/>
      <c r="K88" s="207"/>
      <c r="L88" s="12">
        <f t="shared" si="40"/>
        <v>36.9</v>
      </c>
      <c r="M88" s="12">
        <f t="shared" si="41"/>
        <v>36.9</v>
      </c>
      <c r="N88" s="12">
        <f t="shared" si="42"/>
        <v>28.2</v>
      </c>
      <c r="O88" s="12">
        <f t="shared" si="43"/>
        <v>0</v>
      </c>
    </row>
    <row r="89" spans="1:15" x14ac:dyDescent="0.25">
      <c r="A89" s="13" t="s">
        <v>84</v>
      </c>
      <c r="B89" s="245" t="s">
        <v>26</v>
      </c>
      <c r="C89" s="15" t="s">
        <v>9</v>
      </c>
      <c r="D89" s="8">
        <f t="shared" si="11"/>
        <v>1330</v>
      </c>
      <c r="E89" s="16">
        <v>127.8</v>
      </c>
      <c r="F89" s="16"/>
      <c r="G89" s="16">
        <v>1202.2</v>
      </c>
      <c r="H89" s="9">
        <f t="shared" si="12"/>
        <v>0</v>
      </c>
      <c r="I89" s="10"/>
      <c r="J89" s="10"/>
      <c r="K89" s="207"/>
      <c r="L89" s="12">
        <f>M89+O89</f>
        <v>1330</v>
      </c>
      <c r="M89" s="12">
        <f t="shared" ref="M89:O90" si="50">E89+I89</f>
        <v>127.8</v>
      </c>
      <c r="N89" s="12">
        <f t="shared" si="50"/>
        <v>0</v>
      </c>
      <c r="O89" s="12">
        <f t="shared" si="50"/>
        <v>1202.2</v>
      </c>
    </row>
    <row r="90" spans="1:15" ht="15" hidden="1" customHeight="1" x14ac:dyDescent="0.25">
      <c r="A90" s="19"/>
      <c r="B90" s="35" t="s">
        <v>170</v>
      </c>
      <c r="C90" s="97" t="s">
        <v>21</v>
      </c>
      <c r="D90" s="8">
        <f t="shared" si="11"/>
        <v>0</v>
      </c>
      <c r="E90" s="16"/>
      <c r="F90" s="16"/>
      <c r="G90" s="16"/>
      <c r="H90" s="9">
        <f t="shared" si="12"/>
        <v>0</v>
      </c>
      <c r="I90" s="10"/>
      <c r="J90" s="10"/>
      <c r="K90" s="207"/>
      <c r="L90" s="12">
        <f>M90+O90</f>
        <v>0</v>
      </c>
      <c r="M90" s="12">
        <f t="shared" si="50"/>
        <v>0</v>
      </c>
      <c r="N90" s="12">
        <f t="shared" si="50"/>
        <v>0</v>
      </c>
      <c r="O90" s="12">
        <f t="shared" si="50"/>
        <v>0</v>
      </c>
    </row>
    <row r="91" spans="1:15" ht="15.95" customHeight="1" x14ac:dyDescent="0.25">
      <c r="A91" s="20" t="s">
        <v>85</v>
      </c>
      <c r="B91" s="246" t="s">
        <v>174</v>
      </c>
      <c r="C91" s="72"/>
      <c r="D91" s="73">
        <f t="shared" ref="D91:O91" si="51">D22+D25+D32+D38+D43+D49+D54+D59+D64+D69+D75+D80+D85+D89+D90</f>
        <v>5844.3</v>
      </c>
      <c r="E91" s="73">
        <f t="shared" si="51"/>
        <v>4397.8</v>
      </c>
      <c r="F91" s="73">
        <f t="shared" si="51"/>
        <v>2239.4</v>
      </c>
      <c r="G91" s="73">
        <f t="shared" si="51"/>
        <v>1446.5</v>
      </c>
      <c r="H91" s="74">
        <f t="shared" si="51"/>
        <v>6.1</v>
      </c>
      <c r="I91" s="74">
        <f t="shared" si="51"/>
        <v>-3.8000000000000007</v>
      </c>
      <c r="J91" s="74">
        <f t="shared" si="51"/>
        <v>0</v>
      </c>
      <c r="K91" s="247">
        <f t="shared" si="51"/>
        <v>9.9</v>
      </c>
      <c r="L91" s="44">
        <f>M91+O91</f>
        <v>5850.4000000000015</v>
      </c>
      <c r="M91" s="44">
        <f t="shared" si="51"/>
        <v>4394.0000000000009</v>
      </c>
      <c r="N91" s="44">
        <f t="shared" si="51"/>
        <v>2239.4</v>
      </c>
      <c r="O91" s="44">
        <f t="shared" si="51"/>
        <v>1456.4</v>
      </c>
    </row>
    <row r="92" spans="1:15" ht="15.95" customHeight="1" x14ac:dyDescent="0.25">
      <c r="A92" s="158" t="s">
        <v>86</v>
      </c>
      <c r="B92" s="608" t="s">
        <v>59</v>
      </c>
      <c r="C92" s="609"/>
      <c r="D92" s="609"/>
      <c r="E92" s="609"/>
      <c r="F92" s="609"/>
      <c r="G92" s="609"/>
      <c r="H92" s="609"/>
      <c r="I92" s="609"/>
      <c r="J92" s="609"/>
      <c r="K92" s="609"/>
      <c r="L92" s="609"/>
      <c r="M92" s="609"/>
      <c r="N92" s="609"/>
      <c r="O92" s="610"/>
    </row>
    <row r="93" spans="1:15" ht="15" customHeight="1" x14ac:dyDescent="0.25">
      <c r="A93" s="5" t="s">
        <v>87</v>
      </c>
      <c r="B93" s="80" t="s">
        <v>20</v>
      </c>
      <c r="C93" s="81"/>
      <c r="D93" s="8">
        <f>D94+D95+D96+D99+D100</f>
        <v>1751.6000000000001</v>
      </c>
      <c r="E93" s="8">
        <f t="shared" ref="E93:O93" si="52">E94+E95+E96+E99+E100</f>
        <v>1516.7</v>
      </c>
      <c r="F93" s="8">
        <f t="shared" si="52"/>
        <v>0</v>
      </c>
      <c r="G93" s="8">
        <f t="shared" si="52"/>
        <v>234.89999999999998</v>
      </c>
      <c r="H93" s="9">
        <f t="shared" ref="H93:H100" si="53">I93+K93</f>
        <v>255.40000000000003</v>
      </c>
      <c r="I93" s="9">
        <f t="shared" si="52"/>
        <v>273.10000000000002</v>
      </c>
      <c r="J93" s="9">
        <f t="shared" si="52"/>
        <v>0</v>
      </c>
      <c r="K93" s="238">
        <f t="shared" si="52"/>
        <v>-17.7</v>
      </c>
      <c r="L93" s="11">
        <f t="shared" si="52"/>
        <v>2007</v>
      </c>
      <c r="M93" s="11">
        <f t="shared" si="52"/>
        <v>1789.7999999999997</v>
      </c>
      <c r="N93" s="11">
        <f t="shared" si="52"/>
        <v>0</v>
      </c>
      <c r="O93" s="11">
        <f t="shared" si="52"/>
        <v>217.2</v>
      </c>
    </row>
    <row r="94" spans="1:15" ht="15" customHeight="1" x14ac:dyDescent="0.25">
      <c r="A94" s="19"/>
      <c r="B94" s="80"/>
      <c r="C94" s="30" t="s">
        <v>21</v>
      </c>
      <c r="D94" s="16">
        <f t="shared" ref="D94:D100" si="54">E94+G94</f>
        <v>63</v>
      </c>
      <c r="E94" s="16">
        <v>40.6</v>
      </c>
      <c r="F94" s="16"/>
      <c r="G94" s="16">
        <v>22.4</v>
      </c>
      <c r="H94" s="9">
        <f t="shared" si="53"/>
        <v>11.7</v>
      </c>
      <c r="I94" s="10">
        <v>11.7</v>
      </c>
      <c r="J94" s="10"/>
      <c r="K94" s="207"/>
      <c r="L94" s="12">
        <f t="shared" ref="L94:L144" si="55">M94+O94</f>
        <v>74.699999999999989</v>
      </c>
      <c r="M94" s="12">
        <f t="shared" ref="M94:M144" si="56">E94+I94</f>
        <v>52.3</v>
      </c>
      <c r="N94" s="12">
        <f t="shared" ref="N94:N144" si="57">F94+J94</f>
        <v>0</v>
      </c>
      <c r="O94" s="12">
        <f t="shared" ref="O94:O144" si="58">G94+K94</f>
        <v>22.4</v>
      </c>
    </row>
    <row r="95" spans="1:15" x14ac:dyDescent="0.25">
      <c r="A95" s="19"/>
      <c r="B95" s="80"/>
      <c r="C95" s="165" t="s">
        <v>25</v>
      </c>
      <c r="D95" s="16">
        <f t="shared" si="54"/>
        <v>34.799999999999997</v>
      </c>
      <c r="E95" s="16"/>
      <c r="F95" s="16"/>
      <c r="G95" s="16">
        <v>34.799999999999997</v>
      </c>
      <c r="H95" s="9">
        <f t="shared" si="53"/>
        <v>0</v>
      </c>
      <c r="I95" s="10"/>
      <c r="J95" s="10"/>
      <c r="K95" s="207"/>
      <c r="L95" s="12">
        <f>M95+O95</f>
        <v>34.799999999999997</v>
      </c>
      <c r="M95" s="12">
        <f>E95+I95</f>
        <v>0</v>
      </c>
      <c r="N95" s="12">
        <f>F95+J95</f>
        <v>0</v>
      </c>
      <c r="O95" s="12">
        <f>G95+K95</f>
        <v>34.799999999999997</v>
      </c>
    </row>
    <row r="96" spans="1:15" ht="15" customHeight="1" x14ac:dyDescent="0.25">
      <c r="A96" s="40"/>
      <c r="B96" s="248"/>
      <c r="C96" s="438" t="s">
        <v>31</v>
      </c>
      <c r="D96" s="249">
        <f>D97+D98</f>
        <v>1297.2</v>
      </c>
      <c r="E96" s="16">
        <f t="shared" ref="E96:O96" si="59">E97+E98</f>
        <v>1269.5</v>
      </c>
      <c r="F96" s="16">
        <f t="shared" si="59"/>
        <v>0</v>
      </c>
      <c r="G96" s="16">
        <f t="shared" si="59"/>
        <v>27.7</v>
      </c>
      <c r="H96" s="9">
        <f>I96+K96</f>
        <v>285</v>
      </c>
      <c r="I96" s="10">
        <f t="shared" ref="I96:K96" si="60">I97+I98</f>
        <v>289.60000000000002</v>
      </c>
      <c r="J96" s="10">
        <f t="shared" si="60"/>
        <v>0</v>
      </c>
      <c r="K96" s="10">
        <f t="shared" si="60"/>
        <v>-4.5999999999999996</v>
      </c>
      <c r="L96" s="12">
        <f t="shared" si="59"/>
        <v>1582.2</v>
      </c>
      <c r="M96" s="12">
        <f t="shared" si="59"/>
        <v>1559.1</v>
      </c>
      <c r="N96" s="12">
        <f t="shared" si="59"/>
        <v>0</v>
      </c>
      <c r="O96" s="12">
        <f t="shared" si="59"/>
        <v>23.1</v>
      </c>
    </row>
    <row r="97" spans="1:15" ht="15" hidden="1" customHeight="1" x14ac:dyDescent="0.25">
      <c r="A97" s="250"/>
      <c r="B97" s="251" t="s">
        <v>8</v>
      </c>
      <c r="C97" s="447"/>
      <c r="D97" s="253">
        <f t="shared" si="54"/>
        <v>347.2</v>
      </c>
      <c r="E97" s="254">
        <v>319.5</v>
      </c>
      <c r="F97" s="254"/>
      <c r="G97" s="254">
        <v>27.7</v>
      </c>
      <c r="H97" s="9">
        <f t="shared" si="53"/>
        <v>-5</v>
      </c>
      <c r="I97" s="10">
        <v>-0.4</v>
      </c>
      <c r="J97" s="10"/>
      <c r="K97" s="207">
        <v>-4.5999999999999996</v>
      </c>
      <c r="L97" s="254">
        <f t="shared" si="55"/>
        <v>342.20000000000005</v>
      </c>
      <c r="M97" s="254">
        <f t="shared" si="56"/>
        <v>319.10000000000002</v>
      </c>
      <c r="N97" s="254">
        <f t="shared" si="57"/>
        <v>0</v>
      </c>
      <c r="O97" s="254">
        <f t="shared" si="58"/>
        <v>23.1</v>
      </c>
    </row>
    <row r="98" spans="1:15" ht="27.95" customHeight="1" x14ac:dyDescent="0.25">
      <c r="A98" s="40"/>
      <c r="B98" s="255" t="s">
        <v>169</v>
      </c>
      <c r="C98" s="448"/>
      <c r="D98" s="249">
        <f t="shared" si="54"/>
        <v>950</v>
      </c>
      <c r="E98" s="16">
        <v>950</v>
      </c>
      <c r="F98" s="96"/>
      <c r="G98" s="96"/>
      <c r="H98" s="9">
        <f t="shared" si="53"/>
        <v>290</v>
      </c>
      <c r="I98" s="10">
        <v>290</v>
      </c>
      <c r="J98" s="10"/>
      <c r="K98" s="207"/>
      <c r="L98" s="12">
        <f t="shared" si="55"/>
        <v>1240</v>
      </c>
      <c r="M98" s="12">
        <f t="shared" si="56"/>
        <v>1240</v>
      </c>
      <c r="N98" s="12">
        <f t="shared" si="57"/>
        <v>0</v>
      </c>
      <c r="O98" s="12">
        <f t="shared" si="58"/>
        <v>0</v>
      </c>
    </row>
    <row r="99" spans="1:15" ht="15" customHeight="1" x14ac:dyDescent="0.25">
      <c r="A99" s="40"/>
      <c r="B99" s="41"/>
      <c r="C99" s="256" t="s">
        <v>22</v>
      </c>
      <c r="D99" s="16">
        <f t="shared" si="54"/>
        <v>307.2</v>
      </c>
      <c r="E99" s="16">
        <v>157.19999999999999</v>
      </c>
      <c r="F99" s="16"/>
      <c r="G99" s="16">
        <v>150</v>
      </c>
      <c r="H99" s="9">
        <f t="shared" si="53"/>
        <v>-40.9</v>
      </c>
      <c r="I99" s="10">
        <v>-27.8</v>
      </c>
      <c r="J99" s="10"/>
      <c r="K99" s="207">
        <v>-13.1</v>
      </c>
      <c r="L99" s="12">
        <f t="shared" si="55"/>
        <v>266.29999999999995</v>
      </c>
      <c r="M99" s="12">
        <f t="shared" si="56"/>
        <v>129.39999999999998</v>
      </c>
      <c r="N99" s="12">
        <f t="shared" si="57"/>
        <v>0</v>
      </c>
      <c r="O99" s="12">
        <f t="shared" si="58"/>
        <v>136.9</v>
      </c>
    </row>
    <row r="100" spans="1:15" ht="15" customHeight="1" x14ac:dyDescent="0.25">
      <c r="A100" s="40"/>
      <c r="B100" s="41"/>
      <c r="C100" s="82" t="s">
        <v>30</v>
      </c>
      <c r="D100" s="16">
        <f t="shared" si="54"/>
        <v>49.4</v>
      </c>
      <c r="E100" s="16">
        <v>49.4</v>
      </c>
      <c r="F100" s="16"/>
      <c r="G100" s="16"/>
      <c r="H100" s="9">
        <f t="shared" si="53"/>
        <v>-0.4</v>
      </c>
      <c r="I100" s="10">
        <v>-0.4</v>
      </c>
      <c r="J100" s="10"/>
      <c r="K100" s="207"/>
      <c r="L100" s="12">
        <f t="shared" si="55"/>
        <v>49</v>
      </c>
      <c r="M100" s="12">
        <f t="shared" si="56"/>
        <v>49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32" t="s">
        <v>88</v>
      </c>
      <c r="B101" s="241" t="s">
        <v>7</v>
      </c>
      <c r="C101" s="97"/>
      <c r="D101" s="16">
        <f>SUM(D102:D104)</f>
        <v>16.3</v>
      </c>
      <c r="E101" s="16">
        <f>SUM(E102:E104)</f>
        <v>16.3</v>
      </c>
      <c r="F101" s="16">
        <f>SUM(F102:F104)</f>
        <v>0</v>
      </c>
      <c r="G101" s="16">
        <f t="shared" ref="G101:O101" si="61">SUM(G102:G104)</f>
        <v>0</v>
      </c>
      <c r="H101" s="10">
        <f t="shared" si="61"/>
        <v>0</v>
      </c>
      <c r="I101" s="10">
        <f t="shared" si="61"/>
        <v>0</v>
      </c>
      <c r="J101" s="10">
        <f t="shared" si="61"/>
        <v>0</v>
      </c>
      <c r="K101" s="207">
        <f t="shared" si="61"/>
        <v>0</v>
      </c>
      <c r="L101" s="12">
        <f t="shared" si="61"/>
        <v>16.3</v>
      </c>
      <c r="M101" s="12">
        <f t="shared" si="61"/>
        <v>16.3</v>
      </c>
      <c r="N101" s="12">
        <f t="shared" si="61"/>
        <v>0</v>
      </c>
      <c r="O101" s="12">
        <f t="shared" si="61"/>
        <v>0</v>
      </c>
    </row>
    <row r="102" spans="1:15" ht="15" customHeight="1" x14ac:dyDescent="0.25">
      <c r="A102" s="40"/>
      <c r="B102" s="257"/>
      <c r="C102" s="97" t="s">
        <v>25</v>
      </c>
      <c r="D102" s="16">
        <f>E102+G102</f>
        <v>8.1999999999999993</v>
      </c>
      <c r="E102" s="16">
        <v>8.1999999999999993</v>
      </c>
      <c r="F102" s="16"/>
      <c r="G102" s="16"/>
      <c r="H102" s="9">
        <f>I102+K102</f>
        <v>0</v>
      </c>
      <c r="I102" s="10"/>
      <c r="J102" s="10"/>
      <c r="K102" s="207"/>
      <c r="L102" s="12">
        <f t="shared" si="55"/>
        <v>8.1999999999999993</v>
      </c>
      <c r="M102" s="12">
        <f t="shared" si="56"/>
        <v>8.1999999999999993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40"/>
      <c r="B103" s="242"/>
      <c r="C103" s="97" t="s">
        <v>31</v>
      </c>
      <c r="D103" s="16">
        <f>E103+G103</f>
        <v>1.8</v>
      </c>
      <c r="E103" s="16">
        <v>1.8</v>
      </c>
      <c r="F103" s="16"/>
      <c r="G103" s="16"/>
      <c r="H103" s="9">
        <f t="shared" ref="H103:H144" si="62">I103+K103</f>
        <v>0</v>
      </c>
      <c r="I103" s="10"/>
      <c r="J103" s="10"/>
      <c r="K103" s="207"/>
      <c r="L103" s="12">
        <f t="shared" si="55"/>
        <v>1.8</v>
      </c>
      <c r="M103" s="12">
        <f t="shared" si="56"/>
        <v>1.8</v>
      </c>
      <c r="N103" s="12">
        <f t="shared" si="57"/>
        <v>0</v>
      </c>
      <c r="O103" s="12">
        <f t="shared" si="58"/>
        <v>0</v>
      </c>
    </row>
    <row r="104" spans="1:15" ht="15" customHeight="1" x14ac:dyDescent="0.25">
      <c r="A104" s="40"/>
      <c r="B104" s="242"/>
      <c r="C104" s="97" t="s">
        <v>22</v>
      </c>
      <c r="D104" s="16">
        <f>E104+G104</f>
        <v>6.3</v>
      </c>
      <c r="E104" s="16">
        <v>6.3</v>
      </c>
      <c r="F104" s="16"/>
      <c r="G104" s="16"/>
      <c r="H104" s="9">
        <f t="shared" si="62"/>
        <v>0</v>
      </c>
      <c r="I104" s="10"/>
      <c r="J104" s="10"/>
      <c r="K104" s="207"/>
      <c r="L104" s="12">
        <f t="shared" si="55"/>
        <v>6.3</v>
      </c>
      <c r="M104" s="12">
        <f t="shared" si="56"/>
        <v>6.3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32" t="s">
        <v>89</v>
      </c>
      <c r="B105" s="17" t="s">
        <v>10</v>
      </c>
      <c r="C105" s="97"/>
      <c r="D105" s="16">
        <f>SUM(D106:D108)</f>
        <v>16.200000000000003</v>
      </c>
      <c r="E105" s="16">
        <f>SUM(E106:E108)</f>
        <v>16.200000000000003</v>
      </c>
      <c r="F105" s="16">
        <f t="shared" ref="F105:O105" si="63">SUM(F106:F108)</f>
        <v>0</v>
      </c>
      <c r="G105" s="16">
        <f t="shared" si="63"/>
        <v>0</v>
      </c>
      <c r="H105" s="10">
        <f t="shared" si="63"/>
        <v>0</v>
      </c>
      <c r="I105" s="10">
        <f t="shared" si="63"/>
        <v>0</v>
      </c>
      <c r="J105" s="10">
        <f t="shared" si="63"/>
        <v>0</v>
      </c>
      <c r="K105" s="207">
        <f t="shared" si="63"/>
        <v>0</v>
      </c>
      <c r="L105" s="12">
        <f t="shared" si="63"/>
        <v>16.200000000000003</v>
      </c>
      <c r="M105" s="12">
        <f t="shared" si="63"/>
        <v>16.200000000000003</v>
      </c>
      <c r="N105" s="12">
        <f t="shared" si="63"/>
        <v>0</v>
      </c>
      <c r="O105" s="12">
        <f t="shared" si="63"/>
        <v>0</v>
      </c>
    </row>
    <row r="106" spans="1:15" ht="15" customHeight="1" x14ac:dyDescent="0.25">
      <c r="A106" s="40"/>
      <c r="B106" s="239"/>
      <c r="C106" s="97" t="s">
        <v>25</v>
      </c>
      <c r="D106" s="16">
        <f>E106+G106</f>
        <v>7.3</v>
      </c>
      <c r="E106" s="16">
        <v>7.3</v>
      </c>
      <c r="F106" s="16"/>
      <c r="G106" s="16"/>
      <c r="H106" s="9">
        <f t="shared" si="62"/>
        <v>0</v>
      </c>
      <c r="I106" s="10"/>
      <c r="J106" s="10"/>
      <c r="K106" s="207"/>
      <c r="L106" s="12">
        <f t="shared" si="55"/>
        <v>7.3</v>
      </c>
      <c r="M106" s="12">
        <f t="shared" si="56"/>
        <v>7.3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40"/>
      <c r="B107" s="6"/>
      <c r="C107" s="97" t="s">
        <v>31</v>
      </c>
      <c r="D107" s="16">
        <f>E107+G107</f>
        <v>1</v>
      </c>
      <c r="E107" s="16">
        <v>1</v>
      </c>
      <c r="F107" s="16"/>
      <c r="G107" s="16"/>
      <c r="H107" s="9">
        <f t="shared" si="62"/>
        <v>0</v>
      </c>
      <c r="I107" s="10"/>
      <c r="J107" s="10"/>
      <c r="K107" s="207"/>
      <c r="L107" s="12">
        <f t="shared" si="55"/>
        <v>1</v>
      </c>
      <c r="M107" s="12">
        <f t="shared" si="56"/>
        <v>1</v>
      </c>
      <c r="N107" s="12">
        <f t="shared" si="57"/>
        <v>0</v>
      </c>
      <c r="O107" s="12">
        <f t="shared" si="58"/>
        <v>0</v>
      </c>
    </row>
    <row r="108" spans="1:15" ht="15" customHeight="1" x14ac:dyDescent="0.25">
      <c r="A108" s="40"/>
      <c r="B108" s="6"/>
      <c r="C108" s="97" t="s">
        <v>22</v>
      </c>
      <c r="D108" s="16">
        <f>E108+G108</f>
        <v>7.9</v>
      </c>
      <c r="E108" s="16">
        <v>7.9</v>
      </c>
      <c r="F108" s="16"/>
      <c r="G108" s="16"/>
      <c r="H108" s="9">
        <f t="shared" si="62"/>
        <v>0</v>
      </c>
      <c r="I108" s="10"/>
      <c r="J108" s="10"/>
      <c r="K108" s="207"/>
      <c r="L108" s="12">
        <f t="shared" si="55"/>
        <v>7.9</v>
      </c>
      <c r="M108" s="12">
        <f t="shared" si="56"/>
        <v>7.9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32" t="s">
        <v>90</v>
      </c>
      <c r="B109" s="35" t="s">
        <v>11</v>
      </c>
      <c r="C109" s="97"/>
      <c r="D109" s="16">
        <f>SUM(D110:D112)</f>
        <v>18.100000000000001</v>
      </c>
      <c r="E109" s="16">
        <f>SUM(E110:E112)</f>
        <v>18.100000000000001</v>
      </c>
      <c r="F109" s="16">
        <f t="shared" ref="F109:O109" si="64">SUM(F110:F112)</f>
        <v>0</v>
      </c>
      <c r="G109" s="16">
        <f t="shared" si="64"/>
        <v>0</v>
      </c>
      <c r="H109" s="10">
        <f t="shared" si="64"/>
        <v>0</v>
      </c>
      <c r="I109" s="10">
        <f t="shared" si="64"/>
        <v>0</v>
      </c>
      <c r="J109" s="10">
        <f t="shared" si="64"/>
        <v>0</v>
      </c>
      <c r="K109" s="207">
        <f t="shared" si="64"/>
        <v>0</v>
      </c>
      <c r="L109" s="12">
        <f t="shared" si="64"/>
        <v>18.100000000000001</v>
      </c>
      <c r="M109" s="12">
        <f t="shared" si="64"/>
        <v>18.100000000000001</v>
      </c>
      <c r="N109" s="12">
        <f t="shared" si="64"/>
        <v>0</v>
      </c>
      <c r="O109" s="12">
        <f t="shared" si="64"/>
        <v>0</v>
      </c>
    </row>
    <row r="110" spans="1:15" ht="15" customHeight="1" x14ac:dyDescent="0.25">
      <c r="A110" s="40"/>
      <c r="B110" s="239"/>
      <c r="C110" s="97" t="s">
        <v>25</v>
      </c>
      <c r="D110" s="16">
        <f>E110+G110</f>
        <v>8.8000000000000007</v>
      </c>
      <c r="E110" s="16">
        <v>8.8000000000000007</v>
      </c>
      <c r="F110" s="16"/>
      <c r="G110" s="16"/>
      <c r="H110" s="9">
        <f>I110+K110</f>
        <v>0</v>
      </c>
      <c r="I110" s="10"/>
      <c r="J110" s="10"/>
      <c r="K110" s="207"/>
      <c r="L110" s="12">
        <f t="shared" si="55"/>
        <v>8.8000000000000007</v>
      </c>
      <c r="M110" s="12">
        <f t="shared" si="56"/>
        <v>8.8000000000000007</v>
      </c>
      <c r="N110" s="12">
        <f t="shared" si="57"/>
        <v>0</v>
      </c>
      <c r="O110" s="12">
        <f t="shared" si="58"/>
        <v>0</v>
      </c>
    </row>
    <row r="111" spans="1:15" ht="15" customHeight="1" x14ac:dyDescent="0.25">
      <c r="A111" s="40"/>
      <c r="B111" s="26"/>
      <c r="C111" s="97" t="s">
        <v>31</v>
      </c>
      <c r="D111" s="16">
        <f>E111+G111</f>
        <v>3.1</v>
      </c>
      <c r="E111" s="16">
        <v>3.1</v>
      </c>
      <c r="F111" s="16"/>
      <c r="G111" s="16"/>
      <c r="H111" s="9">
        <f t="shared" si="62"/>
        <v>0</v>
      </c>
      <c r="I111" s="10"/>
      <c r="J111" s="10"/>
      <c r="K111" s="207"/>
      <c r="L111" s="12">
        <f t="shared" si="55"/>
        <v>3.1</v>
      </c>
      <c r="M111" s="12">
        <f t="shared" si="56"/>
        <v>3.1</v>
      </c>
      <c r="N111" s="12">
        <f t="shared" si="57"/>
        <v>0</v>
      </c>
      <c r="O111" s="12">
        <f t="shared" si="58"/>
        <v>0</v>
      </c>
    </row>
    <row r="112" spans="1:15" ht="15" customHeight="1" x14ac:dyDescent="0.25">
      <c r="A112" s="40"/>
      <c r="B112" s="26"/>
      <c r="C112" s="97" t="s">
        <v>22</v>
      </c>
      <c r="D112" s="16">
        <f>E112+G112</f>
        <v>6.2</v>
      </c>
      <c r="E112" s="16">
        <v>6.2</v>
      </c>
      <c r="F112" s="16"/>
      <c r="G112" s="16"/>
      <c r="H112" s="9">
        <f t="shared" si="62"/>
        <v>0</v>
      </c>
      <c r="I112" s="10"/>
      <c r="J112" s="10"/>
      <c r="K112" s="207"/>
      <c r="L112" s="12">
        <f t="shared" si="55"/>
        <v>6.2</v>
      </c>
      <c r="M112" s="12">
        <f t="shared" si="56"/>
        <v>6.2</v>
      </c>
      <c r="N112" s="12">
        <f t="shared" si="57"/>
        <v>0</v>
      </c>
      <c r="O112" s="12">
        <f t="shared" si="58"/>
        <v>0</v>
      </c>
    </row>
    <row r="113" spans="1:15" ht="15" customHeight="1" x14ac:dyDescent="0.25">
      <c r="A113" s="32" t="s">
        <v>91</v>
      </c>
      <c r="B113" s="35" t="s">
        <v>61</v>
      </c>
      <c r="C113" s="97"/>
      <c r="D113" s="16">
        <f>SUM(D114:D116)</f>
        <v>27.6</v>
      </c>
      <c r="E113" s="16">
        <f>SUM(E114:E116)</f>
        <v>20.6</v>
      </c>
      <c r="F113" s="16">
        <f t="shared" ref="F113:O113" si="65">SUM(F114:F116)</f>
        <v>0</v>
      </c>
      <c r="G113" s="16">
        <f t="shared" si="65"/>
        <v>7</v>
      </c>
      <c r="H113" s="10">
        <f t="shared" si="65"/>
        <v>0</v>
      </c>
      <c r="I113" s="10">
        <f t="shared" si="65"/>
        <v>0</v>
      </c>
      <c r="J113" s="10">
        <f t="shared" si="65"/>
        <v>0</v>
      </c>
      <c r="K113" s="207">
        <f t="shared" si="65"/>
        <v>0</v>
      </c>
      <c r="L113" s="12">
        <f t="shared" si="65"/>
        <v>27.6</v>
      </c>
      <c r="M113" s="12">
        <f t="shared" si="65"/>
        <v>20.6</v>
      </c>
      <c r="N113" s="12">
        <f t="shared" si="65"/>
        <v>0</v>
      </c>
      <c r="O113" s="12">
        <f t="shared" si="65"/>
        <v>7</v>
      </c>
    </row>
    <row r="114" spans="1:15" ht="15" customHeight="1" x14ac:dyDescent="0.25">
      <c r="A114" s="40"/>
      <c r="B114" s="239"/>
      <c r="C114" s="97" t="s">
        <v>25</v>
      </c>
      <c r="D114" s="16">
        <f>E114+G114</f>
        <v>10.199999999999999</v>
      </c>
      <c r="E114" s="16">
        <v>10.199999999999999</v>
      </c>
      <c r="F114" s="16"/>
      <c r="G114" s="16"/>
      <c r="H114" s="9">
        <f>I114+K114</f>
        <v>0</v>
      </c>
      <c r="I114" s="10"/>
      <c r="J114" s="10"/>
      <c r="K114" s="207"/>
      <c r="L114" s="12">
        <f t="shared" si="55"/>
        <v>10.199999999999999</v>
      </c>
      <c r="M114" s="12">
        <f t="shared" si="56"/>
        <v>10.199999999999999</v>
      </c>
      <c r="N114" s="12">
        <f t="shared" si="57"/>
        <v>0</v>
      </c>
      <c r="O114" s="12">
        <f t="shared" si="58"/>
        <v>0</v>
      </c>
    </row>
    <row r="115" spans="1:15" ht="15" customHeight="1" x14ac:dyDescent="0.25">
      <c r="A115" s="40"/>
      <c r="B115" s="26"/>
      <c r="C115" s="97" t="s">
        <v>31</v>
      </c>
      <c r="D115" s="16">
        <f>E115+G115</f>
        <v>1.9</v>
      </c>
      <c r="E115" s="16">
        <v>1.9</v>
      </c>
      <c r="F115" s="16"/>
      <c r="G115" s="16"/>
      <c r="H115" s="9">
        <f t="shared" si="62"/>
        <v>0</v>
      </c>
      <c r="I115" s="10"/>
      <c r="J115" s="10"/>
      <c r="K115" s="207"/>
      <c r="L115" s="12">
        <f t="shared" si="55"/>
        <v>1.9</v>
      </c>
      <c r="M115" s="12">
        <f t="shared" si="56"/>
        <v>1.9</v>
      </c>
      <c r="N115" s="12">
        <f t="shared" si="57"/>
        <v>0</v>
      </c>
      <c r="O115" s="12">
        <f t="shared" si="58"/>
        <v>0</v>
      </c>
    </row>
    <row r="116" spans="1:15" ht="15" customHeight="1" x14ac:dyDescent="0.25">
      <c r="A116" s="40"/>
      <c r="B116" s="26"/>
      <c r="C116" s="97" t="s">
        <v>22</v>
      </c>
      <c r="D116" s="16">
        <f>E116+G116</f>
        <v>15.5</v>
      </c>
      <c r="E116" s="16">
        <v>8.5</v>
      </c>
      <c r="F116" s="16"/>
      <c r="G116" s="16">
        <v>7</v>
      </c>
      <c r="H116" s="9">
        <f t="shared" si="62"/>
        <v>0</v>
      </c>
      <c r="I116" s="10"/>
      <c r="J116" s="10"/>
      <c r="K116" s="207"/>
      <c r="L116" s="12">
        <f t="shared" si="55"/>
        <v>15.5</v>
      </c>
      <c r="M116" s="12">
        <f t="shared" si="56"/>
        <v>8.5</v>
      </c>
      <c r="N116" s="12">
        <f t="shared" si="57"/>
        <v>0</v>
      </c>
      <c r="O116" s="12">
        <f t="shared" si="58"/>
        <v>7</v>
      </c>
    </row>
    <row r="117" spans="1:15" ht="15" customHeight="1" x14ac:dyDescent="0.25">
      <c r="A117" s="32" t="s">
        <v>92</v>
      </c>
      <c r="B117" s="35" t="s">
        <v>62</v>
      </c>
      <c r="C117" s="97"/>
      <c r="D117" s="16">
        <f>SUM(D118:D120)</f>
        <v>16.7</v>
      </c>
      <c r="E117" s="16">
        <f>SUM(E118:E120)</f>
        <v>16</v>
      </c>
      <c r="F117" s="16">
        <f t="shared" ref="F117:O117" si="66">SUM(F118:F120)</f>
        <v>0</v>
      </c>
      <c r="G117" s="16">
        <f t="shared" si="66"/>
        <v>0.7</v>
      </c>
      <c r="H117" s="10">
        <f t="shared" si="66"/>
        <v>0.4</v>
      </c>
      <c r="I117" s="10">
        <f t="shared" si="66"/>
        <v>0.4</v>
      </c>
      <c r="J117" s="10">
        <f t="shared" si="66"/>
        <v>0</v>
      </c>
      <c r="K117" s="207">
        <f t="shared" si="66"/>
        <v>0</v>
      </c>
      <c r="L117" s="12">
        <f t="shared" si="66"/>
        <v>17.100000000000001</v>
      </c>
      <c r="M117" s="12">
        <f t="shared" si="66"/>
        <v>16.399999999999999</v>
      </c>
      <c r="N117" s="12">
        <f t="shared" si="66"/>
        <v>0</v>
      </c>
      <c r="O117" s="12">
        <f t="shared" si="66"/>
        <v>0.7</v>
      </c>
    </row>
    <row r="118" spans="1:15" ht="15" customHeight="1" x14ac:dyDescent="0.25">
      <c r="A118" s="40"/>
      <c r="B118" s="239"/>
      <c r="C118" s="97" t="s">
        <v>25</v>
      </c>
      <c r="D118" s="16">
        <f>E118+G118</f>
        <v>7.4</v>
      </c>
      <c r="E118" s="16">
        <v>7.4</v>
      </c>
      <c r="F118" s="16"/>
      <c r="G118" s="16"/>
      <c r="H118" s="9">
        <f t="shared" si="62"/>
        <v>0</v>
      </c>
      <c r="I118" s="10"/>
      <c r="J118" s="10"/>
      <c r="K118" s="207"/>
      <c r="L118" s="12">
        <f t="shared" si="55"/>
        <v>7.4</v>
      </c>
      <c r="M118" s="12">
        <f t="shared" si="56"/>
        <v>7.4</v>
      </c>
      <c r="N118" s="12">
        <f t="shared" si="57"/>
        <v>0</v>
      </c>
      <c r="O118" s="12">
        <f t="shared" si="58"/>
        <v>0</v>
      </c>
    </row>
    <row r="119" spans="1:15" ht="15" customHeight="1" x14ac:dyDescent="0.25">
      <c r="A119" s="40"/>
      <c r="B119" s="26"/>
      <c r="C119" s="97" t="s">
        <v>31</v>
      </c>
      <c r="D119" s="16">
        <f>E119+G119</f>
        <v>2</v>
      </c>
      <c r="E119" s="16">
        <v>2</v>
      </c>
      <c r="F119" s="16"/>
      <c r="G119" s="16"/>
      <c r="H119" s="9">
        <f t="shared" si="62"/>
        <v>0.1</v>
      </c>
      <c r="I119" s="10">
        <v>0.1</v>
      </c>
      <c r="J119" s="10"/>
      <c r="K119" s="207"/>
      <c r="L119" s="12">
        <f t="shared" si="55"/>
        <v>2.1</v>
      </c>
      <c r="M119" s="12">
        <f t="shared" si="56"/>
        <v>2.1</v>
      </c>
      <c r="N119" s="12">
        <f t="shared" si="57"/>
        <v>0</v>
      </c>
      <c r="O119" s="12">
        <f t="shared" si="58"/>
        <v>0</v>
      </c>
    </row>
    <row r="120" spans="1:15" ht="15" customHeight="1" x14ac:dyDescent="0.25">
      <c r="A120" s="40"/>
      <c r="B120" s="26"/>
      <c r="C120" s="97" t="s">
        <v>22</v>
      </c>
      <c r="D120" s="16">
        <f>E120+G120</f>
        <v>7.3</v>
      </c>
      <c r="E120" s="16">
        <v>6.6</v>
      </c>
      <c r="F120" s="16"/>
      <c r="G120" s="16">
        <v>0.7</v>
      </c>
      <c r="H120" s="9">
        <f t="shared" si="62"/>
        <v>0.3</v>
      </c>
      <c r="I120" s="10">
        <v>0.3</v>
      </c>
      <c r="J120" s="10"/>
      <c r="K120" s="207"/>
      <c r="L120" s="12">
        <f t="shared" si="55"/>
        <v>7.6</v>
      </c>
      <c r="M120" s="12">
        <f t="shared" si="56"/>
        <v>6.8999999999999995</v>
      </c>
      <c r="N120" s="12">
        <f t="shared" si="57"/>
        <v>0</v>
      </c>
      <c r="O120" s="12">
        <f t="shared" si="58"/>
        <v>0.7</v>
      </c>
    </row>
    <row r="121" spans="1:15" ht="15" customHeight="1" x14ac:dyDescent="0.25">
      <c r="A121" s="32" t="s">
        <v>93</v>
      </c>
      <c r="B121" s="35" t="s">
        <v>14</v>
      </c>
      <c r="C121" s="97"/>
      <c r="D121" s="16">
        <f>SUM(D122:D124)</f>
        <v>24.6</v>
      </c>
      <c r="E121" s="16">
        <f>SUM(E122:E124)</f>
        <v>24.6</v>
      </c>
      <c r="F121" s="16">
        <f t="shared" ref="F121:O121" si="67">SUM(F122:F124)</f>
        <v>0</v>
      </c>
      <c r="G121" s="16">
        <f t="shared" si="67"/>
        <v>0</v>
      </c>
      <c r="H121" s="10">
        <f t="shared" si="67"/>
        <v>0</v>
      </c>
      <c r="I121" s="10">
        <f t="shared" si="67"/>
        <v>0</v>
      </c>
      <c r="J121" s="10">
        <f t="shared" si="67"/>
        <v>0</v>
      </c>
      <c r="K121" s="207">
        <f t="shared" si="67"/>
        <v>0</v>
      </c>
      <c r="L121" s="12">
        <f t="shared" si="67"/>
        <v>24.599999999999998</v>
      </c>
      <c r="M121" s="12">
        <f t="shared" si="67"/>
        <v>24.599999999999998</v>
      </c>
      <c r="N121" s="12">
        <f t="shared" si="67"/>
        <v>0</v>
      </c>
      <c r="O121" s="12">
        <f t="shared" si="67"/>
        <v>0</v>
      </c>
    </row>
    <row r="122" spans="1:15" ht="15" customHeight="1" x14ac:dyDescent="0.25">
      <c r="A122" s="40"/>
      <c r="B122" s="239"/>
      <c r="C122" s="97" t="s">
        <v>25</v>
      </c>
      <c r="D122" s="16">
        <f>E122+G122</f>
        <v>9.6</v>
      </c>
      <c r="E122" s="16">
        <v>9.6</v>
      </c>
      <c r="F122" s="16"/>
      <c r="G122" s="16"/>
      <c r="H122" s="9">
        <f t="shared" si="62"/>
        <v>0</v>
      </c>
      <c r="I122" s="10"/>
      <c r="J122" s="10"/>
      <c r="K122" s="207"/>
      <c r="L122" s="12">
        <f t="shared" si="55"/>
        <v>9.6</v>
      </c>
      <c r="M122" s="12">
        <f t="shared" si="56"/>
        <v>9.6</v>
      </c>
      <c r="N122" s="12">
        <f t="shared" si="57"/>
        <v>0</v>
      </c>
      <c r="O122" s="12">
        <f t="shared" si="58"/>
        <v>0</v>
      </c>
    </row>
    <row r="123" spans="1:15" ht="15" customHeight="1" x14ac:dyDescent="0.25">
      <c r="A123" s="40"/>
      <c r="B123" s="26"/>
      <c r="C123" s="97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62"/>
        <v>-0.2</v>
      </c>
      <c r="I123" s="10">
        <v>-0.2</v>
      </c>
      <c r="J123" s="10"/>
      <c r="K123" s="207"/>
      <c r="L123" s="12">
        <f t="shared" si="55"/>
        <v>1.6</v>
      </c>
      <c r="M123" s="12">
        <f t="shared" si="56"/>
        <v>1.6</v>
      </c>
      <c r="N123" s="12">
        <f t="shared" si="57"/>
        <v>0</v>
      </c>
      <c r="O123" s="12">
        <f t="shared" si="58"/>
        <v>0</v>
      </c>
    </row>
    <row r="124" spans="1:15" ht="15" customHeight="1" x14ac:dyDescent="0.25">
      <c r="A124" s="40"/>
      <c r="B124" s="26"/>
      <c r="C124" s="97" t="s">
        <v>22</v>
      </c>
      <c r="D124" s="16">
        <f>E124+G124</f>
        <v>13.2</v>
      </c>
      <c r="E124" s="16">
        <v>13.2</v>
      </c>
      <c r="F124" s="16"/>
      <c r="G124" s="16"/>
      <c r="H124" s="9">
        <f t="shared" si="62"/>
        <v>0.2</v>
      </c>
      <c r="I124" s="10">
        <v>0.2</v>
      </c>
      <c r="J124" s="10"/>
      <c r="K124" s="207"/>
      <c r="L124" s="12">
        <f t="shared" si="55"/>
        <v>13.399999999999999</v>
      </c>
      <c r="M124" s="12">
        <f t="shared" si="56"/>
        <v>13.399999999999999</v>
      </c>
      <c r="N124" s="12">
        <f t="shared" si="57"/>
        <v>0</v>
      </c>
      <c r="O124" s="12">
        <f t="shared" si="58"/>
        <v>0</v>
      </c>
    </row>
    <row r="125" spans="1:15" ht="15" customHeight="1" x14ac:dyDescent="0.25">
      <c r="A125" s="32" t="s">
        <v>94</v>
      </c>
      <c r="B125" s="35" t="s">
        <v>15</v>
      </c>
      <c r="C125" s="97"/>
      <c r="D125" s="16">
        <f t="shared" ref="D125:O125" si="68">SUM(D126:D128)</f>
        <v>19.200000000000003</v>
      </c>
      <c r="E125" s="16">
        <f t="shared" si="68"/>
        <v>17.2</v>
      </c>
      <c r="F125" s="16">
        <f t="shared" si="68"/>
        <v>0</v>
      </c>
      <c r="G125" s="16">
        <f t="shared" si="68"/>
        <v>2</v>
      </c>
      <c r="H125" s="10">
        <f t="shared" si="68"/>
        <v>0</v>
      </c>
      <c r="I125" s="10">
        <f t="shared" si="68"/>
        <v>0</v>
      </c>
      <c r="J125" s="10">
        <f t="shared" si="68"/>
        <v>0</v>
      </c>
      <c r="K125" s="207">
        <f t="shared" si="68"/>
        <v>0</v>
      </c>
      <c r="L125" s="12">
        <f t="shared" si="68"/>
        <v>19.200000000000003</v>
      </c>
      <c r="M125" s="12">
        <f t="shared" si="68"/>
        <v>17.2</v>
      </c>
      <c r="N125" s="12">
        <f t="shared" si="68"/>
        <v>0</v>
      </c>
      <c r="O125" s="12">
        <f t="shared" si="68"/>
        <v>2</v>
      </c>
    </row>
    <row r="126" spans="1:15" ht="15" customHeight="1" x14ac:dyDescent="0.25">
      <c r="A126" s="40"/>
      <c r="B126" s="239"/>
      <c r="C126" s="97" t="s">
        <v>25</v>
      </c>
      <c r="D126" s="16">
        <f>E126+G126</f>
        <v>8.5</v>
      </c>
      <c r="E126" s="16">
        <v>8.5</v>
      </c>
      <c r="F126" s="16"/>
      <c r="G126" s="16"/>
      <c r="H126" s="9">
        <f t="shared" si="62"/>
        <v>0</v>
      </c>
      <c r="I126" s="10"/>
      <c r="J126" s="10"/>
      <c r="K126" s="207"/>
      <c r="L126" s="12">
        <f t="shared" si="55"/>
        <v>8.5</v>
      </c>
      <c r="M126" s="12">
        <f t="shared" si="56"/>
        <v>8.5</v>
      </c>
      <c r="N126" s="12">
        <f t="shared" si="57"/>
        <v>0</v>
      </c>
      <c r="O126" s="12">
        <f t="shared" si="58"/>
        <v>0</v>
      </c>
    </row>
    <row r="127" spans="1:15" ht="15" customHeight="1" x14ac:dyDescent="0.25">
      <c r="A127" s="40"/>
      <c r="B127" s="26"/>
      <c r="C127" s="97" t="s">
        <v>31</v>
      </c>
      <c r="D127" s="16">
        <f>E127+G127</f>
        <v>1.4</v>
      </c>
      <c r="E127" s="16">
        <v>1.4</v>
      </c>
      <c r="F127" s="16"/>
      <c r="G127" s="16"/>
      <c r="H127" s="9">
        <f t="shared" si="62"/>
        <v>0</v>
      </c>
      <c r="I127" s="10"/>
      <c r="J127" s="10"/>
      <c r="K127" s="207"/>
      <c r="L127" s="12">
        <f t="shared" si="55"/>
        <v>1.4</v>
      </c>
      <c r="M127" s="12">
        <f t="shared" si="56"/>
        <v>1.4</v>
      </c>
      <c r="N127" s="12">
        <f t="shared" si="57"/>
        <v>0</v>
      </c>
      <c r="O127" s="12">
        <f t="shared" si="58"/>
        <v>0</v>
      </c>
    </row>
    <row r="128" spans="1:15" ht="15" customHeight="1" x14ac:dyDescent="0.25">
      <c r="A128" s="40"/>
      <c r="B128" s="26"/>
      <c r="C128" s="97" t="s">
        <v>22</v>
      </c>
      <c r="D128" s="16">
        <f>E128+G128</f>
        <v>9.3000000000000007</v>
      </c>
      <c r="E128" s="16">
        <v>7.3</v>
      </c>
      <c r="F128" s="16"/>
      <c r="G128" s="16">
        <v>2</v>
      </c>
      <c r="H128" s="9">
        <f t="shared" si="62"/>
        <v>0</v>
      </c>
      <c r="I128" s="10"/>
      <c r="J128" s="10"/>
      <c r="K128" s="207"/>
      <c r="L128" s="12">
        <f t="shared" si="55"/>
        <v>9.3000000000000007</v>
      </c>
      <c r="M128" s="12">
        <f t="shared" si="56"/>
        <v>7.3</v>
      </c>
      <c r="N128" s="12">
        <f t="shared" si="57"/>
        <v>0</v>
      </c>
      <c r="O128" s="12">
        <f t="shared" si="58"/>
        <v>2</v>
      </c>
    </row>
    <row r="129" spans="1:15" ht="15" customHeight="1" x14ac:dyDescent="0.25">
      <c r="A129" s="32" t="s">
        <v>95</v>
      </c>
      <c r="B129" s="241" t="s">
        <v>16</v>
      </c>
      <c r="C129" s="97"/>
      <c r="D129" s="16">
        <f>SUM(D130:D132)</f>
        <v>36.4</v>
      </c>
      <c r="E129" s="16">
        <f>SUM(E130:E132)</f>
        <v>34.9</v>
      </c>
      <c r="F129" s="16">
        <f>SUM(F130:F132)</f>
        <v>0</v>
      </c>
      <c r="G129" s="16">
        <f>SUM(G130:G132)</f>
        <v>1.5</v>
      </c>
      <c r="H129" s="10">
        <f t="shared" ref="H129:O129" si="69">SUM(H130:H132)</f>
        <v>0</v>
      </c>
      <c r="I129" s="10">
        <f t="shared" si="69"/>
        <v>0</v>
      </c>
      <c r="J129" s="10">
        <f t="shared" si="69"/>
        <v>0</v>
      </c>
      <c r="K129" s="207">
        <f t="shared" si="69"/>
        <v>0</v>
      </c>
      <c r="L129" s="12">
        <f t="shared" si="69"/>
        <v>36.4</v>
      </c>
      <c r="M129" s="12">
        <f t="shared" si="69"/>
        <v>34.9</v>
      </c>
      <c r="N129" s="12">
        <f t="shared" si="69"/>
        <v>0</v>
      </c>
      <c r="O129" s="12">
        <f t="shared" si="69"/>
        <v>1.5</v>
      </c>
    </row>
    <row r="130" spans="1:15" ht="15" customHeight="1" x14ac:dyDescent="0.25">
      <c r="A130" s="40"/>
      <c r="B130" s="239"/>
      <c r="C130" s="97" t="s">
        <v>25</v>
      </c>
      <c r="D130" s="16">
        <f>E130+G130</f>
        <v>13.7</v>
      </c>
      <c r="E130" s="16">
        <v>13.7</v>
      </c>
      <c r="F130" s="16"/>
      <c r="G130" s="16"/>
      <c r="H130" s="9">
        <f t="shared" si="62"/>
        <v>0</v>
      </c>
      <c r="I130" s="10"/>
      <c r="J130" s="10"/>
      <c r="K130" s="207"/>
      <c r="L130" s="12">
        <f t="shared" si="55"/>
        <v>13.7</v>
      </c>
      <c r="M130" s="12">
        <f t="shared" si="56"/>
        <v>13.7</v>
      </c>
      <c r="N130" s="12">
        <f t="shared" si="57"/>
        <v>0</v>
      </c>
      <c r="O130" s="12">
        <f t="shared" si="58"/>
        <v>0</v>
      </c>
    </row>
    <row r="131" spans="1:15" ht="15" customHeight="1" x14ac:dyDescent="0.25">
      <c r="A131" s="40"/>
      <c r="B131" s="242"/>
      <c r="C131" s="97" t="s">
        <v>31</v>
      </c>
      <c r="D131" s="16">
        <f>E131+G131</f>
        <v>4.5</v>
      </c>
      <c r="E131" s="16">
        <v>4.5</v>
      </c>
      <c r="F131" s="16"/>
      <c r="G131" s="16"/>
      <c r="H131" s="9">
        <f t="shared" si="62"/>
        <v>0</v>
      </c>
      <c r="I131" s="10"/>
      <c r="J131" s="10"/>
      <c r="K131" s="207"/>
      <c r="L131" s="12">
        <f t="shared" si="55"/>
        <v>4.5</v>
      </c>
      <c r="M131" s="12">
        <f t="shared" si="56"/>
        <v>4.5</v>
      </c>
      <c r="N131" s="12">
        <f t="shared" si="57"/>
        <v>0</v>
      </c>
      <c r="O131" s="12">
        <f t="shared" si="58"/>
        <v>0</v>
      </c>
    </row>
    <row r="132" spans="1:15" ht="15" customHeight="1" x14ac:dyDescent="0.25">
      <c r="A132" s="40"/>
      <c r="B132" s="242"/>
      <c r="C132" s="97" t="s">
        <v>22</v>
      </c>
      <c r="D132" s="16">
        <f>E132+G132</f>
        <v>18.2</v>
      </c>
      <c r="E132" s="16">
        <v>16.7</v>
      </c>
      <c r="F132" s="16"/>
      <c r="G132" s="16">
        <v>1.5</v>
      </c>
      <c r="H132" s="9">
        <f t="shared" si="62"/>
        <v>0</v>
      </c>
      <c r="I132" s="10"/>
      <c r="J132" s="10"/>
      <c r="K132" s="207"/>
      <c r="L132" s="12">
        <f t="shared" si="55"/>
        <v>18.2</v>
      </c>
      <c r="M132" s="12">
        <f t="shared" si="56"/>
        <v>16.7</v>
      </c>
      <c r="N132" s="12">
        <f t="shared" si="57"/>
        <v>0</v>
      </c>
      <c r="O132" s="12">
        <f t="shared" si="58"/>
        <v>1.5</v>
      </c>
    </row>
    <row r="133" spans="1:15" ht="15" customHeight="1" x14ac:dyDescent="0.25">
      <c r="A133" s="32" t="s">
        <v>96</v>
      </c>
      <c r="B133" s="35" t="s">
        <v>17</v>
      </c>
      <c r="C133" s="97"/>
      <c r="D133" s="16">
        <f>SUM(D134:D136)</f>
        <v>19.100000000000001</v>
      </c>
      <c r="E133" s="16">
        <f>SUM(E134:E136)</f>
        <v>19.100000000000001</v>
      </c>
      <c r="F133" s="16">
        <f>SUM(F134:F136)</f>
        <v>0</v>
      </c>
      <c r="G133" s="16">
        <f>SUM(G134:G136)</f>
        <v>0</v>
      </c>
      <c r="H133" s="10">
        <f t="shared" ref="H133:O133" si="70">SUM(H134:H136)</f>
        <v>0</v>
      </c>
      <c r="I133" s="10">
        <f t="shared" si="70"/>
        <v>0</v>
      </c>
      <c r="J133" s="10">
        <f t="shared" si="70"/>
        <v>0</v>
      </c>
      <c r="K133" s="207">
        <f t="shared" si="70"/>
        <v>0</v>
      </c>
      <c r="L133" s="12">
        <f t="shared" si="70"/>
        <v>19.100000000000001</v>
      </c>
      <c r="M133" s="12">
        <f t="shared" si="70"/>
        <v>19.100000000000001</v>
      </c>
      <c r="N133" s="12">
        <f t="shared" si="70"/>
        <v>0</v>
      </c>
      <c r="O133" s="12">
        <f t="shared" si="70"/>
        <v>0</v>
      </c>
    </row>
    <row r="134" spans="1:15" ht="15" customHeight="1" x14ac:dyDescent="0.25">
      <c r="A134" s="40"/>
      <c r="B134" s="239"/>
      <c r="C134" s="97" t="s">
        <v>25</v>
      </c>
      <c r="D134" s="16">
        <f>E134+G134</f>
        <v>8.3000000000000007</v>
      </c>
      <c r="E134" s="16">
        <v>8.3000000000000007</v>
      </c>
      <c r="F134" s="16"/>
      <c r="G134" s="16"/>
      <c r="H134" s="9">
        <f t="shared" si="62"/>
        <v>0</v>
      </c>
      <c r="I134" s="10"/>
      <c r="J134" s="10"/>
      <c r="K134" s="207"/>
      <c r="L134" s="12">
        <f t="shared" si="55"/>
        <v>8.3000000000000007</v>
      </c>
      <c r="M134" s="12">
        <f t="shared" si="56"/>
        <v>8.3000000000000007</v>
      </c>
      <c r="N134" s="12">
        <f t="shared" si="57"/>
        <v>0</v>
      </c>
      <c r="O134" s="12">
        <f t="shared" si="58"/>
        <v>0</v>
      </c>
    </row>
    <row r="135" spans="1:15" ht="15" customHeight="1" x14ac:dyDescent="0.25">
      <c r="A135" s="40"/>
      <c r="B135" s="26"/>
      <c r="C135" s="97" t="s">
        <v>31</v>
      </c>
      <c r="D135" s="16">
        <f>E135+G135</f>
        <v>1.5</v>
      </c>
      <c r="E135" s="16">
        <v>1.5</v>
      </c>
      <c r="F135" s="16"/>
      <c r="G135" s="16"/>
      <c r="H135" s="9">
        <f t="shared" si="62"/>
        <v>0</v>
      </c>
      <c r="I135" s="10"/>
      <c r="J135" s="10"/>
      <c r="K135" s="207"/>
      <c r="L135" s="12">
        <f t="shared" si="55"/>
        <v>1.5</v>
      </c>
      <c r="M135" s="12">
        <f t="shared" si="56"/>
        <v>1.5</v>
      </c>
      <c r="N135" s="12">
        <f t="shared" si="57"/>
        <v>0</v>
      </c>
      <c r="O135" s="12">
        <f t="shared" si="58"/>
        <v>0</v>
      </c>
    </row>
    <row r="136" spans="1:15" ht="15" customHeight="1" x14ac:dyDescent="0.25">
      <c r="A136" s="40"/>
      <c r="B136" s="26"/>
      <c r="C136" s="97" t="s">
        <v>22</v>
      </c>
      <c r="D136" s="16">
        <f>E136+G136</f>
        <v>9.3000000000000007</v>
      </c>
      <c r="E136" s="16">
        <v>9.3000000000000007</v>
      </c>
      <c r="F136" s="16"/>
      <c r="G136" s="16"/>
      <c r="H136" s="9">
        <f t="shared" si="62"/>
        <v>0</v>
      </c>
      <c r="I136" s="10"/>
      <c r="J136" s="10"/>
      <c r="K136" s="207"/>
      <c r="L136" s="12">
        <f t="shared" si="55"/>
        <v>9.3000000000000007</v>
      </c>
      <c r="M136" s="12">
        <f t="shared" si="56"/>
        <v>9.3000000000000007</v>
      </c>
      <c r="N136" s="12">
        <f t="shared" si="57"/>
        <v>0</v>
      </c>
      <c r="O136" s="12">
        <f t="shared" si="58"/>
        <v>0</v>
      </c>
    </row>
    <row r="137" spans="1:15" ht="15" customHeight="1" x14ac:dyDescent="0.25">
      <c r="A137" s="32" t="s">
        <v>97</v>
      </c>
      <c r="B137" s="35" t="s">
        <v>18</v>
      </c>
      <c r="C137" s="97"/>
      <c r="D137" s="16">
        <f>SUM(D138:D140)</f>
        <v>11.9</v>
      </c>
      <c r="E137" s="16">
        <f>SUM(E138:E140)</f>
        <v>11.9</v>
      </c>
      <c r="F137" s="16">
        <f>SUM(F138:F140)</f>
        <v>0</v>
      </c>
      <c r="G137" s="16">
        <f>SUM(G138:G140)</f>
        <v>0</v>
      </c>
      <c r="H137" s="10">
        <f t="shared" ref="H137:O137" si="71">SUM(H138:H140)</f>
        <v>-1.3</v>
      </c>
      <c r="I137" s="10">
        <f t="shared" si="71"/>
        <v>-1.3</v>
      </c>
      <c r="J137" s="10">
        <f t="shared" si="71"/>
        <v>0</v>
      </c>
      <c r="K137" s="207">
        <f t="shared" si="71"/>
        <v>0</v>
      </c>
      <c r="L137" s="12">
        <f t="shared" si="71"/>
        <v>10.600000000000001</v>
      </c>
      <c r="M137" s="12">
        <f t="shared" si="71"/>
        <v>10.600000000000001</v>
      </c>
      <c r="N137" s="12">
        <f t="shared" si="71"/>
        <v>0</v>
      </c>
      <c r="O137" s="12">
        <f t="shared" si="71"/>
        <v>0</v>
      </c>
    </row>
    <row r="138" spans="1:15" ht="15" customHeight="1" x14ac:dyDescent="0.25">
      <c r="A138" s="40"/>
      <c r="B138" s="239"/>
      <c r="C138" s="97" t="s">
        <v>25</v>
      </c>
      <c r="D138" s="16">
        <f>E138+G138</f>
        <v>4.9000000000000004</v>
      </c>
      <c r="E138" s="16">
        <v>4.9000000000000004</v>
      </c>
      <c r="F138" s="16"/>
      <c r="G138" s="16"/>
      <c r="H138" s="9">
        <f t="shared" si="62"/>
        <v>0</v>
      </c>
      <c r="I138" s="10"/>
      <c r="J138" s="10"/>
      <c r="K138" s="207"/>
      <c r="L138" s="12">
        <f t="shared" si="55"/>
        <v>4.9000000000000004</v>
      </c>
      <c r="M138" s="12">
        <f t="shared" si="56"/>
        <v>4.9000000000000004</v>
      </c>
      <c r="N138" s="12">
        <f t="shared" si="57"/>
        <v>0</v>
      </c>
      <c r="O138" s="12">
        <f t="shared" si="58"/>
        <v>0</v>
      </c>
    </row>
    <row r="139" spans="1:15" ht="15" customHeight="1" x14ac:dyDescent="0.25">
      <c r="A139" s="40"/>
      <c r="B139" s="26"/>
      <c r="C139" s="97" t="s">
        <v>31</v>
      </c>
      <c r="D139" s="16">
        <f>E139+G139</f>
        <v>1.8</v>
      </c>
      <c r="E139" s="16">
        <v>1.8</v>
      </c>
      <c r="F139" s="16"/>
      <c r="G139" s="16"/>
      <c r="H139" s="9">
        <f t="shared" si="62"/>
        <v>-0.1</v>
      </c>
      <c r="I139" s="10">
        <v>-0.1</v>
      </c>
      <c r="J139" s="10"/>
      <c r="K139" s="207"/>
      <c r="L139" s="12">
        <f t="shared" si="55"/>
        <v>1.7</v>
      </c>
      <c r="M139" s="12">
        <f t="shared" si="56"/>
        <v>1.7</v>
      </c>
      <c r="N139" s="12">
        <f t="shared" si="57"/>
        <v>0</v>
      </c>
      <c r="O139" s="12">
        <f t="shared" si="58"/>
        <v>0</v>
      </c>
    </row>
    <row r="140" spans="1:15" ht="15" customHeight="1" x14ac:dyDescent="0.25">
      <c r="A140" s="40"/>
      <c r="B140" s="26"/>
      <c r="C140" s="97" t="s">
        <v>22</v>
      </c>
      <c r="D140" s="16">
        <f>E140+G140</f>
        <v>5.2</v>
      </c>
      <c r="E140" s="16">
        <v>5.2</v>
      </c>
      <c r="F140" s="16"/>
      <c r="G140" s="16"/>
      <c r="H140" s="9">
        <f t="shared" si="62"/>
        <v>-1.2</v>
      </c>
      <c r="I140" s="10">
        <v>-1.2</v>
      </c>
      <c r="J140" s="10"/>
      <c r="K140" s="207"/>
      <c r="L140" s="12">
        <f t="shared" si="55"/>
        <v>4</v>
      </c>
      <c r="M140" s="12">
        <f t="shared" si="56"/>
        <v>4</v>
      </c>
      <c r="N140" s="12">
        <f t="shared" si="57"/>
        <v>0</v>
      </c>
      <c r="O140" s="12">
        <f t="shared" si="58"/>
        <v>0</v>
      </c>
    </row>
    <row r="141" spans="1:15" ht="15" customHeight="1" x14ac:dyDescent="0.25">
      <c r="A141" s="32" t="s">
        <v>98</v>
      </c>
      <c r="B141" s="29" t="s">
        <v>19</v>
      </c>
      <c r="C141" s="82"/>
      <c r="D141" s="16">
        <f>SUM(D142:D144)</f>
        <v>531.5</v>
      </c>
      <c r="E141" s="16">
        <f t="shared" ref="E141:O141" si="72">SUM(E142:E144)</f>
        <v>531.5</v>
      </c>
      <c r="F141" s="16">
        <f t="shared" si="72"/>
        <v>0</v>
      </c>
      <c r="G141" s="16">
        <f t="shared" si="72"/>
        <v>0</v>
      </c>
      <c r="H141" s="9">
        <f t="shared" si="72"/>
        <v>0</v>
      </c>
      <c r="I141" s="9">
        <f t="shared" si="72"/>
        <v>0</v>
      </c>
      <c r="J141" s="10"/>
      <c r="K141" s="207">
        <f t="shared" si="72"/>
        <v>0</v>
      </c>
      <c r="L141" s="12">
        <f t="shared" si="72"/>
        <v>531.5</v>
      </c>
      <c r="M141" s="12">
        <f t="shared" si="72"/>
        <v>531.5</v>
      </c>
      <c r="N141" s="12">
        <f t="shared" si="72"/>
        <v>0</v>
      </c>
      <c r="O141" s="12">
        <f t="shared" si="72"/>
        <v>0</v>
      </c>
    </row>
    <row r="142" spans="1:15" ht="15" hidden="1" customHeight="1" x14ac:dyDescent="0.25">
      <c r="A142" s="40"/>
      <c r="B142" s="80"/>
      <c r="C142" s="97" t="s">
        <v>25</v>
      </c>
      <c r="D142" s="16">
        <f>E142+G142</f>
        <v>0</v>
      </c>
      <c r="E142" s="16"/>
      <c r="F142" s="16"/>
      <c r="G142" s="16"/>
      <c r="H142" s="9">
        <f>I142+K142</f>
        <v>0</v>
      </c>
      <c r="I142" s="10"/>
      <c r="J142" s="10"/>
      <c r="K142" s="207"/>
      <c r="L142" s="12">
        <f>M142+O142</f>
        <v>0</v>
      </c>
      <c r="M142" s="12">
        <f>E142+I142</f>
        <v>0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40"/>
      <c r="B143" s="80"/>
      <c r="C143" s="82" t="s">
        <v>31</v>
      </c>
      <c r="D143" s="16">
        <f>E143+G143</f>
        <v>136.4</v>
      </c>
      <c r="E143" s="16">
        <v>136.4</v>
      </c>
      <c r="F143" s="16"/>
      <c r="G143" s="16"/>
      <c r="H143" s="9">
        <f t="shared" si="62"/>
        <v>0</v>
      </c>
      <c r="I143" s="10"/>
      <c r="J143" s="10"/>
      <c r="K143" s="207"/>
      <c r="L143" s="12">
        <f t="shared" si="55"/>
        <v>136.4</v>
      </c>
      <c r="M143" s="12">
        <f t="shared" si="56"/>
        <v>136.4</v>
      </c>
      <c r="N143" s="12">
        <f t="shared" si="57"/>
        <v>0</v>
      </c>
      <c r="O143" s="12">
        <f t="shared" si="58"/>
        <v>0</v>
      </c>
    </row>
    <row r="144" spans="1:15" ht="15" customHeight="1" x14ac:dyDescent="0.25">
      <c r="A144" s="40"/>
      <c r="B144" s="80"/>
      <c r="C144" s="82" t="s">
        <v>22</v>
      </c>
      <c r="D144" s="16">
        <f>E144+G144</f>
        <v>395.1</v>
      </c>
      <c r="E144" s="16">
        <v>395.1</v>
      </c>
      <c r="F144" s="16"/>
      <c r="G144" s="16"/>
      <c r="H144" s="9">
        <f t="shared" si="62"/>
        <v>0</v>
      </c>
      <c r="I144" s="10"/>
      <c r="J144" s="10"/>
      <c r="K144" s="207"/>
      <c r="L144" s="12">
        <f t="shared" si="55"/>
        <v>395.1</v>
      </c>
      <c r="M144" s="12">
        <f t="shared" si="56"/>
        <v>395.1</v>
      </c>
      <c r="N144" s="12">
        <f t="shared" si="57"/>
        <v>0</v>
      </c>
      <c r="O144" s="12">
        <f t="shared" si="58"/>
        <v>0</v>
      </c>
    </row>
    <row r="145" spans="1:15" ht="15.95" customHeight="1" x14ac:dyDescent="0.25">
      <c r="A145" s="54" t="s">
        <v>99</v>
      </c>
      <c r="B145" s="44" t="s">
        <v>175</v>
      </c>
      <c r="C145" s="25"/>
      <c r="D145" s="23">
        <f t="shared" ref="D145:O145" si="73">D93+D101+D105+D109+D113+D117+D121+D125+D129+D133+D137+D141</f>
        <v>2489.1999999999998</v>
      </c>
      <c r="E145" s="23">
        <f t="shared" si="73"/>
        <v>2243.1</v>
      </c>
      <c r="F145" s="23">
        <f t="shared" si="73"/>
        <v>0</v>
      </c>
      <c r="G145" s="23">
        <f t="shared" si="73"/>
        <v>246.09999999999997</v>
      </c>
      <c r="H145" s="24">
        <f t="shared" si="73"/>
        <v>254.50000000000003</v>
      </c>
      <c r="I145" s="24">
        <f t="shared" si="73"/>
        <v>272.2</v>
      </c>
      <c r="J145" s="24">
        <f t="shared" si="73"/>
        <v>0</v>
      </c>
      <c r="K145" s="258">
        <f t="shared" si="73"/>
        <v>-17.7</v>
      </c>
      <c r="L145" s="44">
        <f>M145+O145</f>
        <v>2743.6999999999994</v>
      </c>
      <c r="M145" s="21">
        <f t="shared" si="73"/>
        <v>2515.2999999999993</v>
      </c>
      <c r="N145" s="21">
        <f t="shared" si="73"/>
        <v>0</v>
      </c>
      <c r="O145" s="21">
        <f t="shared" si="73"/>
        <v>228.39999999999998</v>
      </c>
    </row>
    <row r="146" spans="1:15" ht="15.95" customHeight="1" x14ac:dyDescent="0.25">
      <c r="A146" s="13" t="s">
        <v>100</v>
      </c>
      <c r="B146" s="608" t="s">
        <v>63</v>
      </c>
      <c r="C146" s="609"/>
      <c r="D146" s="609"/>
      <c r="E146" s="609"/>
      <c r="F146" s="609"/>
      <c r="G146" s="609"/>
      <c r="H146" s="609"/>
      <c r="I146" s="609"/>
      <c r="J146" s="609"/>
      <c r="K146" s="609"/>
      <c r="L146" s="609"/>
      <c r="M146" s="609"/>
      <c r="N146" s="609"/>
      <c r="O146" s="610"/>
    </row>
    <row r="147" spans="1:15" ht="15" customHeight="1" x14ac:dyDescent="0.25">
      <c r="A147" s="5" t="s">
        <v>101</v>
      </c>
      <c r="B147" s="26" t="s">
        <v>20</v>
      </c>
      <c r="C147" s="7" t="s">
        <v>32</v>
      </c>
      <c r="D147" s="16">
        <f>E147+G147</f>
        <v>78.099999999999994</v>
      </c>
      <c r="E147" s="16">
        <v>10.1</v>
      </c>
      <c r="F147" s="16"/>
      <c r="G147" s="16">
        <v>68</v>
      </c>
      <c r="H147" s="9">
        <f t="shared" ref="H147" si="74">I147+K147</f>
        <v>1.9</v>
      </c>
      <c r="I147" s="10">
        <v>2</v>
      </c>
      <c r="J147" s="10"/>
      <c r="K147" s="207">
        <v>-0.1</v>
      </c>
      <c r="L147" s="12">
        <f>M147+O147</f>
        <v>80</v>
      </c>
      <c r="M147" s="12">
        <f t="shared" ref="M147" si="75">E147+I147</f>
        <v>12.1</v>
      </c>
      <c r="N147" s="12">
        <f t="shared" ref="N147" si="76">F147+J147</f>
        <v>0</v>
      </c>
      <c r="O147" s="12">
        <f t="shared" ref="O147" si="77">G147+K147</f>
        <v>67.900000000000006</v>
      </c>
    </row>
    <row r="148" spans="1:15" ht="15" customHeight="1" x14ac:dyDescent="0.25">
      <c r="A148" s="5" t="s">
        <v>102</v>
      </c>
      <c r="B148" s="29" t="s">
        <v>70</v>
      </c>
      <c r="C148" s="30" t="s">
        <v>32</v>
      </c>
      <c r="D148" s="16">
        <f>E148+G148</f>
        <v>34.799999999999997</v>
      </c>
      <c r="E148" s="16">
        <v>34.799999999999997</v>
      </c>
      <c r="F148" s="16">
        <v>26.6</v>
      </c>
      <c r="G148" s="16"/>
      <c r="H148" s="9">
        <f>I148+K148</f>
        <v>0</v>
      </c>
      <c r="I148" s="10"/>
      <c r="J148" s="10"/>
      <c r="K148" s="207"/>
      <c r="L148" s="12">
        <f>M148+O148</f>
        <v>34.799999999999997</v>
      </c>
      <c r="M148" s="12">
        <f t="shared" ref="M148:O148" si="78">E148+I148</f>
        <v>34.799999999999997</v>
      </c>
      <c r="N148" s="12">
        <f t="shared" si="78"/>
        <v>26.6</v>
      </c>
      <c r="O148" s="12">
        <f t="shared" si="78"/>
        <v>0</v>
      </c>
    </row>
    <row r="149" spans="1:15" ht="15.95" customHeight="1" x14ac:dyDescent="0.25">
      <c r="A149" s="259" t="s">
        <v>103</v>
      </c>
      <c r="B149" s="246" t="s">
        <v>176</v>
      </c>
      <c r="C149" s="83"/>
      <c r="D149" s="73">
        <f t="shared" ref="D149:O149" si="79">D147+D148</f>
        <v>112.89999999999999</v>
      </c>
      <c r="E149" s="73">
        <f t="shared" si="79"/>
        <v>44.9</v>
      </c>
      <c r="F149" s="73">
        <f t="shared" si="79"/>
        <v>26.6</v>
      </c>
      <c r="G149" s="73">
        <f t="shared" si="79"/>
        <v>68</v>
      </c>
      <c r="H149" s="74">
        <f t="shared" si="79"/>
        <v>1.9</v>
      </c>
      <c r="I149" s="74">
        <f t="shared" si="79"/>
        <v>2</v>
      </c>
      <c r="J149" s="74">
        <f t="shared" si="79"/>
        <v>0</v>
      </c>
      <c r="K149" s="247">
        <f t="shared" si="79"/>
        <v>-0.1</v>
      </c>
      <c r="L149" s="44">
        <f>M149+O149</f>
        <v>114.80000000000001</v>
      </c>
      <c r="M149" s="44">
        <f t="shared" si="79"/>
        <v>46.9</v>
      </c>
      <c r="N149" s="44">
        <f t="shared" si="79"/>
        <v>26.6</v>
      </c>
      <c r="O149" s="44">
        <f t="shared" si="79"/>
        <v>67.900000000000006</v>
      </c>
    </row>
    <row r="150" spans="1:15" ht="15.95" customHeight="1" x14ac:dyDescent="0.25">
      <c r="A150" s="13" t="s">
        <v>104</v>
      </c>
      <c r="B150" s="608" t="s">
        <v>171</v>
      </c>
      <c r="C150" s="609"/>
      <c r="D150" s="609"/>
      <c r="E150" s="609"/>
      <c r="F150" s="609"/>
      <c r="G150" s="609"/>
      <c r="H150" s="609"/>
      <c r="I150" s="609"/>
      <c r="J150" s="609"/>
      <c r="K150" s="609"/>
      <c r="L150" s="609"/>
      <c r="M150" s="609"/>
      <c r="N150" s="609"/>
      <c r="O150" s="610"/>
    </row>
    <row r="151" spans="1:15" ht="15" customHeight="1" x14ac:dyDescent="0.25">
      <c r="A151" s="5" t="s">
        <v>105</v>
      </c>
      <c r="B151" s="149" t="s">
        <v>20</v>
      </c>
      <c r="C151" s="81"/>
      <c r="D151" s="16">
        <f>SUM(D152:D153)</f>
        <v>794.2</v>
      </c>
      <c r="E151" s="16">
        <f>SUM(E152:E153)</f>
        <v>523.1</v>
      </c>
      <c r="F151" s="16">
        <f>SUM(F152:F153)</f>
        <v>83.3</v>
      </c>
      <c r="G151" s="16">
        <f>SUM(G152:G153)</f>
        <v>271.10000000000002</v>
      </c>
      <c r="H151" s="10">
        <f t="shared" ref="H151:O151" si="80">SUM(H152:H153)</f>
        <v>16.8</v>
      </c>
      <c r="I151" s="10">
        <f t="shared" si="80"/>
        <v>20.6</v>
      </c>
      <c r="J151" s="10">
        <f t="shared" si="80"/>
        <v>0</v>
      </c>
      <c r="K151" s="207">
        <f t="shared" si="80"/>
        <v>-3.8</v>
      </c>
      <c r="L151" s="11">
        <f t="shared" si="80"/>
        <v>811</v>
      </c>
      <c r="M151" s="11">
        <f t="shared" si="80"/>
        <v>543.70000000000005</v>
      </c>
      <c r="N151" s="11">
        <f t="shared" si="80"/>
        <v>83.3</v>
      </c>
      <c r="O151" s="11">
        <f t="shared" si="80"/>
        <v>267.3</v>
      </c>
    </row>
    <row r="152" spans="1:15" ht="15" customHeight="1" x14ac:dyDescent="0.25">
      <c r="A152" s="19"/>
      <c r="B152" s="149"/>
      <c r="C152" s="30" t="s">
        <v>30</v>
      </c>
      <c r="D152" s="16">
        <f>E152+G152</f>
        <v>8</v>
      </c>
      <c r="E152" s="16">
        <v>8</v>
      </c>
      <c r="F152" s="16"/>
      <c r="G152" s="16"/>
      <c r="H152" s="9">
        <f t="shared" ref="H152:H188" si="81">I152+K152</f>
        <v>0</v>
      </c>
      <c r="I152" s="10"/>
      <c r="J152" s="10"/>
      <c r="K152" s="207"/>
      <c r="L152" s="12">
        <f t="shared" ref="L152" si="82">M152+O152</f>
        <v>8</v>
      </c>
      <c r="M152" s="12">
        <f t="shared" ref="M152" si="83">E152+I152</f>
        <v>8</v>
      </c>
      <c r="N152" s="12">
        <f t="shared" ref="N152" si="84">F152+J152</f>
        <v>0</v>
      </c>
      <c r="O152" s="12">
        <f t="shared" ref="O152" si="85">G152+K152</f>
        <v>0</v>
      </c>
    </row>
    <row r="153" spans="1:15" ht="15.75" customHeight="1" x14ac:dyDescent="0.25">
      <c r="A153" s="19"/>
      <c r="B153" s="149"/>
      <c r="C153" s="30" t="s">
        <v>51</v>
      </c>
      <c r="D153" s="16">
        <f>E153+G153</f>
        <v>786.2</v>
      </c>
      <c r="E153" s="16">
        <v>515.1</v>
      </c>
      <c r="F153" s="16">
        <v>83.3</v>
      </c>
      <c r="G153" s="16">
        <v>271.10000000000002</v>
      </c>
      <c r="H153" s="9">
        <f t="shared" si="81"/>
        <v>16.8</v>
      </c>
      <c r="I153" s="10">
        <v>20.6</v>
      </c>
      <c r="J153" s="10"/>
      <c r="K153" s="10">
        <v>-3.8</v>
      </c>
      <c r="L153" s="12">
        <f t="shared" ref="L153:L188" si="86">M153+O153</f>
        <v>803</v>
      </c>
      <c r="M153" s="12">
        <f t="shared" ref="M153:M188" si="87">E153+I153</f>
        <v>535.70000000000005</v>
      </c>
      <c r="N153" s="12">
        <f t="shared" ref="N153:N188" si="88">F153+J153</f>
        <v>83.3</v>
      </c>
      <c r="O153" s="12">
        <f t="shared" ref="O153:O188" si="89">G153+K153</f>
        <v>267.3</v>
      </c>
    </row>
    <row r="154" spans="1:15" x14ac:dyDescent="0.25">
      <c r="A154" s="13" t="s">
        <v>106</v>
      </c>
      <c r="B154" s="14" t="s">
        <v>55</v>
      </c>
      <c r="C154" s="15" t="s">
        <v>51</v>
      </c>
      <c r="D154" s="16">
        <f t="shared" ref="D154:D188" si="90">E154+G154</f>
        <v>171.5</v>
      </c>
      <c r="E154" s="16">
        <v>171.5</v>
      </c>
      <c r="F154" s="16">
        <v>100.8</v>
      </c>
      <c r="G154" s="16"/>
      <c r="H154" s="10">
        <f t="shared" si="81"/>
        <v>-3.2</v>
      </c>
      <c r="I154" s="10">
        <v>-3.2</v>
      </c>
      <c r="J154" s="10"/>
      <c r="K154" s="10"/>
      <c r="L154" s="12">
        <f t="shared" si="86"/>
        <v>168.3</v>
      </c>
      <c r="M154" s="12">
        <f t="shared" si="87"/>
        <v>168.3</v>
      </c>
      <c r="N154" s="12">
        <f t="shared" si="88"/>
        <v>100.8</v>
      </c>
      <c r="O154" s="12">
        <f t="shared" si="89"/>
        <v>0</v>
      </c>
    </row>
    <row r="155" spans="1:15" ht="15" customHeight="1" x14ac:dyDescent="0.25">
      <c r="A155" s="13" t="s">
        <v>107</v>
      </c>
      <c r="B155" s="12" t="s">
        <v>33</v>
      </c>
      <c r="C155" s="15" t="s">
        <v>51</v>
      </c>
      <c r="D155" s="16">
        <f t="shared" si="90"/>
        <v>111.7</v>
      </c>
      <c r="E155" s="16">
        <v>111.7</v>
      </c>
      <c r="F155" s="16">
        <v>70.400000000000006</v>
      </c>
      <c r="G155" s="16"/>
      <c r="H155" s="10">
        <f t="shared" si="81"/>
        <v>1.5</v>
      </c>
      <c r="I155" s="10">
        <v>1.5</v>
      </c>
      <c r="J155" s="10"/>
      <c r="K155" s="10"/>
      <c r="L155" s="12">
        <f t="shared" si="86"/>
        <v>113.2</v>
      </c>
      <c r="M155" s="12">
        <f t="shared" si="87"/>
        <v>113.2</v>
      </c>
      <c r="N155" s="12">
        <f t="shared" si="88"/>
        <v>70.400000000000006</v>
      </c>
      <c r="O155" s="12">
        <f t="shared" si="89"/>
        <v>0</v>
      </c>
    </row>
    <row r="156" spans="1:15" ht="15" customHeight="1" x14ac:dyDescent="0.25">
      <c r="A156" s="13" t="s">
        <v>108</v>
      </c>
      <c r="B156" s="12" t="s">
        <v>160</v>
      </c>
      <c r="C156" s="15" t="s">
        <v>51</v>
      </c>
      <c r="D156" s="16">
        <f t="shared" si="90"/>
        <v>176.7</v>
      </c>
      <c r="E156" s="16">
        <v>176.7</v>
      </c>
      <c r="F156" s="16">
        <v>91.5</v>
      </c>
      <c r="G156" s="16"/>
      <c r="H156" s="10">
        <f t="shared" si="81"/>
        <v>-9.5</v>
      </c>
      <c r="I156" s="10">
        <v>-9.5</v>
      </c>
      <c r="J156" s="10"/>
      <c r="K156" s="10"/>
      <c r="L156" s="12">
        <f t="shared" si="86"/>
        <v>167.2</v>
      </c>
      <c r="M156" s="12">
        <f t="shared" si="87"/>
        <v>167.2</v>
      </c>
      <c r="N156" s="12">
        <f t="shared" si="88"/>
        <v>91.5</v>
      </c>
      <c r="O156" s="12">
        <f t="shared" si="89"/>
        <v>0</v>
      </c>
    </row>
    <row r="157" spans="1:15" ht="15" customHeight="1" x14ac:dyDescent="0.25">
      <c r="A157" s="13" t="s">
        <v>109</v>
      </c>
      <c r="B157" s="12" t="s">
        <v>416</v>
      </c>
      <c r="C157" s="15" t="s">
        <v>51</v>
      </c>
      <c r="D157" s="16">
        <f t="shared" si="90"/>
        <v>161.5</v>
      </c>
      <c r="E157" s="16">
        <v>161.5</v>
      </c>
      <c r="F157" s="16">
        <v>100.7</v>
      </c>
      <c r="G157" s="16"/>
      <c r="H157" s="10">
        <f t="shared" si="81"/>
        <v>0</v>
      </c>
      <c r="I157" s="10"/>
      <c r="J157" s="10"/>
      <c r="K157" s="10"/>
      <c r="L157" s="12">
        <f t="shared" si="86"/>
        <v>161.5</v>
      </c>
      <c r="M157" s="12">
        <f t="shared" si="87"/>
        <v>161.5</v>
      </c>
      <c r="N157" s="12">
        <f t="shared" si="88"/>
        <v>100.7</v>
      </c>
      <c r="O157" s="12">
        <f t="shared" si="89"/>
        <v>0</v>
      </c>
    </row>
    <row r="158" spans="1:15" ht="15" customHeight="1" x14ac:dyDescent="0.25">
      <c r="A158" s="13" t="s">
        <v>155</v>
      </c>
      <c r="B158" s="12" t="s">
        <v>152</v>
      </c>
      <c r="C158" s="15" t="s">
        <v>51</v>
      </c>
      <c r="D158" s="16">
        <f t="shared" si="90"/>
        <v>86.4</v>
      </c>
      <c r="E158" s="16">
        <v>86.4</v>
      </c>
      <c r="F158" s="16">
        <v>57</v>
      </c>
      <c r="G158" s="16"/>
      <c r="H158" s="10">
        <f t="shared" si="81"/>
        <v>0</v>
      </c>
      <c r="I158" s="10"/>
      <c r="J158" s="10"/>
      <c r="K158" s="10"/>
      <c r="L158" s="12">
        <f t="shared" si="86"/>
        <v>86.4</v>
      </c>
      <c r="M158" s="12">
        <f t="shared" si="87"/>
        <v>86.4</v>
      </c>
      <c r="N158" s="12">
        <f t="shared" si="88"/>
        <v>57</v>
      </c>
      <c r="O158" s="12">
        <f t="shared" si="89"/>
        <v>0</v>
      </c>
    </row>
    <row r="159" spans="1:15" ht="15" customHeight="1" x14ac:dyDescent="0.25">
      <c r="A159" s="13" t="s">
        <v>156</v>
      </c>
      <c r="B159" s="271" t="s">
        <v>342</v>
      </c>
      <c r="C159" s="15" t="s">
        <v>51</v>
      </c>
      <c r="D159" s="16">
        <f t="shared" si="90"/>
        <v>187.9</v>
      </c>
      <c r="E159" s="16">
        <v>187.9</v>
      </c>
      <c r="F159" s="16">
        <v>118.8</v>
      </c>
      <c r="G159" s="16"/>
      <c r="H159" s="10">
        <f t="shared" si="81"/>
        <v>0</v>
      </c>
      <c r="I159" s="10"/>
      <c r="J159" s="10"/>
      <c r="K159" s="10"/>
      <c r="L159" s="12">
        <f t="shared" si="86"/>
        <v>187.9</v>
      </c>
      <c r="M159" s="12">
        <f t="shared" si="87"/>
        <v>187.9</v>
      </c>
      <c r="N159" s="12">
        <f t="shared" si="88"/>
        <v>118.8</v>
      </c>
      <c r="O159" s="12">
        <f t="shared" si="89"/>
        <v>0</v>
      </c>
    </row>
    <row r="160" spans="1:15" ht="16.5" customHeight="1" x14ac:dyDescent="0.25">
      <c r="A160" s="13" t="s">
        <v>110</v>
      </c>
      <c r="B160" s="12" t="s">
        <v>417</v>
      </c>
      <c r="C160" s="15" t="s">
        <v>51</v>
      </c>
      <c r="D160" s="16">
        <f t="shared" si="90"/>
        <v>248.4</v>
      </c>
      <c r="E160" s="16">
        <v>248.4</v>
      </c>
      <c r="F160" s="16">
        <v>119</v>
      </c>
      <c r="G160" s="16"/>
      <c r="H160" s="10">
        <f t="shared" si="81"/>
        <v>1.8</v>
      </c>
      <c r="I160" s="10">
        <v>1.8</v>
      </c>
      <c r="J160" s="10"/>
      <c r="K160" s="10"/>
      <c r="L160" s="12">
        <f t="shared" si="86"/>
        <v>250.20000000000002</v>
      </c>
      <c r="M160" s="12">
        <f t="shared" si="87"/>
        <v>250.20000000000002</v>
      </c>
      <c r="N160" s="12">
        <f t="shared" si="88"/>
        <v>119</v>
      </c>
      <c r="O160" s="12">
        <f t="shared" si="89"/>
        <v>0</v>
      </c>
    </row>
    <row r="161" spans="1:15" ht="16.5" customHeight="1" x14ac:dyDescent="0.25">
      <c r="A161" s="13" t="s">
        <v>157</v>
      </c>
      <c r="B161" s="12" t="s">
        <v>418</v>
      </c>
      <c r="C161" s="15" t="s">
        <v>51</v>
      </c>
      <c r="D161" s="16">
        <f t="shared" si="90"/>
        <v>260.3</v>
      </c>
      <c r="E161" s="16">
        <v>260.3</v>
      </c>
      <c r="F161" s="16">
        <v>155.80000000000001</v>
      </c>
      <c r="G161" s="16"/>
      <c r="H161" s="10">
        <f t="shared" si="81"/>
        <v>0.8</v>
      </c>
      <c r="I161" s="10">
        <v>0.8</v>
      </c>
      <c r="J161" s="10"/>
      <c r="K161" s="10"/>
      <c r="L161" s="12">
        <f t="shared" si="86"/>
        <v>261.10000000000002</v>
      </c>
      <c r="M161" s="12">
        <f t="shared" si="87"/>
        <v>261.10000000000002</v>
      </c>
      <c r="N161" s="12">
        <f t="shared" si="88"/>
        <v>155.80000000000001</v>
      </c>
      <c r="O161" s="12">
        <f t="shared" si="89"/>
        <v>0</v>
      </c>
    </row>
    <row r="162" spans="1:15" ht="15" customHeight="1" x14ac:dyDescent="0.25">
      <c r="A162" s="13" t="s">
        <v>158</v>
      </c>
      <c r="B162" s="12" t="s">
        <v>419</v>
      </c>
      <c r="C162" s="15" t="s">
        <v>51</v>
      </c>
      <c r="D162" s="16">
        <f t="shared" si="90"/>
        <v>145.4</v>
      </c>
      <c r="E162" s="16">
        <v>145.4</v>
      </c>
      <c r="F162" s="16">
        <v>86.8</v>
      </c>
      <c r="G162" s="16"/>
      <c r="H162" s="10">
        <f t="shared" si="81"/>
        <v>3.2</v>
      </c>
      <c r="I162" s="10">
        <v>3.2</v>
      </c>
      <c r="J162" s="10"/>
      <c r="K162" s="10"/>
      <c r="L162" s="12">
        <f t="shared" si="86"/>
        <v>148.6</v>
      </c>
      <c r="M162" s="12">
        <f t="shared" si="87"/>
        <v>148.6</v>
      </c>
      <c r="N162" s="12">
        <f t="shared" si="88"/>
        <v>86.8</v>
      </c>
      <c r="O162" s="12">
        <f t="shared" si="89"/>
        <v>0</v>
      </c>
    </row>
    <row r="163" spans="1:15" ht="15" customHeight="1" x14ac:dyDescent="0.25">
      <c r="A163" s="13" t="s">
        <v>111</v>
      </c>
      <c r="B163" s="12" t="s">
        <v>391</v>
      </c>
      <c r="C163" s="15" t="s">
        <v>51</v>
      </c>
      <c r="D163" s="16">
        <f t="shared" si="90"/>
        <v>162.5</v>
      </c>
      <c r="E163" s="16">
        <v>162.5</v>
      </c>
      <c r="F163" s="16">
        <v>94.2</v>
      </c>
      <c r="G163" s="16"/>
      <c r="H163" s="10">
        <f t="shared" si="81"/>
        <v>0.8</v>
      </c>
      <c r="I163" s="10">
        <v>0.8</v>
      </c>
      <c r="J163" s="10"/>
      <c r="K163" s="10"/>
      <c r="L163" s="12">
        <f t="shared" si="86"/>
        <v>163.30000000000001</v>
      </c>
      <c r="M163" s="12">
        <f t="shared" si="87"/>
        <v>163.30000000000001</v>
      </c>
      <c r="N163" s="12">
        <f t="shared" si="88"/>
        <v>94.2</v>
      </c>
      <c r="O163" s="12">
        <f t="shared" si="89"/>
        <v>0</v>
      </c>
    </row>
    <row r="164" spans="1:15" ht="15" customHeight="1" x14ac:dyDescent="0.25">
      <c r="A164" s="13" t="s">
        <v>112</v>
      </c>
      <c r="B164" s="202" t="s">
        <v>46</v>
      </c>
      <c r="C164" s="15" t="s">
        <v>51</v>
      </c>
      <c r="D164" s="16">
        <f t="shared" si="90"/>
        <v>106.8</v>
      </c>
      <c r="E164" s="16">
        <v>106.8</v>
      </c>
      <c r="F164" s="16">
        <v>70.5</v>
      </c>
      <c r="G164" s="16"/>
      <c r="H164" s="10">
        <f t="shared" si="81"/>
        <v>0</v>
      </c>
      <c r="I164" s="10"/>
      <c r="J164" s="10"/>
      <c r="K164" s="10"/>
      <c r="L164" s="12">
        <f t="shared" si="86"/>
        <v>106.8</v>
      </c>
      <c r="M164" s="12">
        <f t="shared" si="87"/>
        <v>106.8</v>
      </c>
      <c r="N164" s="12">
        <f t="shared" si="88"/>
        <v>70.5</v>
      </c>
      <c r="O164" s="12">
        <f t="shared" si="89"/>
        <v>0</v>
      </c>
    </row>
    <row r="165" spans="1:15" ht="15" customHeight="1" x14ac:dyDescent="0.25">
      <c r="A165" s="13" t="s">
        <v>113</v>
      </c>
      <c r="B165" s="12" t="s">
        <v>43</v>
      </c>
      <c r="C165" s="15" t="s">
        <v>51</v>
      </c>
      <c r="D165" s="16">
        <f t="shared" si="90"/>
        <v>110.4</v>
      </c>
      <c r="E165" s="16">
        <v>110.4</v>
      </c>
      <c r="F165" s="16">
        <v>72.8</v>
      </c>
      <c r="G165" s="16"/>
      <c r="H165" s="10">
        <f t="shared" si="81"/>
        <v>0.7</v>
      </c>
      <c r="I165" s="10">
        <v>0.7</v>
      </c>
      <c r="J165" s="10"/>
      <c r="K165" s="10"/>
      <c r="L165" s="12">
        <f t="shared" si="86"/>
        <v>111.10000000000001</v>
      </c>
      <c r="M165" s="12">
        <f t="shared" si="87"/>
        <v>111.10000000000001</v>
      </c>
      <c r="N165" s="12">
        <f t="shared" si="88"/>
        <v>72.8</v>
      </c>
      <c r="O165" s="12">
        <f t="shared" si="89"/>
        <v>0</v>
      </c>
    </row>
    <row r="166" spans="1:15" ht="15" customHeight="1" x14ac:dyDescent="0.25">
      <c r="A166" s="13" t="s">
        <v>114</v>
      </c>
      <c r="B166" s="12" t="s">
        <v>45</v>
      </c>
      <c r="C166" s="15" t="s">
        <v>51</v>
      </c>
      <c r="D166" s="16">
        <f t="shared" si="90"/>
        <v>81.900000000000006</v>
      </c>
      <c r="E166" s="16">
        <v>81.900000000000006</v>
      </c>
      <c r="F166" s="16">
        <v>55.1</v>
      </c>
      <c r="G166" s="16"/>
      <c r="H166" s="10">
        <f t="shared" si="81"/>
        <v>1.8</v>
      </c>
      <c r="I166" s="10">
        <v>1.8</v>
      </c>
      <c r="J166" s="10"/>
      <c r="K166" s="10"/>
      <c r="L166" s="12">
        <f t="shared" si="86"/>
        <v>83.7</v>
      </c>
      <c r="M166" s="12">
        <f t="shared" si="87"/>
        <v>83.7</v>
      </c>
      <c r="N166" s="12">
        <f t="shared" si="88"/>
        <v>55.1</v>
      </c>
      <c r="O166" s="12">
        <f t="shared" si="89"/>
        <v>0</v>
      </c>
    </row>
    <row r="167" spans="1:15" ht="15" customHeight="1" x14ac:dyDescent="0.25">
      <c r="A167" s="13" t="s">
        <v>115</v>
      </c>
      <c r="B167" s="12" t="s">
        <v>165</v>
      </c>
      <c r="C167" s="15" t="s">
        <v>51</v>
      </c>
      <c r="D167" s="16">
        <f t="shared" si="90"/>
        <v>143.4</v>
      </c>
      <c r="E167" s="16">
        <v>143.4</v>
      </c>
      <c r="F167" s="16">
        <v>91.6</v>
      </c>
      <c r="G167" s="16"/>
      <c r="H167" s="10">
        <f t="shared" si="81"/>
        <v>6</v>
      </c>
      <c r="I167" s="10">
        <v>6</v>
      </c>
      <c r="J167" s="10"/>
      <c r="K167" s="10"/>
      <c r="L167" s="12">
        <f t="shared" si="86"/>
        <v>149.4</v>
      </c>
      <c r="M167" s="12">
        <f t="shared" si="87"/>
        <v>149.4</v>
      </c>
      <c r="N167" s="12">
        <f t="shared" si="88"/>
        <v>91.6</v>
      </c>
      <c r="O167" s="12">
        <f t="shared" si="89"/>
        <v>0</v>
      </c>
    </row>
    <row r="168" spans="1:15" ht="15" customHeight="1" x14ac:dyDescent="0.25">
      <c r="A168" s="13" t="s">
        <v>166</v>
      </c>
      <c r="B168" s="12" t="s">
        <v>44</v>
      </c>
      <c r="C168" s="15" t="s">
        <v>51</v>
      </c>
      <c r="D168" s="16">
        <f t="shared" si="90"/>
        <v>82.7</v>
      </c>
      <c r="E168" s="16">
        <v>82.7</v>
      </c>
      <c r="F168" s="16">
        <v>55.4</v>
      </c>
      <c r="G168" s="16"/>
      <c r="H168" s="10">
        <f t="shared" si="81"/>
        <v>0</v>
      </c>
      <c r="I168" s="10"/>
      <c r="J168" s="10"/>
      <c r="K168" s="10"/>
      <c r="L168" s="12">
        <f t="shared" si="86"/>
        <v>82.7</v>
      </c>
      <c r="M168" s="12">
        <f t="shared" si="87"/>
        <v>82.7</v>
      </c>
      <c r="N168" s="12">
        <f t="shared" si="88"/>
        <v>55.4</v>
      </c>
      <c r="O168" s="12">
        <f t="shared" si="89"/>
        <v>0</v>
      </c>
    </row>
    <row r="169" spans="1:15" ht="15" customHeight="1" x14ac:dyDescent="0.25">
      <c r="A169" s="13" t="s">
        <v>116</v>
      </c>
      <c r="B169" s="202" t="s">
        <v>47</v>
      </c>
      <c r="C169" s="15" t="s">
        <v>51</v>
      </c>
      <c r="D169" s="16">
        <f t="shared" si="90"/>
        <v>103.3</v>
      </c>
      <c r="E169" s="16">
        <v>103.3</v>
      </c>
      <c r="F169" s="16">
        <v>65.599999999999994</v>
      </c>
      <c r="G169" s="16"/>
      <c r="H169" s="10">
        <f t="shared" si="81"/>
        <v>0</v>
      </c>
      <c r="I169" s="10"/>
      <c r="J169" s="10"/>
      <c r="K169" s="10"/>
      <c r="L169" s="12">
        <f t="shared" si="86"/>
        <v>103.3</v>
      </c>
      <c r="M169" s="12">
        <f t="shared" si="87"/>
        <v>103.3</v>
      </c>
      <c r="N169" s="12">
        <f t="shared" si="88"/>
        <v>65.599999999999994</v>
      </c>
      <c r="O169" s="12">
        <f t="shared" si="89"/>
        <v>0</v>
      </c>
    </row>
    <row r="170" spans="1:15" ht="15" customHeight="1" x14ac:dyDescent="0.25">
      <c r="A170" s="13" t="s">
        <v>117</v>
      </c>
      <c r="B170" s="94" t="s">
        <v>392</v>
      </c>
      <c r="C170" s="97" t="s">
        <v>51</v>
      </c>
      <c r="D170" s="16">
        <f t="shared" si="90"/>
        <v>126.2</v>
      </c>
      <c r="E170" s="16">
        <v>126.2</v>
      </c>
      <c r="F170" s="16">
        <v>79</v>
      </c>
      <c r="G170" s="16"/>
      <c r="H170" s="10">
        <f t="shared" si="81"/>
        <v>0</v>
      </c>
      <c r="I170" s="10"/>
      <c r="J170" s="10"/>
      <c r="K170" s="10"/>
      <c r="L170" s="12">
        <f t="shared" si="86"/>
        <v>126.2</v>
      </c>
      <c r="M170" s="12">
        <f t="shared" si="87"/>
        <v>126.2</v>
      </c>
      <c r="N170" s="12">
        <f t="shared" si="88"/>
        <v>79</v>
      </c>
      <c r="O170" s="12">
        <f t="shared" si="89"/>
        <v>0</v>
      </c>
    </row>
    <row r="171" spans="1:15" ht="15" customHeight="1" x14ac:dyDescent="0.25">
      <c r="A171" s="13" t="s">
        <v>118</v>
      </c>
      <c r="B171" s="12" t="s">
        <v>42</v>
      </c>
      <c r="C171" s="15" t="s">
        <v>51</v>
      </c>
      <c r="D171" s="16">
        <f t="shared" si="90"/>
        <v>152.1</v>
      </c>
      <c r="E171" s="16">
        <v>152.1</v>
      </c>
      <c r="F171" s="16">
        <v>92.8</v>
      </c>
      <c r="G171" s="16"/>
      <c r="H171" s="10">
        <f t="shared" si="81"/>
        <v>-3.2</v>
      </c>
      <c r="I171" s="10">
        <v>-3.2</v>
      </c>
      <c r="J171" s="10"/>
      <c r="K171" s="10"/>
      <c r="L171" s="12">
        <f t="shared" si="86"/>
        <v>148.9</v>
      </c>
      <c r="M171" s="12">
        <f t="shared" si="87"/>
        <v>148.9</v>
      </c>
      <c r="N171" s="12">
        <f t="shared" si="88"/>
        <v>92.8</v>
      </c>
      <c r="O171" s="12">
        <f t="shared" si="89"/>
        <v>0</v>
      </c>
    </row>
    <row r="172" spans="1:15" ht="15" customHeight="1" x14ac:dyDescent="0.25">
      <c r="A172" s="13" t="s">
        <v>119</v>
      </c>
      <c r="B172" s="272" t="s">
        <v>393</v>
      </c>
      <c r="C172" s="97" t="s">
        <v>51</v>
      </c>
      <c r="D172" s="16">
        <f t="shared" si="90"/>
        <v>125.4</v>
      </c>
      <c r="E172" s="16">
        <v>125.4</v>
      </c>
      <c r="F172" s="16">
        <v>64.8</v>
      </c>
      <c r="G172" s="16"/>
      <c r="H172" s="10">
        <f t="shared" si="81"/>
        <v>4.5999999999999996</v>
      </c>
      <c r="I172" s="10">
        <v>2.2999999999999998</v>
      </c>
      <c r="J172" s="10"/>
      <c r="K172" s="10">
        <v>2.2999999999999998</v>
      </c>
      <c r="L172" s="12">
        <f t="shared" si="86"/>
        <v>130</v>
      </c>
      <c r="M172" s="12">
        <f t="shared" si="87"/>
        <v>127.7</v>
      </c>
      <c r="N172" s="12">
        <f t="shared" si="88"/>
        <v>64.8</v>
      </c>
      <c r="O172" s="12">
        <f t="shared" si="89"/>
        <v>2.2999999999999998</v>
      </c>
    </row>
    <row r="173" spans="1:15" ht="15" customHeight="1" x14ac:dyDescent="0.25">
      <c r="A173" s="13" t="s">
        <v>120</v>
      </c>
      <c r="B173" s="202" t="s">
        <v>41</v>
      </c>
      <c r="C173" s="15" t="s">
        <v>51</v>
      </c>
      <c r="D173" s="16">
        <f t="shared" si="90"/>
        <v>74</v>
      </c>
      <c r="E173" s="16">
        <v>74</v>
      </c>
      <c r="F173" s="16">
        <v>44.1</v>
      </c>
      <c r="G173" s="16"/>
      <c r="H173" s="10">
        <f t="shared" si="81"/>
        <v>0</v>
      </c>
      <c r="I173" s="10"/>
      <c r="J173" s="10"/>
      <c r="K173" s="10"/>
      <c r="L173" s="12">
        <f t="shared" si="86"/>
        <v>74</v>
      </c>
      <c r="M173" s="12">
        <f t="shared" si="87"/>
        <v>74</v>
      </c>
      <c r="N173" s="12">
        <f t="shared" si="88"/>
        <v>44.1</v>
      </c>
      <c r="O173" s="12">
        <f t="shared" si="89"/>
        <v>0</v>
      </c>
    </row>
    <row r="174" spans="1:15" ht="15" customHeight="1" x14ac:dyDescent="0.25">
      <c r="A174" s="13" t="s">
        <v>162</v>
      </c>
      <c r="B174" s="12" t="s">
        <v>161</v>
      </c>
      <c r="C174" s="15" t="s">
        <v>51</v>
      </c>
      <c r="D174" s="16">
        <f t="shared" si="90"/>
        <v>108.1</v>
      </c>
      <c r="E174" s="16">
        <v>108.1</v>
      </c>
      <c r="F174" s="16">
        <v>70.2</v>
      </c>
      <c r="G174" s="16"/>
      <c r="H174" s="10">
        <f t="shared" si="81"/>
        <v>0</v>
      </c>
      <c r="I174" s="10"/>
      <c r="J174" s="10"/>
      <c r="K174" s="10"/>
      <c r="L174" s="12">
        <f t="shared" si="86"/>
        <v>108.1</v>
      </c>
      <c r="M174" s="12">
        <f t="shared" si="87"/>
        <v>108.1</v>
      </c>
      <c r="N174" s="12">
        <f t="shared" si="88"/>
        <v>70.2</v>
      </c>
      <c r="O174" s="12">
        <f t="shared" si="89"/>
        <v>0</v>
      </c>
    </row>
    <row r="175" spans="1:15" ht="15" customHeight="1" x14ac:dyDescent="0.25">
      <c r="A175" s="13" t="s">
        <v>121</v>
      </c>
      <c r="B175" s="12" t="s">
        <v>153</v>
      </c>
      <c r="C175" s="15" t="s">
        <v>51</v>
      </c>
      <c r="D175" s="16">
        <f t="shared" si="90"/>
        <v>304.39999999999998</v>
      </c>
      <c r="E175" s="16">
        <v>304.39999999999998</v>
      </c>
      <c r="F175" s="16">
        <v>155.30000000000001</v>
      </c>
      <c r="G175" s="16"/>
      <c r="H175" s="10">
        <f t="shared" si="81"/>
        <v>-11</v>
      </c>
      <c r="I175" s="10">
        <v>-11</v>
      </c>
      <c r="J175" s="10"/>
      <c r="K175" s="10"/>
      <c r="L175" s="12">
        <f t="shared" si="86"/>
        <v>293.39999999999998</v>
      </c>
      <c r="M175" s="12">
        <f t="shared" si="87"/>
        <v>293.39999999999998</v>
      </c>
      <c r="N175" s="12">
        <f t="shared" si="88"/>
        <v>155.30000000000001</v>
      </c>
      <c r="O175" s="12">
        <f t="shared" si="89"/>
        <v>0</v>
      </c>
    </row>
    <row r="176" spans="1:15" ht="15" customHeight="1" x14ac:dyDescent="0.25">
      <c r="A176" s="13" t="s">
        <v>122</v>
      </c>
      <c r="B176" s="12" t="s">
        <v>34</v>
      </c>
      <c r="C176" s="15" t="s">
        <v>51</v>
      </c>
      <c r="D176" s="16">
        <f t="shared" si="90"/>
        <v>149.30000000000001</v>
      </c>
      <c r="E176" s="16">
        <v>149.30000000000001</v>
      </c>
      <c r="F176" s="16">
        <v>98.1</v>
      </c>
      <c r="G176" s="16"/>
      <c r="H176" s="10">
        <f t="shared" si="81"/>
        <v>0</v>
      </c>
      <c r="I176" s="10"/>
      <c r="J176" s="10"/>
      <c r="K176" s="10"/>
      <c r="L176" s="12">
        <f t="shared" si="86"/>
        <v>149.30000000000001</v>
      </c>
      <c r="M176" s="12">
        <f t="shared" si="87"/>
        <v>149.30000000000001</v>
      </c>
      <c r="N176" s="12">
        <f t="shared" si="88"/>
        <v>98.1</v>
      </c>
      <c r="O176" s="12">
        <f t="shared" si="89"/>
        <v>0</v>
      </c>
    </row>
    <row r="177" spans="1:17" ht="15" customHeight="1" x14ac:dyDescent="0.25">
      <c r="A177" s="13" t="s">
        <v>123</v>
      </c>
      <c r="B177" s="12" t="s">
        <v>36</v>
      </c>
      <c r="C177" s="15" t="s">
        <v>51</v>
      </c>
      <c r="D177" s="16">
        <f t="shared" si="90"/>
        <v>165.3</v>
      </c>
      <c r="E177" s="16">
        <v>165.3</v>
      </c>
      <c r="F177" s="16">
        <v>100.3</v>
      </c>
      <c r="G177" s="16"/>
      <c r="H177" s="10">
        <f t="shared" si="81"/>
        <v>0</v>
      </c>
      <c r="I177" s="10"/>
      <c r="J177" s="10"/>
      <c r="K177" s="10"/>
      <c r="L177" s="12">
        <f t="shared" si="86"/>
        <v>165.3</v>
      </c>
      <c r="M177" s="12">
        <f t="shared" si="87"/>
        <v>165.3</v>
      </c>
      <c r="N177" s="12">
        <f t="shared" si="88"/>
        <v>100.3</v>
      </c>
      <c r="O177" s="12">
        <f t="shared" si="89"/>
        <v>0</v>
      </c>
      <c r="P177" s="37"/>
      <c r="Q177" s="37"/>
    </row>
    <row r="178" spans="1:17" ht="15" customHeight="1" x14ac:dyDescent="0.25">
      <c r="A178" s="13" t="s">
        <v>124</v>
      </c>
      <c r="B178" s="12" t="s">
        <v>38</v>
      </c>
      <c r="C178" s="15" t="s">
        <v>51</v>
      </c>
      <c r="D178" s="16">
        <f t="shared" si="90"/>
        <v>269.3</v>
      </c>
      <c r="E178" s="16">
        <v>269.3</v>
      </c>
      <c r="F178" s="16">
        <v>164.9</v>
      </c>
      <c r="G178" s="16"/>
      <c r="H178" s="10">
        <f t="shared" si="81"/>
        <v>-8.6</v>
      </c>
      <c r="I178" s="10">
        <v>-8.6</v>
      </c>
      <c r="J178" s="10"/>
      <c r="K178" s="10"/>
      <c r="L178" s="12">
        <f t="shared" si="86"/>
        <v>260.7</v>
      </c>
      <c r="M178" s="12">
        <f t="shared" si="87"/>
        <v>260.7</v>
      </c>
      <c r="N178" s="12">
        <f t="shared" si="88"/>
        <v>164.9</v>
      </c>
      <c r="O178" s="12">
        <f t="shared" si="89"/>
        <v>0</v>
      </c>
    </row>
    <row r="179" spans="1:17" ht="15" customHeight="1" x14ac:dyDescent="0.25">
      <c r="A179" s="13" t="s">
        <v>125</v>
      </c>
      <c r="B179" s="12" t="s">
        <v>37</v>
      </c>
      <c r="C179" s="15" t="s">
        <v>51</v>
      </c>
      <c r="D179" s="16">
        <f t="shared" si="90"/>
        <v>157.9</v>
      </c>
      <c r="E179" s="16">
        <v>157.9</v>
      </c>
      <c r="F179" s="16">
        <v>101.3</v>
      </c>
      <c r="G179" s="16"/>
      <c r="H179" s="10">
        <f t="shared" si="81"/>
        <v>-3.8</v>
      </c>
      <c r="I179" s="10">
        <v>-3.8</v>
      </c>
      <c r="J179" s="10"/>
      <c r="K179" s="10"/>
      <c r="L179" s="12">
        <f t="shared" si="86"/>
        <v>154.1</v>
      </c>
      <c r="M179" s="12">
        <f t="shared" si="87"/>
        <v>154.1</v>
      </c>
      <c r="N179" s="12">
        <f t="shared" si="88"/>
        <v>101.3</v>
      </c>
      <c r="O179" s="12">
        <f t="shared" si="89"/>
        <v>0</v>
      </c>
    </row>
    <row r="180" spans="1:17" ht="15" customHeight="1" x14ac:dyDescent="0.25">
      <c r="A180" s="13" t="s">
        <v>126</v>
      </c>
      <c r="B180" s="12" t="s">
        <v>35</v>
      </c>
      <c r="C180" s="15" t="s">
        <v>51</v>
      </c>
      <c r="D180" s="16">
        <f t="shared" si="90"/>
        <v>299.8</v>
      </c>
      <c r="E180" s="16">
        <v>299.8</v>
      </c>
      <c r="F180" s="16">
        <v>156.6</v>
      </c>
      <c r="G180" s="16"/>
      <c r="H180" s="10">
        <f t="shared" si="81"/>
        <v>0</v>
      </c>
      <c r="I180" s="10"/>
      <c r="J180" s="10"/>
      <c r="K180" s="10"/>
      <c r="L180" s="12">
        <f t="shared" si="86"/>
        <v>299.8</v>
      </c>
      <c r="M180" s="12">
        <f t="shared" si="87"/>
        <v>299.8</v>
      </c>
      <c r="N180" s="12">
        <f t="shared" si="88"/>
        <v>156.6</v>
      </c>
      <c r="O180" s="12">
        <f t="shared" si="89"/>
        <v>0</v>
      </c>
    </row>
    <row r="181" spans="1:17" ht="15" customHeight="1" x14ac:dyDescent="0.25">
      <c r="A181" s="13" t="s">
        <v>127</v>
      </c>
      <c r="B181" s="202" t="s">
        <v>39</v>
      </c>
      <c r="C181" s="15" t="s">
        <v>51</v>
      </c>
      <c r="D181" s="16">
        <f t="shared" si="90"/>
        <v>61.6</v>
      </c>
      <c r="E181" s="16">
        <v>61.6</v>
      </c>
      <c r="F181" s="16">
        <v>40.4</v>
      </c>
      <c r="G181" s="16"/>
      <c r="H181" s="10">
        <f t="shared" si="81"/>
        <v>-1.1000000000000001</v>
      </c>
      <c r="I181" s="10">
        <v>-1.1000000000000001</v>
      </c>
      <c r="J181" s="10"/>
      <c r="K181" s="10"/>
      <c r="L181" s="12">
        <f t="shared" si="86"/>
        <v>60.5</v>
      </c>
      <c r="M181" s="12">
        <f t="shared" si="87"/>
        <v>60.5</v>
      </c>
      <c r="N181" s="12">
        <f t="shared" si="88"/>
        <v>40.4</v>
      </c>
      <c r="O181" s="12">
        <f t="shared" si="89"/>
        <v>0</v>
      </c>
    </row>
    <row r="182" spans="1:17" ht="15" customHeight="1" x14ac:dyDescent="0.25">
      <c r="A182" s="13" t="s">
        <v>128</v>
      </c>
      <c r="B182" s="202" t="s">
        <v>40</v>
      </c>
      <c r="C182" s="15" t="s">
        <v>51</v>
      </c>
      <c r="D182" s="16">
        <f t="shared" si="90"/>
        <v>94.6</v>
      </c>
      <c r="E182" s="16">
        <v>94.6</v>
      </c>
      <c r="F182" s="16">
        <v>61.2</v>
      </c>
      <c r="G182" s="16"/>
      <c r="H182" s="10">
        <f t="shared" si="81"/>
        <v>0</v>
      </c>
      <c r="I182" s="10"/>
      <c r="J182" s="10"/>
      <c r="K182" s="10"/>
      <c r="L182" s="12">
        <f t="shared" si="86"/>
        <v>94.6</v>
      </c>
      <c r="M182" s="12">
        <f t="shared" si="87"/>
        <v>94.6</v>
      </c>
      <c r="N182" s="12">
        <f t="shared" si="88"/>
        <v>61.2</v>
      </c>
      <c r="O182" s="12">
        <f t="shared" si="89"/>
        <v>0</v>
      </c>
    </row>
    <row r="183" spans="1:17" ht="15" customHeight="1" x14ac:dyDescent="0.25">
      <c r="A183" s="13" t="s">
        <v>129</v>
      </c>
      <c r="B183" s="12" t="s">
        <v>49</v>
      </c>
      <c r="C183" s="15" t="s">
        <v>51</v>
      </c>
      <c r="D183" s="16">
        <f t="shared" si="90"/>
        <v>71.400000000000006</v>
      </c>
      <c r="E183" s="16">
        <v>71.400000000000006</v>
      </c>
      <c r="F183" s="16">
        <v>53.6</v>
      </c>
      <c r="G183" s="16"/>
      <c r="H183" s="10">
        <f t="shared" si="81"/>
        <v>0</v>
      </c>
      <c r="I183" s="10"/>
      <c r="J183" s="10"/>
      <c r="K183" s="10"/>
      <c r="L183" s="12">
        <f t="shared" si="86"/>
        <v>71.400000000000006</v>
      </c>
      <c r="M183" s="12">
        <f t="shared" si="87"/>
        <v>71.400000000000006</v>
      </c>
      <c r="N183" s="12">
        <f t="shared" si="88"/>
        <v>53.6</v>
      </c>
      <c r="O183" s="12">
        <f t="shared" si="89"/>
        <v>0</v>
      </c>
    </row>
    <row r="184" spans="1:17" ht="15" customHeight="1" x14ac:dyDescent="0.25">
      <c r="A184" s="13" t="s">
        <v>130</v>
      </c>
      <c r="B184" s="12" t="s">
        <v>48</v>
      </c>
      <c r="C184" s="15" t="s">
        <v>51</v>
      </c>
      <c r="D184" s="16">
        <f t="shared" si="90"/>
        <v>513.70000000000005</v>
      </c>
      <c r="E184" s="16">
        <v>513.70000000000005</v>
      </c>
      <c r="F184" s="16">
        <v>388.5</v>
      </c>
      <c r="G184" s="16"/>
      <c r="H184" s="10">
        <f t="shared" si="81"/>
        <v>0</v>
      </c>
      <c r="I184" s="10"/>
      <c r="J184" s="10"/>
      <c r="K184" s="10"/>
      <c r="L184" s="12">
        <f t="shared" si="86"/>
        <v>513.70000000000005</v>
      </c>
      <c r="M184" s="12">
        <f t="shared" si="87"/>
        <v>513.70000000000005</v>
      </c>
      <c r="N184" s="12">
        <f t="shared" si="88"/>
        <v>388.5</v>
      </c>
      <c r="O184" s="12">
        <f t="shared" si="89"/>
        <v>0</v>
      </c>
    </row>
    <row r="185" spans="1:17" ht="14.25" customHeight="1" x14ac:dyDescent="0.25">
      <c r="A185" s="13" t="s">
        <v>131</v>
      </c>
      <c r="B185" s="12" t="s">
        <v>65</v>
      </c>
      <c r="C185" s="15" t="s">
        <v>51</v>
      </c>
      <c r="D185" s="16">
        <f t="shared" si="90"/>
        <v>61</v>
      </c>
      <c r="E185" s="16">
        <v>61</v>
      </c>
      <c r="F185" s="16">
        <v>44.3</v>
      </c>
      <c r="G185" s="16"/>
      <c r="H185" s="10">
        <f t="shared" si="81"/>
        <v>0</v>
      </c>
      <c r="I185" s="10"/>
      <c r="J185" s="10"/>
      <c r="K185" s="10"/>
      <c r="L185" s="12">
        <f t="shared" si="86"/>
        <v>61</v>
      </c>
      <c r="M185" s="12">
        <f t="shared" si="87"/>
        <v>61</v>
      </c>
      <c r="N185" s="12">
        <f t="shared" si="88"/>
        <v>44.3</v>
      </c>
      <c r="O185" s="12">
        <f t="shared" si="89"/>
        <v>0</v>
      </c>
    </row>
    <row r="186" spans="1:17" ht="15" customHeight="1" x14ac:dyDescent="0.25">
      <c r="A186" s="13" t="s">
        <v>132</v>
      </c>
      <c r="B186" s="12" t="s">
        <v>50</v>
      </c>
      <c r="C186" s="15" t="s">
        <v>51</v>
      </c>
      <c r="D186" s="16">
        <f t="shared" si="90"/>
        <v>58.8</v>
      </c>
      <c r="E186" s="16">
        <v>58.8</v>
      </c>
      <c r="F186" s="16">
        <v>42.6</v>
      </c>
      <c r="G186" s="16"/>
      <c r="H186" s="10">
        <f t="shared" si="81"/>
        <v>0</v>
      </c>
      <c r="I186" s="10"/>
      <c r="J186" s="10"/>
      <c r="K186" s="10"/>
      <c r="L186" s="12">
        <f t="shared" si="86"/>
        <v>58.8</v>
      </c>
      <c r="M186" s="12">
        <f t="shared" si="87"/>
        <v>58.8</v>
      </c>
      <c r="N186" s="12">
        <f t="shared" si="88"/>
        <v>42.6</v>
      </c>
      <c r="O186" s="12">
        <f t="shared" si="89"/>
        <v>0</v>
      </c>
    </row>
    <row r="187" spans="1:17" ht="15" customHeight="1" x14ac:dyDescent="0.25">
      <c r="A187" s="13" t="s">
        <v>163</v>
      </c>
      <c r="B187" s="12" t="s">
        <v>167</v>
      </c>
      <c r="C187" s="15" t="s">
        <v>51</v>
      </c>
      <c r="D187" s="16">
        <f t="shared" si="90"/>
        <v>138.80000000000001</v>
      </c>
      <c r="E187" s="16">
        <v>138.80000000000001</v>
      </c>
      <c r="F187" s="16">
        <v>81</v>
      </c>
      <c r="G187" s="16"/>
      <c r="H187" s="10">
        <f t="shared" si="81"/>
        <v>0</v>
      </c>
      <c r="I187" s="10"/>
      <c r="J187" s="10"/>
      <c r="K187" s="10"/>
      <c r="L187" s="12">
        <f t="shared" si="86"/>
        <v>138.80000000000001</v>
      </c>
      <c r="M187" s="12">
        <f t="shared" si="87"/>
        <v>138.80000000000001</v>
      </c>
      <c r="N187" s="12">
        <f t="shared" si="88"/>
        <v>81</v>
      </c>
      <c r="O187" s="12">
        <f t="shared" si="89"/>
        <v>0</v>
      </c>
    </row>
    <row r="188" spans="1:17" s="37" customFormat="1" ht="15" customHeight="1" x14ac:dyDescent="0.25">
      <c r="A188" s="13" t="s">
        <v>133</v>
      </c>
      <c r="B188" s="12" t="s">
        <v>168</v>
      </c>
      <c r="C188" s="15" t="s">
        <v>51</v>
      </c>
      <c r="D188" s="16">
        <f t="shared" si="90"/>
        <v>27.6</v>
      </c>
      <c r="E188" s="16">
        <v>27.6</v>
      </c>
      <c r="F188" s="16">
        <v>15.5</v>
      </c>
      <c r="G188" s="16"/>
      <c r="H188" s="10">
        <f t="shared" si="81"/>
        <v>12</v>
      </c>
      <c r="I188" s="10">
        <v>12</v>
      </c>
      <c r="J188" s="10">
        <v>9.1999999999999993</v>
      </c>
      <c r="K188" s="10"/>
      <c r="L188" s="12">
        <f t="shared" si="86"/>
        <v>39.6</v>
      </c>
      <c r="M188" s="12">
        <f t="shared" si="87"/>
        <v>39.6</v>
      </c>
      <c r="N188" s="12">
        <f t="shared" si="88"/>
        <v>24.7</v>
      </c>
      <c r="O188" s="12">
        <f t="shared" si="89"/>
        <v>0</v>
      </c>
      <c r="P188" s="2"/>
      <c r="Q188" s="2"/>
    </row>
    <row r="189" spans="1:17" ht="15.95" customHeight="1" x14ac:dyDescent="0.25">
      <c r="A189" s="20" t="s">
        <v>134</v>
      </c>
      <c r="B189" s="21" t="s">
        <v>177</v>
      </c>
      <c r="C189" s="28"/>
      <c r="D189" s="23">
        <f t="shared" ref="D189:O189" si="91">D151+D154+D155+D156+D157+D158+D159+D160+D161+D162+D163+D164+D165+D166+D167+D168+D169+D171+D173+D174+D175+D176+D177+D178+D179+D180+D181+D182+D183+D184+D185+D186+D187+D188+D170+D172</f>
        <v>6094.3000000000011</v>
      </c>
      <c r="E189" s="23">
        <f t="shared" si="91"/>
        <v>5823.2000000000016</v>
      </c>
      <c r="F189" s="23">
        <f t="shared" si="91"/>
        <v>3343.7999999999997</v>
      </c>
      <c r="G189" s="23">
        <f t="shared" si="91"/>
        <v>271.10000000000002</v>
      </c>
      <c r="H189" s="24">
        <f t="shared" si="91"/>
        <v>9.6000000000000032</v>
      </c>
      <c r="I189" s="24">
        <f t="shared" si="91"/>
        <v>11.100000000000005</v>
      </c>
      <c r="J189" s="24">
        <f t="shared" si="91"/>
        <v>9.1999999999999993</v>
      </c>
      <c r="K189" s="24">
        <f t="shared" si="91"/>
        <v>-1.5</v>
      </c>
      <c r="L189" s="44">
        <f>M189+O189</f>
        <v>6103.9000000000015</v>
      </c>
      <c r="M189" s="44">
        <f t="shared" si="91"/>
        <v>5834.3000000000011</v>
      </c>
      <c r="N189" s="44">
        <f t="shared" si="91"/>
        <v>3352.9999999999995</v>
      </c>
      <c r="O189" s="44">
        <f t="shared" si="91"/>
        <v>269.60000000000002</v>
      </c>
    </row>
    <row r="190" spans="1:17" ht="15.95" customHeight="1" x14ac:dyDescent="0.25">
      <c r="A190" s="5" t="s">
        <v>135</v>
      </c>
      <c r="B190" s="561" t="s">
        <v>181</v>
      </c>
      <c r="C190" s="562"/>
      <c r="D190" s="562"/>
      <c r="E190" s="562"/>
      <c r="F190" s="562"/>
      <c r="G190" s="562"/>
      <c r="H190" s="562"/>
      <c r="I190" s="562"/>
      <c r="J190" s="562"/>
      <c r="K190" s="562"/>
      <c r="L190" s="562"/>
      <c r="M190" s="562"/>
      <c r="N190" s="562"/>
      <c r="O190" s="563"/>
    </row>
    <row r="191" spans="1:17" ht="15" customHeight="1" x14ac:dyDescent="0.25">
      <c r="A191" s="5" t="s">
        <v>136</v>
      </c>
      <c r="B191" s="242" t="s">
        <v>20</v>
      </c>
      <c r="C191" s="261"/>
      <c r="D191" s="16">
        <f>SUM(D192:D193)</f>
        <v>326.3</v>
      </c>
      <c r="E191" s="16">
        <f>SUM(E192:E193)</f>
        <v>318.10000000000002</v>
      </c>
      <c r="F191" s="16">
        <f>SUM(F192:F193)</f>
        <v>7.3</v>
      </c>
      <c r="G191" s="16">
        <f>SUM(G192:G193)</f>
        <v>8.1999999999999993</v>
      </c>
      <c r="H191" s="9">
        <f>I191+K191</f>
        <v>0.1</v>
      </c>
      <c r="I191" s="10">
        <f>SUM(I192:I193)</f>
        <v>0.1</v>
      </c>
      <c r="J191" s="10">
        <f>SUM(J192:J193)</f>
        <v>0</v>
      </c>
      <c r="K191" s="207">
        <f>SUM(K192:K193)</f>
        <v>0</v>
      </c>
      <c r="L191" s="11">
        <f>M191+O191</f>
        <v>326.40000000000003</v>
      </c>
      <c r="M191" s="11">
        <f t="shared" ref="M191:O193" si="92">E191+I191</f>
        <v>318.20000000000005</v>
      </c>
      <c r="N191" s="11">
        <f t="shared" si="92"/>
        <v>7.3</v>
      </c>
      <c r="O191" s="11">
        <f t="shared" si="92"/>
        <v>8.1999999999999993</v>
      </c>
    </row>
    <row r="192" spans="1:17" ht="15" customHeight="1" x14ac:dyDescent="0.25">
      <c r="A192" s="273"/>
      <c r="B192" s="262"/>
      <c r="C192" s="30" t="s">
        <v>25</v>
      </c>
      <c r="D192" s="16">
        <f>E192+G192</f>
        <v>319.2</v>
      </c>
      <c r="E192" s="16">
        <v>311</v>
      </c>
      <c r="F192" s="16">
        <v>7.3</v>
      </c>
      <c r="G192" s="16">
        <v>8.1999999999999993</v>
      </c>
      <c r="H192" s="9">
        <f>I192+K192</f>
        <v>0.1</v>
      </c>
      <c r="I192" s="10">
        <v>0.1</v>
      </c>
      <c r="J192" s="10"/>
      <c r="K192" s="207"/>
      <c r="L192" s="12">
        <f>M192+O192</f>
        <v>319.3</v>
      </c>
      <c r="M192" s="12">
        <f t="shared" si="92"/>
        <v>311.10000000000002</v>
      </c>
      <c r="N192" s="12">
        <f t="shared" si="92"/>
        <v>7.3</v>
      </c>
      <c r="O192" s="12">
        <f t="shared" si="92"/>
        <v>8.1999999999999993</v>
      </c>
    </row>
    <row r="193" spans="1:17" ht="15" customHeight="1" x14ac:dyDescent="0.25">
      <c r="A193" s="150"/>
      <c r="B193" s="263"/>
      <c r="C193" s="30" t="s">
        <v>30</v>
      </c>
      <c r="D193" s="16">
        <f>E193+G193</f>
        <v>7.1</v>
      </c>
      <c r="E193" s="16">
        <v>7.1</v>
      </c>
      <c r="F193" s="16"/>
      <c r="G193" s="16"/>
      <c r="H193" s="10">
        <f>I193+K193</f>
        <v>0</v>
      </c>
      <c r="I193" s="10"/>
      <c r="J193" s="10"/>
      <c r="K193" s="207"/>
      <c r="L193" s="12">
        <f>M193+O193</f>
        <v>7.1</v>
      </c>
      <c r="M193" s="12">
        <f t="shared" si="92"/>
        <v>7.1</v>
      </c>
      <c r="N193" s="12">
        <f t="shared" si="92"/>
        <v>0</v>
      </c>
      <c r="O193" s="12">
        <f t="shared" si="92"/>
        <v>0</v>
      </c>
    </row>
    <row r="194" spans="1:17" ht="15.95" customHeight="1" x14ac:dyDescent="0.25">
      <c r="A194" s="20" t="s">
        <v>137</v>
      </c>
      <c r="B194" s="246" t="s">
        <v>178</v>
      </c>
      <c r="C194" s="83"/>
      <c r="D194" s="23">
        <f>D191</f>
        <v>326.3</v>
      </c>
      <c r="E194" s="23">
        <f>E191</f>
        <v>318.10000000000002</v>
      </c>
      <c r="F194" s="23">
        <f>F191</f>
        <v>7.3</v>
      </c>
      <c r="G194" s="23">
        <f>G191</f>
        <v>8.1999999999999993</v>
      </c>
      <c r="H194" s="24">
        <f t="shared" ref="H194:O194" si="93">H191</f>
        <v>0.1</v>
      </c>
      <c r="I194" s="24">
        <f t="shared" si="93"/>
        <v>0.1</v>
      </c>
      <c r="J194" s="24">
        <f t="shared" si="93"/>
        <v>0</v>
      </c>
      <c r="K194" s="24">
        <f t="shared" si="93"/>
        <v>0</v>
      </c>
      <c r="L194" s="44">
        <f>M194+O194</f>
        <v>326.40000000000003</v>
      </c>
      <c r="M194" s="44">
        <f t="shared" si="93"/>
        <v>318.20000000000005</v>
      </c>
      <c r="N194" s="44">
        <f t="shared" si="93"/>
        <v>7.3</v>
      </c>
      <c r="O194" s="44">
        <f t="shared" si="93"/>
        <v>8.1999999999999993</v>
      </c>
    </row>
    <row r="195" spans="1:17" ht="15.95" customHeight="1" x14ac:dyDescent="0.25">
      <c r="A195" s="13" t="s">
        <v>138</v>
      </c>
      <c r="B195" s="561" t="s">
        <v>66</v>
      </c>
      <c r="C195" s="562"/>
      <c r="D195" s="562"/>
      <c r="E195" s="562"/>
      <c r="F195" s="562"/>
      <c r="G195" s="562"/>
      <c r="H195" s="562"/>
      <c r="I195" s="562"/>
      <c r="J195" s="562"/>
      <c r="K195" s="562"/>
      <c r="L195" s="562"/>
      <c r="M195" s="562"/>
      <c r="N195" s="562"/>
      <c r="O195" s="563"/>
    </row>
    <row r="196" spans="1:17" ht="15" customHeight="1" x14ac:dyDescent="0.25">
      <c r="A196" s="19" t="s">
        <v>139</v>
      </c>
      <c r="B196" s="242" t="s">
        <v>20</v>
      </c>
      <c r="C196" s="264" t="s">
        <v>30</v>
      </c>
      <c r="D196" s="16">
        <f t="shared" ref="D196:D211" si="94">E196+G196</f>
        <v>989.4</v>
      </c>
      <c r="E196" s="16">
        <v>434.1</v>
      </c>
      <c r="F196" s="16"/>
      <c r="G196" s="16">
        <v>555.29999999999995</v>
      </c>
      <c r="H196" s="9">
        <f>I196+K196</f>
        <v>97</v>
      </c>
      <c r="I196" s="10">
        <v>32.299999999999997</v>
      </c>
      <c r="J196" s="10"/>
      <c r="K196" s="207">
        <v>64.7</v>
      </c>
      <c r="L196" s="11">
        <f>M196+O196</f>
        <v>1086.4000000000001</v>
      </c>
      <c r="M196" s="11">
        <f>E196+I196</f>
        <v>466.40000000000003</v>
      </c>
      <c r="N196" s="11">
        <f>F196+J196</f>
        <v>0</v>
      </c>
      <c r="O196" s="11">
        <f>G196+K196</f>
        <v>620</v>
      </c>
    </row>
    <row r="197" spans="1:17" ht="15" customHeight="1" x14ac:dyDescent="0.25">
      <c r="A197" s="13" t="s">
        <v>164</v>
      </c>
      <c r="B197" s="12" t="s">
        <v>7</v>
      </c>
      <c r="C197" s="39" t="s">
        <v>30</v>
      </c>
      <c r="D197" s="16">
        <f t="shared" si="94"/>
        <v>29.6</v>
      </c>
      <c r="E197" s="16">
        <v>29.6</v>
      </c>
      <c r="F197" s="16">
        <v>17.100000000000001</v>
      </c>
      <c r="G197" s="16"/>
      <c r="H197" s="9">
        <f t="shared" ref="H197:H211" si="95">I197+K197</f>
        <v>0</v>
      </c>
      <c r="I197" s="10"/>
      <c r="J197" s="10"/>
      <c r="K197" s="207"/>
      <c r="L197" s="11">
        <f t="shared" ref="L197:L211" si="96">M197+O197</f>
        <v>29.6</v>
      </c>
      <c r="M197" s="11">
        <f t="shared" ref="M197:M211" si="97">E197+I197</f>
        <v>29.6</v>
      </c>
      <c r="N197" s="11">
        <f t="shared" ref="N197:N211" si="98">F197+J197</f>
        <v>17.100000000000001</v>
      </c>
      <c r="O197" s="11">
        <f t="shared" ref="O197:O211" si="99">G197+K197</f>
        <v>0</v>
      </c>
    </row>
    <row r="198" spans="1:17" ht="15" customHeight="1" x14ac:dyDescent="0.25">
      <c r="A198" s="13" t="s">
        <v>140</v>
      </c>
      <c r="B198" s="80" t="s">
        <v>10</v>
      </c>
      <c r="C198" s="39" t="s">
        <v>30</v>
      </c>
      <c r="D198" s="16">
        <f t="shared" si="94"/>
        <v>25.3</v>
      </c>
      <c r="E198" s="16">
        <v>25.3</v>
      </c>
      <c r="F198" s="16">
        <v>15.6</v>
      </c>
      <c r="G198" s="16"/>
      <c r="H198" s="9">
        <f t="shared" si="95"/>
        <v>0</v>
      </c>
      <c r="I198" s="10"/>
      <c r="J198" s="10"/>
      <c r="K198" s="207"/>
      <c r="L198" s="11">
        <f t="shared" si="96"/>
        <v>25.3</v>
      </c>
      <c r="M198" s="11">
        <f t="shared" si="97"/>
        <v>25.3</v>
      </c>
      <c r="N198" s="11">
        <f t="shared" si="98"/>
        <v>15.6</v>
      </c>
      <c r="O198" s="11">
        <f t="shared" si="99"/>
        <v>0</v>
      </c>
    </row>
    <row r="199" spans="1:17" ht="15" customHeight="1" x14ac:dyDescent="0.25">
      <c r="A199" s="243" t="s">
        <v>183</v>
      </c>
      <c r="B199" s="29" t="s">
        <v>11</v>
      </c>
      <c r="C199" s="39" t="s">
        <v>30</v>
      </c>
      <c r="D199" s="16">
        <f t="shared" si="94"/>
        <v>71.8</v>
      </c>
      <c r="E199" s="16">
        <v>71.8</v>
      </c>
      <c r="F199" s="16">
        <v>45.8</v>
      </c>
      <c r="G199" s="16"/>
      <c r="H199" s="9">
        <f t="shared" si="95"/>
        <v>0</v>
      </c>
      <c r="I199" s="10"/>
      <c r="J199" s="10"/>
      <c r="K199" s="207"/>
      <c r="L199" s="11">
        <f t="shared" si="96"/>
        <v>71.8</v>
      </c>
      <c r="M199" s="11">
        <f t="shared" si="97"/>
        <v>71.8</v>
      </c>
      <c r="N199" s="11">
        <f t="shared" si="98"/>
        <v>45.8</v>
      </c>
      <c r="O199" s="11">
        <f t="shared" si="99"/>
        <v>0</v>
      </c>
    </row>
    <row r="200" spans="1:17" ht="15" customHeight="1" x14ac:dyDescent="0.25">
      <c r="A200" s="260" t="s">
        <v>184</v>
      </c>
      <c r="B200" s="29" t="s">
        <v>15</v>
      </c>
      <c r="C200" s="39" t="s">
        <v>30</v>
      </c>
      <c r="D200" s="16">
        <f t="shared" si="94"/>
        <v>27.7</v>
      </c>
      <c r="E200" s="16">
        <v>27.7</v>
      </c>
      <c r="F200" s="16">
        <v>17.3</v>
      </c>
      <c r="G200" s="16"/>
      <c r="H200" s="9">
        <f t="shared" si="95"/>
        <v>0</v>
      </c>
      <c r="I200" s="10"/>
      <c r="J200" s="10"/>
      <c r="K200" s="207"/>
      <c r="L200" s="11">
        <f t="shared" si="96"/>
        <v>27.7</v>
      </c>
      <c r="M200" s="11">
        <f t="shared" si="97"/>
        <v>27.7</v>
      </c>
      <c r="N200" s="11">
        <f t="shared" si="98"/>
        <v>17.3</v>
      </c>
      <c r="O200" s="11">
        <f t="shared" si="99"/>
        <v>0</v>
      </c>
    </row>
    <row r="201" spans="1:17" ht="15" customHeight="1" x14ac:dyDescent="0.25">
      <c r="A201" s="32" t="s">
        <v>185</v>
      </c>
      <c r="B201" s="29" t="s">
        <v>16</v>
      </c>
      <c r="C201" s="39" t="s">
        <v>30</v>
      </c>
      <c r="D201" s="16">
        <f t="shared" si="94"/>
        <v>0</v>
      </c>
      <c r="E201" s="16"/>
      <c r="F201" s="16"/>
      <c r="G201" s="16"/>
      <c r="H201" s="9">
        <f t="shared" ref="H201" si="100">I201+K201</f>
        <v>21.7</v>
      </c>
      <c r="I201" s="10">
        <v>21.7</v>
      </c>
      <c r="J201" s="10">
        <v>12.3</v>
      </c>
      <c r="K201" s="207"/>
      <c r="L201" s="11">
        <f t="shared" ref="L201" si="101">M201+O201</f>
        <v>21.7</v>
      </c>
      <c r="M201" s="11">
        <f t="shared" ref="M201" si="102">E201+I201</f>
        <v>21.7</v>
      </c>
      <c r="N201" s="11">
        <f t="shared" ref="N201" si="103">F201+J201</f>
        <v>12.3</v>
      </c>
      <c r="O201" s="11">
        <f t="shared" ref="O201" si="104">G201+K201</f>
        <v>0</v>
      </c>
    </row>
    <row r="202" spans="1:17" ht="15" customHeight="1" x14ac:dyDescent="0.25">
      <c r="A202" s="13" t="s">
        <v>186</v>
      </c>
      <c r="B202" s="29" t="s">
        <v>27</v>
      </c>
      <c r="C202" s="39" t="s">
        <v>30</v>
      </c>
      <c r="D202" s="16">
        <f t="shared" si="94"/>
        <v>241.7</v>
      </c>
      <c r="E202" s="16">
        <v>241.7</v>
      </c>
      <c r="F202" s="16">
        <v>156.6</v>
      </c>
      <c r="G202" s="16"/>
      <c r="H202" s="9">
        <f t="shared" si="95"/>
        <v>15</v>
      </c>
      <c r="I202" s="10">
        <v>15</v>
      </c>
      <c r="J202" s="10">
        <v>11.5</v>
      </c>
      <c r="K202" s="207"/>
      <c r="L202" s="11">
        <f t="shared" si="96"/>
        <v>256.7</v>
      </c>
      <c r="M202" s="11">
        <f t="shared" si="97"/>
        <v>256.7</v>
      </c>
      <c r="N202" s="11">
        <f t="shared" si="98"/>
        <v>168.1</v>
      </c>
      <c r="O202" s="11">
        <f t="shared" si="99"/>
        <v>0</v>
      </c>
    </row>
    <row r="203" spans="1:17" ht="15" customHeight="1" x14ac:dyDescent="0.25">
      <c r="A203" s="243" t="s">
        <v>187</v>
      </c>
      <c r="B203" s="29" t="s">
        <v>57</v>
      </c>
      <c r="C203" s="39" t="s">
        <v>30</v>
      </c>
      <c r="D203" s="16">
        <f t="shared" si="94"/>
        <v>66.5</v>
      </c>
      <c r="E203" s="16">
        <v>66.5</v>
      </c>
      <c r="F203" s="16">
        <v>48.2</v>
      </c>
      <c r="G203" s="16"/>
      <c r="H203" s="9">
        <f t="shared" si="95"/>
        <v>0</v>
      </c>
      <c r="I203" s="10"/>
      <c r="J203" s="10"/>
      <c r="K203" s="207"/>
      <c r="L203" s="11">
        <f t="shared" si="96"/>
        <v>66.5</v>
      </c>
      <c r="M203" s="11">
        <f t="shared" si="97"/>
        <v>66.5</v>
      </c>
      <c r="N203" s="11">
        <f t="shared" si="98"/>
        <v>48.2</v>
      </c>
      <c r="O203" s="11">
        <f t="shared" si="99"/>
        <v>0</v>
      </c>
    </row>
    <row r="204" spans="1:17" ht="15" customHeight="1" x14ac:dyDescent="0.25">
      <c r="A204" s="38" t="s">
        <v>188</v>
      </c>
      <c r="B204" s="29" t="s">
        <v>58</v>
      </c>
      <c r="C204" s="39" t="s">
        <v>30</v>
      </c>
      <c r="D204" s="16">
        <f t="shared" si="94"/>
        <v>49</v>
      </c>
      <c r="E204" s="16">
        <v>49</v>
      </c>
      <c r="F204" s="16">
        <v>33.299999999999997</v>
      </c>
      <c r="G204" s="16"/>
      <c r="H204" s="9">
        <f t="shared" si="95"/>
        <v>2.4</v>
      </c>
      <c r="I204" s="10">
        <v>2.4</v>
      </c>
      <c r="J204" s="10">
        <v>1.9</v>
      </c>
      <c r="K204" s="207"/>
      <c r="L204" s="11">
        <f t="shared" si="96"/>
        <v>51.4</v>
      </c>
      <c r="M204" s="11">
        <f t="shared" si="97"/>
        <v>51.4</v>
      </c>
      <c r="N204" s="11">
        <f t="shared" si="98"/>
        <v>35.199999999999996</v>
      </c>
      <c r="O204" s="11">
        <f t="shared" si="99"/>
        <v>0</v>
      </c>
    </row>
    <row r="205" spans="1:17" ht="15" customHeight="1" x14ac:dyDescent="0.25">
      <c r="A205" s="40" t="s">
        <v>189</v>
      </c>
      <c r="B205" s="29" t="s">
        <v>394</v>
      </c>
      <c r="C205" s="39" t="s">
        <v>30</v>
      </c>
      <c r="D205" s="16">
        <f t="shared" si="94"/>
        <v>33.799999999999997</v>
      </c>
      <c r="E205" s="16">
        <v>33.799999999999997</v>
      </c>
      <c r="F205" s="16">
        <v>24.7</v>
      </c>
      <c r="G205" s="16"/>
      <c r="H205" s="9">
        <f t="shared" si="95"/>
        <v>2</v>
      </c>
      <c r="I205" s="10">
        <v>2</v>
      </c>
      <c r="J205" s="10">
        <v>1.5</v>
      </c>
      <c r="K205" s="207"/>
      <c r="L205" s="11">
        <f t="shared" si="96"/>
        <v>35.799999999999997</v>
      </c>
      <c r="M205" s="11">
        <f t="shared" si="97"/>
        <v>35.799999999999997</v>
      </c>
      <c r="N205" s="11">
        <f t="shared" si="98"/>
        <v>26.2</v>
      </c>
      <c r="O205" s="11">
        <f t="shared" si="99"/>
        <v>0</v>
      </c>
    </row>
    <row r="206" spans="1:17" ht="15" customHeight="1" x14ac:dyDescent="0.25">
      <c r="A206" s="32" t="s">
        <v>190</v>
      </c>
      <c r="B206" s="29" t="s">
        <v>396</v>
      </c>
      <c r="C206" s="39" t="s">
        <v>30</v>
      </c>
      <c r="D206" s="16">
        <f t="shared" si="94"/>
        <v>74.5</v>
      </c>
      <c r="E206" s="16">
        <v>74.5</v>
      </c>
      <c r="F206" s="16">
        <v>51.4</v>
      </c>
      <c r="G206" s="16"/>
      <c r="H206" s="9">
        <f t="shared" si="95"/>
        <v>-29.7</v>
      </c>
      <c r="I206" s="10">
        <v>-29.7</v>
      </c>
      <c r="J206" s="10">
        <v>-20.2</v>
      </c>
      <c r="K206" s="207"/>
      <c r="L206" s="11">
        <f t="shared" si="96"/>
        <v>44.8</v>
      </c>
      <c r="M206" s="11">
        <f t="shared" si="97"/>
        <v>44.8</v>
      </c>
      <c r="N206" s="11">
        <f t="shared" si="98"/>
        <v>31.2</v>
      </c>
      <c r="O206" s="11">
        <f t="shared" si="99"/>
        <v>0</v>
      </c>
    </row>
    <row r="207" spans="1:17" x14ac:dyDescent="0.25">
      <c r="A207" s="32" t="s">
        <v>191</v>
      </c>
      <c r="B207" s="29" t="s">
        <v>67</v>
      </c>
      <c r="C207" s="39" t="s">
        <v>30</v>
      </c>
      <c r="D207" s="16">
        <f t="shared" si="94"/>
        <v>38.6</v>
      </c>
      <c r="E207" s="16">
        <v>38.6</v>
      </c>
      <c r="F207" s="16">
        <v>27.7</v>
      </c>
      <c r="G207" s="16"/>
      <c r="H207" s="9">
        <f t="shared" si="95"/>
        <v>0</v>
      </c>
      <c r="I207" s="10"/>
      <c r="J207" s="10"/>
      <c r="K207" s="207"/>
      <c r="L207" s="11">
        <f t="shared" si="96"/>
        <v>38.6</v>
      </c>
      <c r="M207" s="11">
        <f t="shared" si="97"/>
        <v>38.6</v>
      </c>
      <c r="N207" s="11">
        <f t="shared" si="98"/>
        <v>27.7</v>
      </c>
      <c r="O207" s="11">
        <f t="shared" si="99"/>
        <v>0</v>
      </c>
      <c r="P207" s="37"/>
      <c r="Q207" s="37"/>
    </row>
    <row r="208" spans="1:17" x14ac:dyDescent="0.25">
      <c r="A208" s="32" t="s">
        <v>192</v>
      </c>
      <c r="B208" s="29" t="s">
        <v>154</v>
      </c>
      <c r="C208" s="39" t="s">
        <v>30</v>
      </c>
      <c r="D208" s="16">
        <f t="shared" si="94"/>
        <v>32.4</v>
      </c>
      <c r="E208" s="16">
        <v>32.4</v>
      </c>
      <c r="F208" s="16">
        <v>21.8</v>
      </c>
      <c r="G208" s="16"/>
      <c r="H208" s="9">
        <f t="shared" si="95"/>
        <v>0</v>
      </c>
      <c r="I208" s="10"/>
      <c r="J208" s="10"/>
      <c r="K208" s="207"/>
      <c r="L208" s="11">
        <f t="shared" si="96"/>
        <v>32.4</v>
      </c>
      <c r="M208" s="11">
        <f t="shared" si="97"/>
        <v>32.4</v>
      </c>
      <c r="N208" s="11">
        <f t="shared" si="98"/>
        <v>21.8</v>
      </c>
      <c r="O208" s="11">
        <f t="shared" si="99"/>
        <v>0</v>
      </c>
    </row>
    <row r="209" spans="1:17" x14ac:dyDescent="0.25">
      <c r="A209" s="32" t="s">
        <v>193</v>
      </c>
      <c r="B209" s="29" t="s">
        <v>28</v>
      </c>
      <c r="C209" s="39" t="s">
        <v>30</v>
      </c>
      <c r="D209" s="16">
        <f t="shared" si="94"/>
        <v>473.6</v>
      </c>
      <c r="E209" s="16">
        <v>473.6</v>
      </c>
      <c r="F209" s="16">
        <v>317.60000000000002</v>
      </c>
      <c r="G209" s="16"/>
      <c r="H209" s="9">
        <f t="shared" si="95"/>
        <v>0</v>
      </c>
      <c r="I209" s="10"/>
      <c r="J209" s="10"/>
      <c r="K209" s="207"/>
      <c r="L209" s="11">
        <f t="shared" si="96"/>
        <v>473.6</v>
      </c>
      <c r="M209" s="11">
        <f t="shared" si="97"/>
        <v>473.6</v>
      </c>
      <c r="N209" s="11">
        <f t="shared" si="98"/>
        <v>317.60000000000002</v>
      </c>
      <c r="O209" s="11">
        <f t="shared" si="99"/>
        <v>0</v>
      </c>
      <c r="P209" s="37"/>
      <c r="Q209" s="37"/>
    </row>
    <row r="210" spans="1:17" ht="15" customHeight="1" x14ac:dyDescent="0.25">
      <c r="A210" s="32" t="s">
        <v>141</v>
      </c>
      <c r="B210" s="12" t="s">
        <v>29</v>
      </c>
      <c r="C210" s="39" t="s">
        <v>30</v>
      </c>
      <c r="D210" s="16">
        <f t="shared" si="94"/>
        <v>127.2</v>
      </c>
      <c r="E210" s="16">
        <v>127.2</v>
      </c>
      <c r="F210" s="16">
        <v>91.5</v>
      </c>
      <c r="G210" s="16"/>
      <c r="H210" s="9">
        <f t="shared" si="95"/>
        <v>0</v>
      </c>
      <c r="I210" s="10"/>
      <c r="J210" s="10"/>
      <c r="K210" s="207"/>
      <c r="L210" s="11">
        <f t="shared" si="96"/>
        <v>127.2</v>
      </c>
      <c r="M210" s="11">
        <f t="shared" si="97"/>
        <v>127.2</v>
      </c>
      <c r="N210" s="11">
        <f t="shared" si="98"/>
        <v>91.5</v>
      </c>
      <c r="O210" s="11">
        <f t="shared" si="99"/>
        <v>0</v>
      </c>
      <c r="P210" s="37"/>
      <c r="Q210" s="37"/>
    </row>
    <row r="211" spans="1:17" x14ac:dyDescent="0.25">
      <c r="A211" s="32" t="s">
        <v>142</v>
      </c>
      <c r="B211" s="41" t="s">
        <v>64</v>
      </c>
      <c r="C211" s="39" t="s">
        <v>30</v>
      </c>
      <c r="D211" s="16">
        <f t="shared" si="94"/>
        <v>347.6</v>
      </c>
      <c r="E211" s="16">
        <v>347.6</v>
      </c>
      <c r="F211" s="16">
        <v>232</v>
      </c>
      <c r="G211" s="16"/>
      <c r="H211" s="9">
        <f t="shared" si="95"/>
        <v>0</v>
      </c>
      <c r="I211" s="10"/>
      <c r="J211" s="10"/>
      <c r="K211" s="207"/>
      <c r="L211" s="11">
        <f t="shared" si="96"/>
        <v>347.6</v>
      </c>
      <c r="M211" s="11">
        <f t="shared" si="97"/>
        <v>347.6</v>
      </c>
      <c r="N211" s="11">
        <f t="shared" si="98"/>
        <v>232</v>
      </c>
      <c r="O211" s="11">
        <f t="shared" si="99"/>
        <v>0</v>
      </c>
    </row>
    <row r="212" spans="1:17" ht="15.95" customHeight="1" x14ac:dyDescent="0.25">
      <c r="A212" s="54" t="s">
        <v>143</v>
      </c>
      <c r="B212" s="44" t="s">
        <v>179</v>
      </c>
      <c r="C212" s="78"/>
      <c r="D212" s="265">
        <f>D196+D197+D198+D199+D200+D201+D202+D203+D204+D205+D206+D207+D208+D209+D210+D211</f>
        <v>2628.7</v>
      </c>
      <c r="E212" s="23">
        <f>E196+E197+E198+E199+E200+E201+E202+E203+E204+E205+E206+E207+E208+E209+E210+E211</f>
        <v>2073.4</v>
      </c>
      <c r="F212" s="23">
        <f>F196+F197+F198+F199+F200+F201+F202+F203+F204+F205+F206+F207+F208+F209+F210+F211</f>
        <v>1100.5999999999999</v>
      </c>
      <c r="G212" s="23">
        <f>G196+G197+G198+G199+G200+G201+G202+G203+G204+G205+G206+G207+G208+G209+G210+G211</f>
        <v>555.29999999999995</v>
      </c>
      <c r="H212" s="9">
        <f>H196+H197+H198+H199+H200+H201+H202+H203+H204+H205+H206+H207+H208+H209+H210+H211</f>
        <v>108.39999999999999</v>
      </c>
      <c r="I212" s="9">
        <f t="shared" ref="I212:K212" si="105">I196+I197+I198+I199+I200+I201+I202+I203+I204+I205+I206+I207+I208+I209+I210+I211</f>
        <v>43.7</v>
      </c>
      <c r="J212" s="9">
        <f t="shared" si="105"/>
        <v>7</v>
      </c>
      <c r="K212" s="9">
        <f t="shared" si="105"/>
        <v>64.7</v>
      </c>
      <c r="L212" s="44">
        <f>M212+O212</f>
        <v>2737.1000000000004</v>
      </c>
      <c r="M212" s="44">
        <f>M196+M197+M198+M199+M200+M201+M202+M203+M204+M205+M206+M207+M208+M209+M210+M211</f>
        <v>2117.1000000000004</v>
      </c>
      <c r="N212" s="44">
        <f t="shared" ref="N212:O212" si="106">N196+N197+N198+N199+N200+N201+N202+N203+N204+N205+N206+N207+N208+N209+N210+N211</f>
        <v>1107.5999999999999</v>
      </c>
      <c r="O212" s="44">
        <f t="shared" si="106"/>
        <v>620</v>
      </c>
    </row>
    <row r="213" spans="1:17" ht="17.25" customHeight="1" x14ac:dyDescent="0.25">
      <c r="A213" s="32" t="s">
        <v>144</v>
      </c>
      <c r="B213" s="561" t="s">
        <v>68</v>
      </c>
      <c r="C213" s="562"/>
      <c r="D213" s="562"/>
      <c r="E213" s="562"/>
      <c r="F213" s="562"/>
      <c r="G213" s="562"/>
      <c r="H213" s="562"/>
      <c r="I213" s="562"/>
      <c r="J213" s="562"/>
      <c r="K213" s="562"/>
      <c r="L213" s="562"/>
      <c r="M213" s="562"/>
      <c r="N213" s="562"/>
      <c r="O213" s="563"/>
    </row>
    <row r="214" spans="1:17" ht="17.25" customHeight="1" x14ac:dyDescent="0.25">
      <c r="A214" s="32" t="s">
        <v>145</v>
      </c>
      <c r="B214" s="6" t="s">
        <v>20</v>
      </c>
      <c r="C214" s="181"/>
      <c r="D214" s="16">
        <f t="shared" ref="D214:D216" si="107">E214+G214</f>
        <v>1985.9</v>
      </c>
      <c r="E214" s="16">
        <f>E215+E216</f>
        <v>1955.9</v>
      </c>
      <c r="F214" s="16">
        <f t="shared" ref="F214:G214" si="108">F215+F216</f>
        <v>0</v>
      </c>
      <c r="G214" s="16">
        <f t="shared" si="108"/>
        <v>30</v>
      </c>
      <c r="H214" s="9">
        <f t="shared" ref="H214:H216" si="109">I214+K214</f>
        <v>22.5</v>
      </c>
      <c r="I214" s="10">
        <f t="shared" ref="I214" si="110">I215+I216</f>
        <v>22.5</v>
      </c>
      <c r="J214" s="10">
        <f t="shared" ref="J214" si="111">J215+J216</f>
        <v>0</v>
      </c>
      <c r="K214" s="10">
        <f t="shared" ref="K214" si="112">K215+K216</f>
        <v>0</v>
      </c>
      <c r="L214" s="11">
        <f t="shared" ref="L214:L216" si="113">M214+O214</f>
        <v>2008.4</v>
      </c>
      <c r="M214" s="11">
        <f t="shared" ref="M214" si="114">M215+M216</f>
        <v>1978.4</v>
      </c>
      <c r="N214" s="11">
        <f t="shared" ref="N214" si="115">N215+N216</f>
        <v>0</v>
      </c>
      <c r="O214" s="11">
        <f t="shared" ref="O214" si="116">O215+O216</f>
        <v>30</v>
      </c>
    </row>
    <row r="215" spans="1:17" x14ac:dyDescent="0.25">
      <c r="A215" s="40"/>
      <c r="B215" s="6"/>
      <c r="C215" s="15" t="s">
        <v>32</v>
      </c>
      <c r="D215" s="16">
        <f t="shared" si="107"/>
        <v>5</v>
      </c>
      <c r="E215" s="16">
        <v>5</v>
      </c>
      <c r="F215" s="16"/>
      <c r="G215" s="16"/>
      <c r="H215" s="9">
        <f t="shared" si="109"/>
        <v>0</v>
      </c>
      <c r="I215" s="10"/>
      <c r="J215" s="10"/>
      <c r="K215" s="207"/>
      <c r="L215" s="12">
        <f t="shared" si="113"/>
        <v>5</v>
      </c>
      <c r="M215" s="12">
        <f t="shared" ref="M215" si="117">E215+I215</f>
        <v>5</v>
      </c>
      <c r="N215" s="12">
        <f t="shared" ref="N215" si="118">F215+J215</f>
        <v>0</v>
      </c>
      <c r="O215" s="12">
        <f t="shared" ref="O215" si="119">G215+K215</f>
        <v>0</v>
      </c>
    </row>
    <row r="216" spans="1:17" ht="17.25" customHeight="1" x14ac:dyDescent="0.25">
      <c r="A216" s="40"/>
      <c r="B216" s="6"/>
      <c r="C216" s="181" t="s">
        <v>24</v>
      </c>
      <c r="D216" s="16">
        <f t="shared" si="107"/>
        <v>1980.9</v>
      </c>
      <c r="E216" s="16">
        <f t="shared" ref="E216" si="120">E217+E218</f>
        <v>1950.9</v>
      </c>
      <c r="F216" s="16">
        <f t="shared" ref="F216:G216" si="121">F217+F218</f>
        <v>0</v>
      </c>
      <c r="G216" s="16">
        <f t="shared" si="121"/>
        <v>30</v>
      </c>
      <c r="H216" s="9">
        <f t="shared" si="109"/>
        <v>22.5</v>
      </c>
      <c r="I216" s="9">
        <f t="shared" ref="I216:K216" si="122">I217+I218</f>
        <v>22.5</v>
      </c>
      <c r="J216" s="9">
        <f t="shared" si="122"/>
        <v>0</v>
      </c>
      <c r="K216" s="9">
        <f t="shared" si="122"/>
        <v>0</v>
      </c>
      <c r="L216" s="11">
        <f t="shared" si="113"/>
        <v>2003.4</v>
      </c>
      <c r="M216" s="11">
        <f t="shared" ref="M216" si="123">M217+M218</f>
        <v>1973.4</v>
      </c>
      <c r="N216" s="11">
        <f t="shared" ref="N216" si="124">N217+N218</f>
        <v>0</v>
      </c>
      <c r="O216" s="11">
        <f t="shared" ref="O216" si="125">O217+O218</f>
        <v>30</v>
      </c>
    </row>
    <row r="217" spans="1:17" hidden="1" x14ac:dyDescent="0.25">
      <c r="A217" s="40"/>
      <c r="B217" s="266" t="s">
        <v>8</v>
      </c>
      <c r="C217" s="252"/>
      <c r="D217" s="254">
        <f t="shared" ref="D217:D222" si="126">E217+G217</f>
        <v>1421.9</v>
      </c>
      <c r="E217" s="254">
        <v>1391.9</v>
      </c>
      <c r="F217" s="254"/>
      <c r="G217" s="254">
        <v>30</v>
      </c>
      <c r="H217" s="254">
        <f t="shared" ref="H217:H222" si="127">I217+K217</f>
        <v>22.5</v>
      </c>
      <c r="I217" s="254">
        <v>22.5</v>
      </c>
      <c r="J217" s="254"/>
      <c r="K217" s="254"/>
      <c r="L217" s="254">
        <f t="shared" ref="L217:L222" si="128">M217+O217</f>
        <v>1444.4</v>
      </c>
      <c r="M217" s="254">
        <f t="shared" ref="M217:M222" si="129">E217+I217</f>
        <v>1414.4</v>
      </c>
      <c r="N217" s="254">
        <f t="shared" ref="N217:N222" si="130">F217+J217</f>
        <v>0</v>
      </c>
      <c r="O217" s="254">
        <f t="shared" ref="O217:O222" si="131">G217+K217</f>
        <v>30</v>
      </c>
    </row>
    <row r="218" spans="1:17" x14ac:dyDescent="0.25">
      <c r="A218" s="243"/>
      <c r="B218" s="267" t="s">
        <v>159</v>
      </c>
      <c r="C218" s="182"/>
      <c r="D218" s="249">
        <f t="shared" si="126"/>
        <v>559</v>
      </c>
      <c r="E218" s="16">
        <v>559</v>
      </c>
      <c r="F218" s="16"/>
      <c r="G218" s="16"/>
      <c r="H218" s="9">
        <f t="shared" si="127"/>
        <v>0</v>
      </c>
      <c r="I218" s="10"/>
      <c r="J218" s="10"/>
      <c r="K218" s="207"/>
      <c r="L218" s="12">
        <f t="shared" si="128"/>
        <v>559</v>
      </c>
      <c r="M218" s="12">
        <f t="shared" si="129"/>
        <v>559</v>
      </c>
      <c r="N218" s="12">
        <f t="shared" si="130"/>
        <v>0</v>
      </c>
      <c r="O218" s="12">
        <f t="shared" si="131"/>
        <v>0</v>
      </c>
    </row>
    <row r="219" spans="1:17" ht="15" customHeight="1" x14ac:dyDescent="0.25">
      <c r="A219" s="13" t="s">
        <v>146</v>
      </c>
      <c r="B219" s="80" t="s">
        <v>52</v>
      </c>
      <c r="C219" s="81" t="s">
        <v>24</v>
      </c>
      <c r="D219" s="16">
        <f t="shared" si="126"/>
        <v>242.2</v>
      </c>
      <c r="E219" s="16">
        <v>242.2</v>
      </c>
      <c r="F219" s="16">
        <v>157.5</v>
      </c>
      <c r="G219" s="16"/>
      <c r="H219" s="9">
        <f t="shared" si="127"/>
        <v>0</v>
      </c>
      <c r="I219" s="10"/>
      <c r="J219" s="10"/>
      <c r="K219" s="207"/>
      <c r="L219" s="12">
        <f t="shared" si="128"/>
        <v>242.2</v>
      </c>
      <c r="M219" s="12">
        <f t="shared" si="129"/>
        <v>242.2</v>
      </c>
      <c r="N219" s="12">
        <f t="shared" si="130"/>
        <v>157.5</v>
      </c>
      <c r="O219" s="12">
        <f t="shared" si="131"/>
        <v>0</v>
      </c>
    </row>
    <row r="220" spans="1:17" ht="15" customHeight="1" x14ac:dyDescent="0.25">
      <c r="A220" s="19" t="s">
        <v>147</v>
      </c>
      <c r="B220" s="29" t="s">
        <v>53</v>
      </c>
      <c r="C220" s="30" t="s">
        <v>24</v>
      </c>
      <c r="D220" s="16">
        <f t="shared" si="126"/>
        <v>439.1</v>
      </c>
      <c r="E220" s="16">
        <v>439.1</v>
      </c>
      <c r="F220" s="16">
        <v>321.2</v>
      </c>
      <c r="G220" s="16"/>
      <c r="H220" s="9">
        <f t="shared" si="127"/>
        <v>0</v>
      </c>
      <c r="I220" s="10"/>
      <c r="J220" s="10"/>
      <c r="K220" s="207"/>
      <c r="L220" s="12">
        <f t="shared" si="128"/>
        <v>439.1</v>
      </c>
      <c r="M220" s="12">
        <f t="shared" si="129"/>
        <v>439.1</v>
      </c>
      <c r="N220" s="12">
        <f t="shared" si="130"/>
        <v>321.2</v>
      </c>
      <c r="O220" s="12">
        <f t="shared" si="131"/>
        <v>0</v>
      </c>
    </row>
    <row r="221" spans="1:17" ht="15" customHeight="1" x14ac:dyDescent="0.25">
      <c r="A221" s="38" t="s">
        <v>148</v>
      </c>
      <c r="B221" s="29" t="s">
        <v>167</v>
      </c>
      <c r="C221" s="30" t="s">
        <v>24</v>
      </c>
      <c r="D221" s="16">
        <f t="shared" si="126"/>
        <v>38.799999999999997</v>
      </c>
      <c r="E221" s="16">
        <v>38.799999999999997</v>
      </c>
      <c r="F221" s="16">
        <v>29.7</v>
      </c>
      <c r="G221" s="16"/>
      <c r="H221" s="9">
        <f t="shared" si="127"/>
        <v>0</v>
      </c>
      <c r="I221" s="10"/>
      <c r="J221" s="10"/>
      <c r="K221" s="207"/>
      <c r="L221" s="12">
        <f t="shared" si="128"/>
        <v>38.799999999999997</v>
      </c>
      <c r="M221" s="12">
        <f t="shared" si="129"/>
        <v>38.799999999999997</v>
      </c>
      <c r="N221" s="12">
        <f t="shared" si="130"/>
        <v>29.7</v>
      </c>
      <c r="O221" s="12">
        <f t="shared" si="131"/>
        <v>0</v>
      </c>
    </row>
    <row r="222" spans="1:17" s="37" customFormat="1" ht="15" customHeight="1" x14ac:dyDescent="0.25">
      <c r="A222" s="13" t="s">
        <v>149</v>
      </c>
      <c r="B222" s="12" t="s">
        <v>69</v>
      </c>
      <c r="C222" s="30" t="s">
        <v>24</v>
      </c>
      <c r="D222" s="16">
        <f t="shared" si="126"/>
        <v>538.4</v>
      </c>
      <c r="E222" s="16">
        <v>538.4</v>
      </c>
      <c r="F222" s="16">
        <v>330.4</v>
      </c>
      <c r="G222" s="16"/>
      <c r="H222" s="9">
        <f t="shared" si="127"/>
        <v>0</v>
      </c>
      <c r="I222" s="10"/>
      <c r="J222" s="10"/>
      <c r="K222" s="207"/>
      <c r="L222" s="12">
        <f t="shared" si="128"/>
        <v>538.4</v>
      </c>
      <c r="M222" s="12">
        <f t="shared" si="129"/>
        <v>538.4</v>
      </c>
      <c r="N222" s="12">
        <f t="shared" si="130"/>
        <v>330.4</v>
      </c>
      <c r="O222" s="12">
        <f t="shared" si="131"/>
        <v>0</v>
      </c>
      <c r="P222" s="2"/>
      <c r="Q222" s="2"/>
    </row>
    <row r="223" spans="1:17" s="37" customFormat="1" ht="15" customHeight="1" x14ac:dyDescent="0.25">
      <c r="A223" s="19" t="s">
        <v>150</v>
      </c>
      <c r="B223" s="12" t="s">
        <v>568</v>
      </c>
      <c r="C223" s="30" t="s">
        <v>24</v>
      </c>
      <c r="D223" s="16">
        <f t="shared" ref="D223" si="132">E223+G223</f>
        <v>74.599999999999994</v>
      </c>
      <c r="E223" s="16">
        <v>74.599999999999994</v>
      </c>
      <c r="F223" s="16">
        <v>53.6</v>
      </c>
      <c r="G223" s="16"/>
      <c r="H223" s="9">
        <f t="shared" ref="H223" si="133">I223+K223</f>
        <v>0</v>
      </c>
      <c r="I223" s="10"/>
      <c r="J223" s="10"/>
      <c r="K223" s="207"/>
      <c r="L223" s="12">
        <f t="shared" ref="L223" si="134">M223+O223</f>
        <v>74.599999999999994</v>
      </c>
      <c r="M223" s="12">
        <f t="shared" ref="M223" si="135">E223+I223</f>
        <v>74.599999999999994</v>
      </c>
      <c r="N223" s="12">
        <f t="shared" ref="N223" si="136">F223+J223</f>
        <v>53.6</v>
      </c>
      <c r="O223" s="12">
        <f t="shared" ref="O223" si="137">G223+K223</f>
        <v>0</v>
      </c>
      <c r="P223" s="2"/>
      <c r="Q223" s="2"/>
    </row>
    <row r="224" spans="1:17" ht="15.95" customHeight="1" x14ac:dyDescent="0.25">
      <c r="A224" s="54" t="s">
        <v>151</v>
      </c>
      <c r="B224" s="246" t="s">
        <v>180</v>
      </c>
      <c r="C224" s="25"/>
      <c r="D224" s="23">
        <f>D214+D219+D220+D221+D222+D223</f>
        <v>3319</v>
      </c>
      <c r="E224" s="23">
        <f>E214+E219+E220+E221+E222+E223</f>
        <v>3289</v>
      </c>
      <c r="F224" s="23">
        <f t="shared" ref="F224:G224" si="138">F214+F219+F220+F221+F222+F223</f>
        <v>892.4</v>
      </c>
      <c r="G224" s="23">
        <f t="shared" si="138"/>
        <v>30</v>
      </c>
      <c r="H224" s="24">
        <f t="shared" ref="H224" si="139">H214+H219+H220+H221+H222</f>
        <v>22.5</v>
      </c>
      <c r="I224" s="24">
        <f t="shared" ref="I224" si="140">I214+I219+I220+I221+I222+I223</f>
        <v>22.5</v>
      </c>
      <c r="J224" s="24">
        <f t="shared" ref="J224" si="141">J214+J219+J220+J221+J222+J223</f>
        <v>0</v>
      </c>
      <c r="K224" s="258">
        <f t="shared" ref="K224" si="142">K214+K219+K220+K221+K222+K223</f>
        <v>0</v>
      </c>
      <c r="L224" s="44">
        <f>M224+O224</f>
        <v>3341.5</v>
      </c>
      <c r="M224" s="49">
        <f t="shared" ref="M224:O224" si="143">M214+M219+M220+M221+M222+M223</f>
        <v>3311.5</v>
      </c>
      <c r="N224" s="49">
        <f t="shared" si="143"/>
        <v>892.4</v>
      </c>
      <c r="O224" s="49">
        <f t="shared" si="143"/>
        <v>30</v>
      </c>
    </row>
    <row r="225" spans="1:17" ht="15.95" customHeight="1" x14ac:dyDescent="0.25">
      <c r="A225" s="54" t="s">
        <v>463</v>
      </c>
      <c r="B225" s="188" t="s">
        <v>172</v>
      </c>
      <c r="C225" s="46"/>
      <c r="D225" s="23">
        <f>E225+G225</f>
        <v>20814.7</v>
      </c>
      <c r="E225" s="23">
        <f>E91+E145+E149+E189+E194+E212+E224</f>
        <v>18189.5</v>
      </c>
      <c r="F225" s="23">
        <f t="shared" ref="F225:G225" si="144">F91+F145+F149+F189+F194+F212+F224</f>
        <v>7610.0999999999985</v>
      </c>
      <c r="G225" s="23">
        <f t="shared" si="144"/>
        <v>2625.2</v>
      </c>
      <c r="H225" s="24">
        <f t="shared" ref="H225" si="145">I225+K225</f>
        <v>403.1</v>
      </c>
      <c r="I225" s="24">
        <f t="shared" ref="I225:K225" si="146">I91+I145+I149+I189+I194+I212+I224</f>
        <v>347.8</v>
      </c>
      <c r="J225" s="24">
        <f t="shared" si="146"/>
        <v>16.2</v>
      </c>
      <c r="K225" s="24">
        <f t="shared" si="146"/>
        <v>55.300000000000004</v>
      </c>
      <c r="L225" s="49">
        <f t="shared" ref="L225" si="147">M225+O225</f>
        <v>21217.800000000003</v>
      </c>
      <c r="M225" s="49">
        <f t="shared" ref="M225:O225" si="148">M91+M145+M149+M189+M194+M212+M224</f>
        <v>18537.300000000003</v>
      </c>
      <c r="N225" s="49">
        <f t="shared" si="148"/>
        <v>7626.2999999999993</v>
      </c>
      <c r="O225" s="49">
        <f t="shared" si="148"/>
        <v>2680.5</v>
      </c>
      <c r="P225" s="23">
        <f t="shared" ref="P225" si="149">Q225+S225</f>
        <v>0</v>
      </c>
      <c r="Q225" s="23">
        <f t="shared" ref="Q225" si="150">Q91+Q145+Q149+Q189+Q194+Q212+Q224</f>
        <v>0</v>
      </c>
    </row>
    <row r="226" spans="1:17" ht="15.95" customHeight="1" x14ac:dyDescent="0.25">
      <c r="A226" s="269"/>
      <c r="B226" s="229" t="s">
        <v>204</v>
      </c>
      <c r="C226" s="46"/>
      <c r="D226" s="23"/>
      <c r="E226" s="23"/>
      <c r="F226" s="23"/>
      <c r="G226" s="23"/>
      <c r="H226" s="9"/>
      <c r="I226" s="10"/>
      <c r="J226" s="10"/>
      <c r="K226" s="207"/>
      <c r="L226" s="49"/>
      <c r="M226" s="49"/>
      <c r="N226" s="49"/>
      <c r="O226" s="49"/>
    </row>
    <row r="227" spans="1:17" s="37" customFormat="1" ht="15.95" customHeight="1" x14ac:dyDescent="0.25">
      <c r="A227" s="99"/>
      <c r="B227" s="270" t="s">
        <v>348</v>
      </c>
      <c r="C227" s="25"/>
      <c r="D227" s="96">
        <f>E227+G227</f>
        <v>580</v>
      </c>
      <c r="E227" s="96">
        <f>E24+E28+E218</f>
        <v>580</v>
      </c>
      <c r="F227" s="96">
        <f>F24+F28+F218</f>
        <v>16</v>
      </c>
      <c r="G227" s="96">
        <f>G24+G28+G218</f>
        <v>0</v>
      </c>
      <c r="H227" s="199">
        <f t="shared" ref="H227" si="151">I227+K227</f>
        <v>0</v>
      </c>
      <c r="I227" s="100">
        <f>I24+I28+I218</f>
        <v>0</v>
      </c>
      <c r="J227" s="100">
        <f>J24+J28+J218</f>
        <v>0</v>
      </c>
      <c r="K227" s="268">
        <f>K24+K28+K218</f>
        <v>0</v>
      </c>
      <c r="L227" s="101">
        <f t="shared" ref="L227" si="152">M227+O227</f>
        <v>580</v>
      </c>
      <c r="M227" s="101">
        <f>M24+M28+M218</f>
        <v>580</v>
      </c>
      <c r="N227" s="101">
        <f>N24+N28+N218</f>
        <v>16</v>
      </c>
      <c r="O227" s="101">
        <f>O24+O28+O218</f>
        <v>0</v>
      </c>
      <c r="P227" s="2"/>
      <c r="Q227" s="2"/>
    </row>
    <row r="228" spans="1:17" s="37" customFormat="1" ht="27.95" customHeight="1" x14ac:dyDescent="0.25">
      <c r="A228" s="210"/>
      <c r="B228" s="201" t="s">
        <v>60</v>
      </c>
      <c r="C228" s="25"/>
      <c r="D228" s="96">
        <f>E228+G228</f>
        <v>950</v>
      </c>
      <c r="E228" s="96">
        <f>E98</f>
        <v>950</v>
      </c>
      <c r="F228" s="96">
        <f>F98</f>
        <v>0</v>
      </c>
      <c r="G228" s="96">
        <f>G98</f>
        <v>0</v>
      </c>
      <c r="H228" s="199">
        <f>I228+K228</f>
        <v>290</v>
      </c>
      <c r="I228" s="100">
        <f>I98</f>
        <v>290</v>
      </c>
      <c r="J228" s="100">
        <f>J98</f>
        <v>0</v>
      </c>
      <c r="K228" s="268">
        <f>K98</f>
        <v>0</v>
      </c>
      <c r="L228" s="101">
        <f>M228+O228</f>
        <v>1240</v>
      </c>
      <c r="M228" s="101">
        <f>M98</f>
        <v>1240</v>
      </c>
      <c r="N228" s="101">
        <f>N98</f>
        <v>0</v>
      </c>
      <c r="O228" s="101">
        <f>O98</f>
        <v>0</v>
      </c>
      <c r="P228" s="2"/>
      <c r="Q228" s="2"/>
    </row>
    <row r="229" spans="1:17" x14ac:dyDescent="0.25">
      <c r="A229" s="6"/>
      <c r="B229" s="50"/>
      <c r="C229" s="51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6"/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0" t="s">
        <v>305</v>
      </c>
      <c r="Q230" s="71">
        <f>SUMIF(C22:C222,1,L22:L222)</f>
        <v>4486.2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0" t="s">
        <v>306</v>
      </c>
      <c r="Q231" s="71">
        <f>SUMIF(C22:C222,2,L22:L222)</f>
        <v>0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 t="s">
        <v>307</v>
      </c>
      <c r="Q232" s="71">
        <f>SUMIF(C22:C222,3,L22:L222)</f>
        <v>74.699999999999989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 t="s">
        <v>308</v>
      </c>
      <c r="Q233" s="71">
        <f>SUMIF(C22:C222,4,L22:L222)</f>
        <v>922.3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0" t="s">
        <v>311</v>
      </c>
      <c r="Q234" s="71">
        <f>SUMIF(C25:C224,5,L25:L224)</f>
        <v>1812.9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0" t="s">
        <v>309</v>
      </c>
      <c r="Q235" s="71">
        <f>SUMIF(C22:C222,6,L22:L222)</f>
        <v>1398.1999999999998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0" t="s">
        <v>310</v>
      </c>
      <c r="Q236" s="71">
        <f>SUMIF(C22:C222,7,L22:L222)</f>
        <v>119.8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0" t="s">
        <v>312</v>
      </c>
      <c r="Q237" s="71">
        <f>SUMIF(C22:C222,8,L22:L222)</f>
        <v>2815.3999999999996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0" t="s">
        <v>313</v>
      </c>
      <c r="Q238" s="71">
        <f>SUMIF(C22:C222,9,L22:L222)</f>
        <v>6095.9000000000015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0" t="s">
        <v>314</v>
      </c>
      <c r="Q239" s="71">
        <f>SUMIF(C22:C223,10,L22:L223)</f>
        <v>3492.4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75" t="s">
        <v>172</v>
      </c>
      <c r="Q240" s="76">
        <f>SUM(Q230:Q239)</f>
        <v>21217.800000000003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77"/>
      <c r="Q241" s="77"/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77"/>
      <c r="Q242" s="77">
        <f>Q240-L225</f>
        <v>0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C338" s="53"/>
    </row>
    <row r="339" spans="1:15" x14ac:dyDescent="0.25">
      <c r="C339" s="53"/>
    </row>
    <row r="340" spans="1:15" x14ac:dyDescent="0.25">
      <c r="C340" s="53"/>
    </row>
    <row r="341" spans="1:15" x14ac:dyDescent="0.25">
      <c r="C341" s="53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</sheetData>
  <mergeCells count="37">
    <mergeCell ref="B13:O13"/>
    <mergeCell ref="B14:N14"/>
    <mergeCell ref="B6:N6"/>
    <mergeCell ref="B5:O5"/>
    <mergeCell ref="B1:O1"/>
    <mergeCell ref="B2:O2"/>
    <mergeCell ref="B3:O3"/>
    <mergeCell ref="B4:O4"/>
    <mergeCell ref="B7:O7"/>
    <mergeCell ref="B8:N8"/>
    <mergeCell ref="B9:O9"/>
    <mergeCell ref="B10:N10"/>
    <mergeCell ref="B11:O11"/>
    <mergeCell ref="B12:N12"/>
    <mergeCell ref="B213:O213"/>
    <mergeCell ref="B150:O150"/>
    <mergeCell ref="B190:O190"/>
    <mergeCell ref="D18:D20"/>
    <mergeCell ref="L18:L20"/>
    <mergeCell ref="B92:O92"/>
    <mergeCell ref="B21:O21"/>
    <mergeCell ref="O19:O20"/>
    <mergeCell ref="M18:O18"/>
    <mergeCell ref="H18:H20"/>
    <mergeCell ref="G19:G20"/>
    <mergeCell ref="B195:O195"/>
    <mergeCell ref="B146:O146"/>
    <mergeCell ref="A18:A20"/>
    <mergeCell ref="C18:C20"/>
    <mergeCell ref="I18:K18"/>
    <mergeCell ref="E18:G18"/>
    <mergeCell ref="A16:O16"/>
    <mergeCell ref="E19:F19"/>
    <mergeCell ref="M19:N19"/>
    <mergeCell ref="I19:J19"/>
    <mergeCell ref="K19:K20"/>
    <mergeCell ref="B18:B20"/>
  </mergeCells>
  <phoneticPr fontId="2" type="noConversion"/>
  <pageMargins left="1.1811023622047245" right="0.39370078740157483" top="0.78740157480314965" bottom="0.78740157480314965" header="0" footer="0"/>
  <pageSetup paperSize="9" scale="48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4"/>
  <sheetViews>
    <sheetView showZeros="0" workbookViewId="0">
      <selection activeCell="B14" sqref="B14:N14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20" t="s">
        <v>328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</row>
    <row r="2" spans="1:15" x14ac:dyDescent="0.25">
      <c r="B2" s="620" t="s">
        <v>447</v>
      </c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</row>
    <row r="3" spans="1:15" x14ac:dyDescent="0.25">
      <c r="B3" s="620" t="s">
        <v>505</v>
      </c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</row>
    <row r="4" spans="1:15" x14ac:dyDescent="0.25">
      <c r="B4" s="620" t="s">
        <v>339</v>
      </c>
      <c r="C4" s="620"/>
      <c r="D4" s="620"/>
      <c r="E4" s="620"/>
      <c r="F4" s="620"/>
      <c r="G4" s="620"/>
      <c r="H4" s="620"/>
      <c r="I4" s="620"/>
      <c r="J4" s="620"/>
      <c r="K4" s="620"/>
      <c r="L4" s="620"/>
      <c r="M4" s="620"/>
      <c r="N4" s="620"/>
      <c r="O4" s="620"/>
    </row>
    <row r="5" spans="1:15" x14ac:dyDescent="0.25">
      <c r="B5" s="618" t="s">
        <v>510</v>
      </c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</row>
    <row r="6" spans="1:15" x14ac:dyDescent="0.25">
      <c r="B6" s="617" t="s">
        <v>513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470"/>
    </row>
    <row r="7" spans="1:15" x14ac:dyDescent="0.25">
      <c r="B7" s="618" t="s">
        <v>522</v>
      </c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</row>
    <row r="8" spans="1:15" x14ac:dyDescent="0.25">
      <c r="B8" s="617" t="s">
        <v>540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474"/>
    </row>
    <row r="9" spans="1:15" x14ac:dyDescent="0.25">
      <c r="B9" s="618" t="s">
        <v>546</v>
      </c>
      <c r="C9" s="618"/>
      <c r="D9" s="618"/>
      <c r="E9" s="618"/>
      <c r="F9" s="618"/>
      <c r="G9" s="618"/>
      <c r="H9" s="618"/>
      <c r="I9" s="618"/>
      <c r="J9" s="618"/>
      <c r="K9" s="618"/>
      <c r="L9" s="618"/>
      <c r="M9" s="618"/>
      <c r="N9" s="618"/>
      <c r="O9" s="618"/>
    </row>
    <row r="10" spans="1:15" x14ac:dyDescent="0.25">
      <c r="B10" s="617" t="s">
        <v>557</v>
      </c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530"/>
    </row>
    <row r="11" spans="1:15" x14ac:dyDescent="0.25">
      <c r="B11" s="618" t="s">
        <v>562</v>
      </c>
      <c r="C11" s="618"/>
      <c r="D11" s="618"/>
      <c r="E11" s="618"/>
      <c r="F11" s="618"/>
      <c r="G11" s="618"/>
      <c r="H11" s="618"/>
      <c r="I11" s="618"/>
      <c r="J11" s="618"/>
      <c r="K11" s="618"/>
      <c r="L11" s="618"/>
      <c r="M11" s="618"/>
      <c r="N11" s="618"/>
      <c r="O11" s="618"/>
    </row>
    <row r="12" spans="1:15" x14ac:dyDescent="0.25">
      <c r="B12" s="617" t="s">
        <v>574</v>
      </c>
      <c r="C12" s="617"/>
      <c r="D12" s="617"/>
      <c r="E12" s="617"/>
      <c r="F12" s="617"/>
      <c r="G12" s="617"/>
      <c r="H12" s="617"/>
      <c r="I12" s="617"/>
      <c r="J12" s="617"/>
      <c r="K12" s="617"/>
      <c r="L12" s="617"/>
      <c r="M12" s="617"/>
      <c r="N12" s="617"/>
      <c r="O12" s="542"/>
    </row>
    <row r="13" spans="1:15" x14ac:dyDescent="0.25">
      <c r="B13" s="618" t="s">
        <v>581</v>
      </c>
      <c r="C13" s="618"/>
      <c r="D13" s="618"/>
      <c r="E13" s="618"/>
      <c r="F13" s="618"/>
      <c r="G13" s="618"/>
      <c r="H13" s="618"/>
      <c r="I13" s="618"/>
      <c r="J13" s="618"/>
      <c r="K13" s="618"/>
      <c r="L13" s="618"/>
      <c r="M13" s="618"/>
      <c r="N13" s="618"/>
      <c r="O13" s="618"/>
    </row>
    <row r="14" spans="1:15" x14ac:dyDescent="0.25">
      <c r="B14" s="617" t="s">
        <v>587</v>
      </c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552"/>
    </row>
    <row r="15" spans="1:15" x14ac:dyDescent="0.25"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</row>
    <row r="16" spans="1:15" ht="31.5" customHeight="1" x14ac:dyDescent="0.25">
      <c r="A16" s="580" t="s">
        <v>455</v>
      </c>
      <c r="B16" s="580"/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  <c r="O16" s="580"/>
    </row>
    <row r="17" spans="1:15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406</v>
      </c>
    </row>
    <row r="18" spans="1:15" ht="15" customHeight="1" x14ac:dyDescent="0.25">
      <c r="A18" s="584" t="s">
        <v>5</v>
      </c>
      <c r="B18" s="587" t="s">
        <v>327</v>
      </c>
      <c r="C18" s="587" t="s">
        <v>54</v>
      </c>
      <c r="D18" s="565" t="s">
        <v>336</v>
      </c>
      <c r="E18" s="569" t="s">
        <v>194</v>
      </c>
      <c r="F18" s="569"/>
      <c r="G18" s="570"/>
      <c r="H18" s="590" t="s">
        <v>338</v>
      </c>
      <c r="I18" s="593" t="s">
        <v>194</v>
      </c>
      <c r="J18" s="594"/>
      <c r="K18" s="595"/>
      <c r="L18" s="564" t="s">
        <v>0</v>
      </c>
      <c r="M18" s="572" t="s">
        <v>194</v>
      </c>
      <c r="N18" s="573"/>
      <c r="O18" s="574"/>
    </row>
    <row r="19" spans="1:15" x14ac:dyDescent="0.25">
      <c r="A19" s="585"/>
      <c r="B19" s="588"/>
      <c r="C19" s="588"/>
      <c r="D19" s="566"/>
      <c r="E19" s="570" t="s">
        <v>1</v>
      </c>
      <c r="F19" s="598"/>
      <c r="G19" s="571" t="s">
        <v>2</v>
      </c>
      <c r="H19" s="591"/>
      <c r="I19" s="604" t="s">
        <v>1</v>
      </c>
      <c r="J19" s="604"/>
      <c r="K19" s="583" t="s">
        <v>2</v>
      </c>
      <c r="L19" s="564"/>
      <c r="M19" s="564" t="s">
        <v>1</v>
      </c>
      <c r="N19" s="564"/>
      <c r="O19" s="575" t="s">
        <v>2</v>
      </c>
    </row>
    <row r="20" spans="1:15" ht="30.75" customHeight="1" x14ac:dyDescent="0.25">
      <c r="A20" s="586"/>
      <c r="B20" s="589"/>
      <c r="C20" s="589"/>
      <c r="D20" s="567"/>
      <c r="E20" s="137" t="s">
        <v>3</v>
      </c>
      <c r="F20" s="138" t="s">
        <v>4</v>
      </c>
      <c r="G20" s="571"/>
      <c r="H20" s="592"/>
      <c r="I20" s="140" t="s">
        <v>3</v>
      </c>
      <c r="J20" s="135" t="s">
        <v>4</v>
      </c>
      <c r="K20" s="583"/>
      <c r="L20" s="564"/>
      <c r="M20" s="136" t="s">
        <v>3</v>
      </c>
      <c r="N20" s="134" t="s">
        <v>4</v>
      </c>
      <c r="O20" s="575"/>
    </row>
    <row r="21" spans="1:15" ht="15.95" customHeight="1" x14ac:dyDescent="0.25">
      <c r="A21" s="5" t="s">
        <v>71</v>
      </c>
      <c r="B21" s="561" t="s">
        <v>6</v>
      </c>
      <c r="C21" s="562"/>
      <c r="D21" s="562"/>
      <c r="E21" s="562"/>
      <c r="F21" s="562"/>
      <c r="G21" s="562"/>
      <c r="H21" s="562"/>
      <c r="I21" s="562"/>
      <c r="J21" s="562"/>
      <c r="K21" s="562"/>
      <c r="L21" s="562"/>
      <c r="M21" s="562"/>
      <c r="N21" s="562"/>
      <c r="O21" s="563"/>
    </row>
    <row r="22" spans="1:15" ht="15" customHeight="1" x14ac:dyDescent="0.25">
      <c r="A22" s="154" t="s">
        <v>182</v>
      </c>
      <c r="B22" s="80" t="s">
        <v>20</v>
      </c>
      <c r="C22" s="155"/>
      <c r="D22" s="156">
        <f>SUM(D24:D39)</f>
        <v>352.4</v>
      </c>
      <c r="E22" s="156">
        <f>SUM(E24:E39)</f>
        <v>352.4</v>
      </c>
      <c r="F22" s="156">
        <f t="shared" ref="F22:O22" si="0">SUM(F24:F39)</f>
        <v>222</v>
      </c>
      <c r="G22" s="156">
        <f t="shared" si="0"/>
        <v>0</v>
      </c>
      <c r="H22" s="157">
        <f t="shared" si="0"/>
        <v>16</v>
      </c>
      <c r="I22" s="157">
        <f t="shared" si="0"/>
        <v>16</v>
      </c>
      <c r="J22" s="157">
        <f t="shared" si="0"/>
        <v>16.3</v>
      </c>
      <c r="K22" s="157">
        <f t="shared" si="0"/>
        <v>0</v>
      </c>
      <c r="L22" s="80">
        <f t="shared" si="0"/>
        <v>368.40000000000003</v>
      </c>
      <c r="M22" s="80">
        <f t="shared" si="0"/>
        <v>368.40000000000003</v>
      </c>
      <c r="N22" s="80">
        <f t="shared" si="0"/>
        <v>238.29999999999998</v>
      </c>
      <c r="O22" s="80">
        <f t="shared" si="0"/>
        <v>0</v>
      </c>
    </row>
    <row r="23" spans="1:15" ht="15" customHeight="1" x14ac:dyDescent="0.25">
      <c r="A23" s="158"/>
      <c r="B23" s="159" t="s">
        <v>194</v>
      </c>
      <c r="C23" s="160"/>
      <c r="D23" s="161"/>
      <c r="E23" s="161"/>
      <c r="F23" s="161"/>
      <c r="G23" s="161"/>
      <c r="H23" s="79"/>
      <c r="I23" s="79"/>
      <c r="J23" s="79"/>
      <c r="K23" s="79"/>
      <c r="L23" s="29"/>
      <c r="M23" s="29"/>
      <c r="N23" s="29"/>
      <c r="O23" s="29"/>
    </row>
    <row r="24" spans="1:15" ht="26.25" x14ac:dyDescent="0.25">
      <c r="A24" s="158"/>
      <c r="B24" s="162" t="s">
        <v>205</v>
      </c>
      <c r="C24" s="7" t="s">
        <v>9</v>
      </c>
      <c r="D24" s="8">
        <f>E24+G24</f>
        <v>0.8</v>
      </c>
      <c r="E24" s="8">
        <v>0.8</v>
      </c>
      <c r="F24" s="8">
        <v>0.6</v>
      </c>
      <c r="G24" s="8"/>
      <c r="H24" s="9">
        <f>I24+K24</f>
        <v>0</v>
      </c>
      <c r="I24" s="9"/>
      <c r="J24" s="9"/>
      <c r="K24" s="9"/>
      <c r="L24" s="11">
        <f>M24+O24</f>
        <v>0.8</v>
      </c>
      <c r="M24" s="11">
        <f>E24+I24</f>
        <v>0.8</v>
      </c>
      <c r="N24" s="11">
        <f>F24+J24</f>
        <v>0.6</v>
      </c>
      <c r="O24" s="11">
        <f>G24+K24</f>
        <v>0</v>
      </c>
    </row>
    <row r="25" spans="1:15" ht="15" customHeight="1" x14ac:dyDescent="0.25">
      <c r="A25" s="158"/>
      <c r="B25" s="163" t="s">
        <v>201</v>
      </c>
      <c r="C25" s="30" t="s">
        <v>9</v>
      </c>
      <c r="D25" s="16">
        <f>E25+G25</f>
        <v>30.8</v>
      </c>
      <c r="E25" s="16">
        <v>30.8</v>
      </c>
      <c r="F25" s="16">
        <v>23.6</v>
      </c>
      <c r="G25" s="16"/>
      <c r="H25" s="9">
        <f t="shared" ref="H25:H39" si="1">I25+K25</f>
        <v>0</v>
      </c>
      <c r="I25" s="9"/>
      <c r="J25" s="9"/>
      <c r="K25" s="9"/>
      <c r="L25" s="12">
        <f>M25+O25</f>
        <v>30.8</v>
      </c>
      <c r="M25" s="11">
        <f t="shared" ref="M25:M30" si="2">E25+I25</f>
        <v>30.8</v>
      </c>
      <c r="N25" s="11">
        <f t="shared" ref="N25:N31" si="3">F25+J25</f>
        <v>23.6</v>
      </c>
      <c r="O25" s="11">
        <f t="shared" ref="O25:O31" si="4">G25+K25</f>
        <v>0</v>
      </c>
    </row>
    <row r="26" spans="1:15" ht="26.25" x14ac:dyDescent="0.25">
      <c r="A26" s="158"/>
      <c r="B26" s="163" t="s">
        <v>207</v>
      </c>
      <c r="C26" s="30" t="s">
        <v>9</v>
      </c>
      <c r="D26" s="16">
        <f t="shared" ref="D26:D39" si="5">E26+G26</f>
        <v>8</v>
      </c>
      <c r="E26" s="16">
        <v>8</v>
      </c>
      <c r="F26" s="16">
        <v>6.1</v>
      </c>
      <c r="G26" s="16"/>
      <c r="H26" s="9">
        <f t="shared" si="1"/>
        <v>0</v>
      </c>
      <c r="I26" s="10"/>
      <c r="J26" s="10"/>
      <c r="K26" s="10"/>
      <c r="L26" s="12">
        <f t="shared" ref="L26:L39" si="6">M26+O26</f>
        <v>8</v>
      </c>
      <c r="M26" s="12">
        <f t="shared" si="2"/>
        <v>8</v>
      </c>
      <c r="N26" s="12">
        <f t="shared" si="3"/>
        <v>6.1</v>
      </c>
      <c r="O26" s="12">
        <f t="shared" si="4"/>
        <v>0</v>
      </c>
    </row>
    <row r="27" spans="1:15" ht="26.25" x14ac:dyDescent="0.25">
      <c r="A27" s="158"/>
      <c r="B27" s="163" t="s">
        <v>203</v>
      </c>
      <c r="C27" s="30" t="s">
        <v>9</v>
      </c>
      <c r="D27" s="16">
        <f t="shared" si="5"/>
        <v>26.7</v>
      </c>
      <c r="E27" s="16">
        <v>26.7</v>
      </c>
      <c r="F27" s="16">
        <v>16.600000000000001</v>
      </c>
      <c r="G27" s="16"/>
      <c r="H27" s="9">
        <f t="shared" si="1"/>
        <v>0</v>
      </c>
      <c r="I27" s="10"/>
      <c r="J27" s="10"/>
      <c r="K27" s="10"/>
      <c r="L27" s="12">
        <f t="shared" si="6"/>
        <v>26.7</v>
      </c>
      <c r="M27" s="12">
        <f t="shared" si="2"/>
        <v>26.7</v>
      </c>
      <c r="N27" s="12">
        <f t="shared" si="3"/>
        <v>16.600000000000001</v>
      </c>
      <c r="O27" s="12">
        <f t="shared" si="4"/>
        <v>0</v>
      </c>
    </row>
    <row r="28" spans="1:15" ht="15" customHeight="1" x14ac:dyDescent="0.25">
      <c r="A28" s="158"/>
      <c r="B28" s="164" t="s">
        <v>208</v>
      </c>
      <c r="C28" s="30" t="s">
        <v>9</v>
      </c>
      <c r="D28" s="16">
        <f t="shared" si="5"/>
        <v>94.3</v>
      </c>
      <c r="E28" s="16">
        <v>94.3</v>
      </c>
      <c r="F28" s="16">
        <v>68.5</v>
      </c>
      <c r="G28" s="16"/>
      <c r="H28" s="9">
        <f t="shared" si="1"/>
        <v>15.7</v>
      </c>
      <c r="I28" s="10">
        <v>15.7</v>
      </c>
      <c r="J28" s="10">
        <v>12</v>
      </c>
      <c r="K28" s="10"/>
      <c r="L28" s="12">
        <f t="shared" si="6"/>
        <v>110</v>
      </c>
      <c r="M28" s="12">
        <f t="shared" si="2"/>
        <v>110</v>
      </c>
      <c r="N28" s="12">
        <f t="shared" si="3"/>
        <v>80.5</v>
      </c>
      <c r="O28" s="12">
        <f t="shared" si="4"/>
        <v>0</v>
      </c>
    </row>
    <row r="29" spans="1:15" ht="15" customHeight="1" x14ac:dyDescent="0.25">
      <c r="A29" s="158"/>
      <c r="B29" s="164" t="s">
        <v>209</v>
      </c>
      <c r="C29" s="30" t="s">
        <v>9</v>
      </c>
      <c r="D29" s="16">
        <f t="shared" si="5"/>
        <v>13.8</v>
      </c>
      <c r="E29" s="16">
        <v>13.8</v>
      </c>
      <c r="F29" s="16">
        <v>9.9</v>
      </c>
      <c r="G29" s="16"/>
      <c r="H29" s="9">
        <f t="shared" si="1"/>
        <v>0</v>
      </c>
      <c r="I29" s="10"/>
      <c r="J29" s="10"/>
      <c r="K29" s="10"/>
      <c r="L29" s="12">
        <f t="shared" si="6"/>
        <v>13.8</v>
      </c>
      <c r="M29" s="12">
        <f t="shared" si="2"/>
        <v>13.8</v>
      </c>
      <c r="N29" s="12">
        <f t="shared" si="3"/>
        <v>9.9</v>
      </c>
      <c r="O29" s="12">
        <f t="shared" si="4"/>
        <v>0</v>
      </c>
    </row>
    <row r="30" spans="1:15" ht="26.25" x14ac:dyDescent="0.25">
      <c r="A30" s="158"/>
      <c r="B30" s="163" t="s">
        <v>202</v>
      </c>
      <c r="C30" s="30" t="s">
        <v>9</v>
      </c>
      <c r="D30" s="16">
        <f t="shared" si="5"/>
        <v>10</v>
      </c>
      <c r="E30" s="16">
        <v>10</v>
      </c>
      <c r="F30" s="16">
        <v>7.6</v>
      </c>
      <c r="G30" s="16"/>
      <c r="H30" s="9">
        <f t="shared" si="1"/>
        <v>0</v>
      </c>
      <c r="I30" s="10"/>
      <c r="J30" s="10"/>
      <c r="K30" s="10"/>
      <c r="L30" s="12">
        <f t="shared" si="6"/>
        <v>10</v>
      </c>
      <c r="M30" s="12">
        <f t="shared" si="2"/>
        <v>10</v>
      </c>
      <c r="N30" s="12">
        <f t="shared" si="3"/>
        <v>7.6</v>
      </c>
      <c r="O30" s="12">
        <f t="shared" si="4"/>
        <v>0</v>
      </c>
    </row>
    <row r="31" spans="1:15" ht="39" x14ac:dyDescent="0.25">
      <c r="A31" s="158"/>
      <c r="B31" s="163" t="s">
        <v>461</v>
      </c>
      <c r="C31" s="30" t="s">
        <v>9</v>
      </c>
      <c r="D31" s="16">
        <f t="shared" si="5"/>
        <v>12.1</v>
      </c>
      <c r="E31" s="16">
        <v>12.1</v>
      </c>
      <c r="F31" s="16">
        <v>2.9</v>
      </c>
      <c r="G31" s="16"/>
      <c r="H31" s="9">
        <f t="shared" si="1"/>
        <v>0</v>
      </c>
      <c r="I31" s="10"/>
      <c r="J31" s="10"/>
      <c r="K31" s="10"/>
      <c r="L31" s="12">
        <f t="shared" si="6"/>
        <v>12.1</v>
      </c>
      <c r="M31" s="12">
        <f>E31+I31</f>
        <v>12.1</v>
      </c>
      <c r="N31" s="12">
        <f t="shared" si="3"/>
        <v>2.9</v>
      </c>
      <c r="O31" s="12">
        <f t="shared" si="4"/>
        <v>0</v>
      </c>
    </row>
    <row r="32" spans="1:15" ht="26.25" x14ac:dyDescent="0.25">
      <c r="A32" s="158"/>
      <c r="B32" s="163" t="s">
        <v>224</v>
      </c>
      <c r="C32" s="30" t="s">
        <v>9</v>
      </c>
      <c r="D32" s="16">
        <f t="shared" si="5"/>
        <v>0.6</v>
      </c>
      <c r="E32" s="16">
        <v>0.6</v>
      </c>
      <c r="F32" s="16">
        <v>0.5</v>
      </c>
      <c r="G32" s="16"/>
      <c r="H32" s="9">
        <f t="shared" si="1"/>
        <v>0</v>
      </c>
      <c r="I32" s="10"/>
      <c r="J32" s="10"/>
      <c r="K32" s="10"/>
      <c r="L32" s="12">
        <f t="shared" si="6"/>
        <v>0.6</v>
      </c>
      <c r="M32" s="12">
        <f t="shared" ref="M32:M39" si="7">E32+I32</f>
        <v>0.6</v>
      </c>
      <c r="N32" s="12">
        <f t="shared" ref="N32:N39" si="8">F32+J32</f>
        <v>0.5</v>
      </c>
      <c r="O32" s="12">
        <f t="shared" ref="O32:O39" si="9">G32+K32</f>
        <v>0</v>
      </c>
    </row>
    <row r="33" spans="1:18" ht="15" customHeight="1" x14ac:dyDescent="0.25">
      <c r="A33" s="158"/>
      <c r="B33" s="163" t="s">
        <v>206</v>
      </c>
      <c r="C33" s="30" t="s">
        <v>23</v>
      </c>
      <c r="D33" s="16">
        <f t="shared" si="5"/>
        <v>16.7</v>
      </c>
      <c r="E33" s="16">
        <v>16.7</v>
      </c>
      <c r="F33" s="16">
        <v>11.3</v>
      </c>
      <c r="G33" s="16"/>
      <c r="H33" s="9">
        <f t="shared" si="1"/>
        <v>0</v>
      </c>
      <c r="I33" s="10"/>
      <c r="J33" s="10"/>
      <c r="K33" s="10"/>
      <c r="L33" s="12">
        <f t="shared" si="6"/>
        <v>16.7</v>
      </c>
      <c r="M33" s="12">
        <f t="shared" si="7"/>
        <v>16.7</v>
      </c>
      <c r="N33" s="12">
        <f t="shared" si="8"/>
        <v>11.3</v>
      </c>
      <c r="O33" s="12">
        <f t="shared" si="9"/>
        <v>0</v>
      </c>
    </row>
    <row r="34" spans="1:18" ht="15" customHeight="1" x14ac:dyDescent="0.25">
      <c r="A34" s="158"/>
      <c r="B34" s="164" t="s">
        <v>198</v>
      </c>
      <c r="C34" s="30" t="s">
        <v>23</v>
      </c>
      <c r="D34" s="16">
        <f t="shared" si="5"/>
        <v>7.6</v>
      </c>
      <c r="E34" s="16">
        <v>7.6</v>
      </c>
      <c r="F34" s="16">
        <v>5.2</v>
      </c>
      <c r="G34" s="16"/>
      <c r="H34" s="9">
        <f t="shared" si="1"/>
        <v>0</v>
      </c>
      <c r="I34" s="10"/>
      <c r="J34" s="10"/>
      <c r="K34" s="10"/>
      <c r="L34" s="12">
        <f t="shared" si="6"/>
        <v>7.6</v>
      </c>
      <c r="M34" s="12">
        <f t="shared" si="7"/>
        <v>7.6</v>
      </c>
      <c r="N34" s="12">
        <f t="shared" si="8"/>
        <v>5.2</v>
      </c>
      <c r="O34" s="12">
        <f t="shared" si="9"/>
        <v>0</v>
      </c>
    </row>
    <row r="35" spans="1:18" ht="15" customHeight="1" x14ac:dyDescent="0.25">
      <c r="A35" s="158"/>
      <c r="B35" s="163" t="s">
        <v>212</v>
      </c>
      <c r="C35" s="30" t="s">
        <v>25</v>
      </c>
      <c r="D35" s="16">
        <f t="shared" si="5"/>
        <v>100.8</v>
      </c>
      <c r="E35" s="16">
        <v>100.8</v>
      </c>
      <c r="F35" s="16">
        <v>54.4</v>
      </c>
      <c r="G35" s="16"/>
      <c r="H35" s="9">
        <f t="shared" si="1"/>
        <v>-0.2</v>
      </c>
      <c r="I35" s="10">
        <v>-0.2</v>
      </c>
      <c r="J35" s="10">
        <v>4.3</v>
      </c>
      <c r="K35" s="10"/>
      <c r="L35" s="12">
        <f t="shared" si="6"/>
        <v>100.6</v>
      </c>
      <c r="M35" s="12">
        <f t="shared" si="7"/>
        <v>100.6</v>
      </c>
      <c r="N35" s="12">
        <f t="shared" si="8"/>
        <v>58.699999999999996</v>
      </c>
      <c r="O35" s="12">
        <f t="shared" si="9"/>
        <v>0</v>
      </c>
    </row>
    <row r="36" spans="1:18" ht="39" hidden="1" x14ac:dyDescent="0.25">
      <c r="A36" s="158"/>
      <c r="B36" s="163" t="s">
        <v>214</v>
      </c>
      <c r="C36" s="30" t="s">
        <v>24</v>
      </c>
      <c r="D36" s="16">
        <f t="shared" si="5"/>
        <v>0</v>
      </c>
      <c r="E36" s="16"/>
      <c r="F36" s="16"/>
      <c r="G36" s="16"/>
      <c r="H36" s="9">
        <f t="shared" si="1"/>
        <v>0</v>
      </c>
      <c r="I36" s="10"/>
      <c r="J36" s="10"/>
      <c r="K36" s="10"/>
      <c r="L36" s="12">
        <f t="shared" si="6"/>
        <v>0</v>
      </c>
      <c r="M36" s="12">
        <f t="shared" si="7"/>
        <v>0</v>
      </c>
      <c r="N36" s="12">
        <f t="shared" si="8"/>
        <v>0</v>
      </c>
      <c r="O36" s="12">
        <f t="shared" si="9"/>
        <v>0</v>
      </c>
      <c r="R36" s="2" t="e">
        <f>L128-#REF!</f>
        <v>#REF!</v>
      </c>
    </row>
    <row r="37" spans="1:18" ht="27.75" customHeight="1" x14ac:dyDescent="0.25">
      <c r="A37" s="158"/>
      <c r="B37" s="164" t="s">
        <v>210</v>
      </c>
      <c r="C37" s="30" t="s">
        <v>24</v>
      </c>
      <c r="D37" s="16">
        <f t="shared" si="5"/>
        <v>6.1</v>
      </c>
      <c r="E37" s="16">
        <v>6.1</v>
      </c>
      <c r="F37" s="16"/>
      <c r="G37" s="16"/>
      <c r="H37" s="9">
        <f t="shared" si="1"/>
        <v>0</v>
      </c>
      <c r="I37" s="10"/>
      <c r="J37" s="10"/>
      <c r="K37" s="10"/>
      <c r="L37" s="12">
        <f t="shared" si="6"/>
        <v>6.1</v>
      </c>
      <c r="M37" s="12">
        <f t="shared" si="7"/>
        <v>6.1</v>
      </c>
      <c r="N37" s="12">
        <f t="shared" si="8"/>
        <v>0</v>
      </c>
      <c r="O37" s="12">
        <f t="shared" si="9"/>
        <v>0</v>
      </c>
    </row>
    <row r="38" spans="1:18" ht="16.5" customHeight="1" x14ac:dyDescent="0.25">
      <c r="A38" s="158"/>
      <c r="B38" s="164" t="s">
        <v>211</v>
      </c>
      <c r="C38" s="30" t="s">
        <v>24</v>
      </c>
      <c r="D38" s="16">
        <f t="shared" si="5"/>
        <v>11.7</v>
      </c>
      <c r="E38" s="16">
        <v>11.7</v>
      </c>
      <c r="F38" s="16">
        <v>7.2</v>
      </c>
      <c r="G38" s="16"/>
      <c r="H38" s="9">
        <f t="shared" si="1"/>
        <v>-0.7</v>
      </c>
      <c r="I38" s="10">
        <v>-0.7</v>
      </c>
      <c r="J38" s="10"/>
      <c r="K38" s="10"/>
      <c r="L38" s="12">
        <f t="shared" si="6"/>
        <v>11</v>
      </c>
      <c r="M38" s="12">
        <f t="shared" si="7"/>
        <v>11</v>
      </c>
      <c r="N38" s="12">
        <f t="shared" si="8"/>
        <v>7.2</v>
      </c>
      <c r="O38" s="12">
        <f t="shared" si="9"/>
        <v>0</v>
      </c>
    </row>
    <row r="39" spans="1:18" ht="15" customHeight="1" x14ac:dyDescent="0.25">
      <c r="A39" s="158"/>
      <c r="B39" s="164" t="s">
        <v>213</v>
      </c>
      <c r="C39" s="30" t="s">
        <v>24</v>
      </c>
      <c r="D39" s="16">
        <f t="shared" si="5"/>
        <v>12.4</v>
      </c>
      <c r="E39" s="16">
        <v>12.4</v>
      </c>
      <c r="F39" s="16">
        <v>7.6</v>
      </c>
      <c r="G39" s="16"/>
      <c r="H39" s="9">
        <f t="shared" si="1"/>
        <v>1.2</v>
      </c>
      <c r="I39" s="10">
        <v>1.2</v>
      </c>
      <c r="J39" s="10"/>
      <c r="K39" s="10"/>
      <c r="L39" s="12">
        <f t="shared" si="6"/>
        <v>13.6</v>
      </c>
      <c r="M39" s="12">
        <f t="shared" si="7"/>
        <v>13.6</v>
      </c>
      <c r="N39" s="12">
        <f t="shared" si="8"/>
        <v>7.6</v>
      </c>
      <c r="O39" s="12">
        <f t="shared" si="9"/>
        <v>0</v>
      </c>
    </row>
    <row r="40" spans="1:18" ht="15" customHeight="1" x14ac:dyDescent="0.25">
      <c r="A40" s="154" t="s">
        <v>72</v>
      </c>
      <c r="B40" s="29" t="s">
        <v>7</v>
      </c>
      <c r="C40" s="165"/>
      <c r="D40" s="161">
        <f>SUM(D42:D43)</f>
        <v>10.700000000000001</v>
      </c>
      <c r="E40" s="161">
        <f>SUM(E42:E43)</f>
        <v>10.700000000000001</v>
      </c>
      <c r="F40" s="161">
        <f>SUM(F42:F43)</f>
        <v>7.3</v>
      </c>
      <c r="G40" s="161">
        <f>SUM(G42:G43)</f>
        <v>0</v>
      </c>
      <c r="H40" s="79">
        <f t="shared" ref="H40:O40" si="10">SUM(H42:H43)</f>
        <v>0</v>
      </c>
      <c r="I40" s="79">
        <f t="shared" si="10"/>
        <v>0</v>
      </c>
      <c r="J40" s="79">
        <f t="shared" si="10"/>
        <v>0.1</v>
      </c>
      <c r="K40" s="79">
        <f t="shared" si="10"/>
        <v>0</v>
      </c>
      <c r="L40" s="29">
        <f t="shared" si="10"/>
        <v>10.700000000000001</v>
      </c>
      <c r="M40" s="29">
        <f t="shared" si="10"/>
        <v>10.700000000000001</v>
      </c>
      <c r="N40" s="29">
        <f t="shared" si="10"/>
        <v>7.3999999999999995</v>
      </c>
      <c r="O40" s="29">
        <f t="shared" si="10"/>
        <v>0</v>
      </c>
    </row>
    <row r="41" spans="1:18" ht="15" customHeight="1" x14ac:dyDescent="0.25">
      <c r="A41" s="158"/>
      <c r="B41" s="159" t="s">
        <v>194</v>
      </c>
      <c r="C41" s="160"/>
      <c r="D41" s="161"/>
      <c r="E41" s="161"/>
      <c r="F41" s="161"/>
      <c r="G41" s="161"/>
      <c r="H41" s="79"/>
      <c r="I41" s="79"/>
      <c r="J41" s="79"/>
      <c r="K41" s="79"/>
      <c r="L41" s="29"/>
      <c r="M41" s="29"/>
      <c r="N41" s="29"/>
      <c r="O41" s="29"/>
    </row>
    <row r="42" spans="1:18" ht="15" customHeight="1" x14ac:dyDescent="0.25">
      <c r="A42" s="158"/>
      <c r="B42" s="162" t="s">
        <v>212</v>
      </c>
      <c r="C42" s="7" t="s">
        <v>25</v>
      </c>
      <c r="D42" s="8">
        <f>E42+G42</f>
        <v>10.3</v>
      </c>
      <c r="E42" s="8">
        <v>10.3</v>
      </c>
      <c r="F42" s="8">
        <v>7</v>
      </c>
      <c r="G42" s="8"/>
      <c r="H42" s="9">
        <f>I42+K42</f>
        <v>0</v>
      </c>
      <c r="I42" s="9"/>
      <c r="J42" s="9">
        <v>0.1</v>
      </c>
      <c r="K42" s="9"/>
      <c r="L42" s="11">
        <f>M42+O42</f>
        <v>10.3</v>
      </c>
      <c r="M42" s="11">
        <f>E42+I42</f>
        <v>10.3</v>
      </c>
      <c r="N42" s="11">
        <f>F42+J42</f>
        <v>7.1</v>
      </c>
      <c r="O42" s="11">
        <f>G42+K42</f>
        <v>0</v>
      </c>
    </row>
    <row r="43" spans="1:18" ht="39" x14ac:dyDescent="0.25">
      <c r="A43" s="158"/>
      <c r="B43" s="163" t="s">
        <v>215</v>
      </c>
      <c r="C43" s="30" t="s">
        <v>25</v>
      </c>
      <c r="D43" s="16">
        <f>E43+G43</f>
        <v>0.4</v>
      </c>
      <c r="E43" s="16">
        <v>0.4</v>
      </c>
      <c r="F43" s="16">
        <v>0.3</v>
      </c>
      <c r="G43" s="16"/>
      <c r="H43" s="10">
        <f>I43+K43</f>
        <v>0</v>
      </c>
      <c r="I43" s="10"/>
      <c r="J43" s="10"/>
      <c r="K43" s="10"/>
      <c r="L43" s="12">
        <f>M43+O43</f>
        <v>0.4</v>
      </c>
      <c r="M43" s="12">
        <f>E43+H43</f>
        <v>0.4</v>
      </c>
      <c r="N43" s="12">
        <f>F43+I43</f>
        <v>0.3</v>
      </c>
      <c r="O43" s="12">
        <f>G43+J43</f>
        <v>0</v>
      </c>
    </row>
    <row r="44" spans="1:18" ht="15" customHeight="1" x14ac:dyDescent="0.25">
      <c r="A44" s="154" t="s">
        <v>73</v>
      </c>
      <c r="B44" s="29" t="s">
        <v>10</v>
      </c>
      <c r="C44" s="165"/>
      <c r="D44" s="161">
        <f>SUM(D46:D47)</f>
        <v>10.3</v>
      </c>
      <c r="E44" s="161">
        <f>SUM(E46:E47)</f>
        <v>10.3</v>
      </c>
      <c r="F44" s="161">
        <f>SUM(F46:F47)</f>
        <v>7.3000000000000007</v>
      </c>
      <c r="G44" s="161">
        <f>SUM(G46:G47)</f>
        <v>0</v>
      </c>
      <c r="H44" s="79">
        <f>SUM(H46:H47)</f>
        <v>-0.2</v>
      </c>
      <c r="I44" s="79">
        <f t="shared" ref="I44:K44" si="11">SUM(I46:I47)</f>
        <v>-0.2</v>
      </c>
      <c r="J44" s="79">
        <f t="shared" si="11"/>
        <v>-0.2</v>
      </c>
      <c r="K44" s="79">
        <f t="shared" si="11"/>
        <v>0</v>
      </c>
      <c r="L44" s="29">
        <f>SUM(L46:L47)</f>
        <v>10.100000000000001</v>
      </c>
      <c r="M44" s="29">
        <f>SUM(M46:M47)</f>
        <v>10.100000000000001</v>
      </c>
      <c r="N44" s="29">
        <f>SUM(N46:N47)</f>
        <v>7.1000000000000005</v>
      </c>
      <c r="O44" s="29">
        <f>SUM(O46:O47)</f>
        <v>0</v>
      </c>
    </row>
    <row r="45" spans="1:18" ht="15" customHeight="1" x14ac:dyDescent="0.25">
      <c r="A45" s="158"/>
      <c r="B45" s="159" t="s">
        <v>194</v>
      </c>
      <c r="C45" s="160"/>
      <c r="D45" s="161">
        <f>E45+G45</f>
        <v>0</v>
      </c>
      <c r="E45" s="161"/>
      <c r="F45" s="161"/>
      <c r="G45" s="161"/>
      <c r="H45" s="79">
        <f>I45+K45</f>
        <v>0</v>
      </c>
      <c r="I45" s="79"/>
      <c r="J45" s="79"/>
      <c r="K45" s="79"/>
      <c r="L45" s="29">
        <f>M45+O45</f>
        <v>0</v>
      </c>
      <c r="M45" s="29"/>
      <c r="N45" s="29"/>
      <c r="O45" s="29"/>
    </row>
    <row r="46" spans="1:18" ht="15" customHeight="1" x14ac:dyDescent="0.25">
      <c r="A46" s="158"/>
      <c r="B46" s="162" t="s">
        <v>212</v>
      </c>
      <c r="C46" s="7" t="s">
        <v>25</v>
      </c>
      <c r="D46" s="8">
        <f>E46+G46</f>
        <v>9.8000000000000007</v>
      </c>
      <c r="E46" s="8">
        <v>9.8000000000000007</v>
      </c>
      <c r="F46" s="8">
        <v>6.9</v>
      </c>
      <c r="G46" s="8"/>
      <c r="H46" s="9">
        <f>I46+K46</f>
        <v>-0.2</v>
      </c>
      <c r="I46" s="9">
        <v>-0.2</v>
      </c>
      <c r="J46" s="9">
        <v>-0.2</v>
      </c>
      <c r="K46" s="9"/>
      <c r="L46" s="11">
        <f>M46+O46</f>
        <v>9.6000000000000014</v>
      </c>
      <c r="M46" s="11">
        <f>E46+I46</f>
        <v>9.6000000000000014</v>
      </c>
      <c r="N46" s="11">
        <f>F46+J46</f>
        <v>6.7</v>
      </c>
      <c r="O46" s="11">
        <f>G46+K46</f>
        <v>0</v>
      </c>
    </row>
    <row r="47" spans="1:18" ht="39" x14ac:dyDescent="0.25">
      <c r="A47" s="158"/>
      <c r="B47" s="163" t="s">
        <v>215</v>
      </c>
      <c r="C47" s="30" t="s">
        <v>25</v>
      </c>
      <c r="D47" s="16">
        <f>E47+G47</f>
        <v>0.5</v>
      </c>
      <c r="E47" s="16">
        <v>0.5</v>
      </c>
      <c r="F47" s="16">
        <v>0.4</v>
      </c>
      <c r="G47" s="16"/>
      <c r="H47" s="10">
        <f>I47+K47</f>
        <v>0</v>
      </c>
      <c r="I47" s="10"/>
      <c r="J47" s="10"/>
      <c r="K47" s="10"/>
      <c r="L47" s="12">
        <f>M47+O47</f>
        <v>0.5</v>
      </c>
      <c r="M47" s="12">
        <f>E47+H47</f>
        <v>0.5</v>
      </c>
      <c r="N47" s="12">
        <f>F47+I47</f>
        <v>0.4</v>
      </c>
      <c r="O47" s="12">
        <f>G47+J47</f>
        <v>0</v>
      </c>
    </row>
    <row r="48" spans="1:18" ht="15" customHeight="1" x14ac:dyDescent="0.25">
      <c r="A48" s="154" t="s">
        <v>74</v>
      </c>
      <c r="B48" s="29" t="s">
        <v>11</v>
      </c>
      <c r="C48" s="165"/>
      <c r="D48" s="161">
        <f>SUM(D50:D51)</f>
        <v>11.5</v>
      </c>
      <c r="E48" s="161">
        <f>SUM(E50:E51)</f>
        <v>11.5</v>
      </c>
      <c r="F48" s="161">
        <f>SUM(F50:F51)</f>
        <v>7.9</v>
      </c>
      <c r="G48" s="161">
        <f>SUM(G50:G51)</f>
        <v>0</v>
      </c>
      <c r="H48" s="79">
        <f>SUM(H50:H51)</f>
        <v>-0.3</v>
      </c>
      <c r="I48" s="79">
        <f t="shared" ref="I48:J48" si="12">SUM(I50:I51)</f>
        <v>-0.3</v>
      </c>
      <c r="J48" s="79">
        <f t="shared" si="12"/>
        <v>-0.2</v>
      </c>
      <c r="K48" s="79">
        <f>SUM(K50:K51)</f>
        <v>0</v>
      </c>
      <c r="L48" s="29">
        <f>SUM(L50:L51)</f>
        <v>11.2</v>
      </c>
      <c r="M48" s="29">
        <f>SUM(M50:M51)</f>
        <v>11.2</v>
      </c>
      <c r="N48" s="29">
        <f>SUM(N50:N51)</f>
        <v>7.7</v>
      </c>
      <c r="O48" s="29">
        <f>SUM(O50:O51)</f>
        <v>0</v>
      </c>
    </row>
    <row r="49" spans="1:15" ht="15" customHeight="1" x14ac:dyDescent="0.25">
      <c r="A49" s="158"/>
      <c r="B49" s="159" t="s">
        <v>194</v>
      </c>
      <c r="C49" s="160"/>
      <c r="D49" s="161">
        <f>E49+G49</f>
        <v>0</v>
      </c>
      <c r="E49" s="161"/>
      <c r="F49" s="161"/>
      <c r="G49" s="161"/>
      <c r="H49" s="79">
        <f>I49+K49</f>
        <v>0</v>
      </c>
      <c r="I49" s="79"/>
      <c r="J49" s="79"/>
      <c r="K49" s="79"/>
      <c r="L49" s="29">
        <f>M49+O49</f>
        <v>0</v>
      </c>
      <c r="M49" s="29"/>
      <c r="N49" s="29"/>
      <c r="O49" s="29"/>
    </row>
    <row r="50" spans="1:15" ht="15" customHeight="1" x14ac:dyDescent="0.25">
      <c r="A50" s="158"/>
      <c r="B50" s="162" t="s">
        <v>212</v>
      </c>
      <c r="C50" s="7" t="s">
        <v>25</v>
      </c>
      <c r="D50" s="8">
        <f>E50+G50</f>
        <v>10.9</v>
      </c>
      <c r="E50" s="8">
        <v>10.9</v>
      </c>
      <c r="F50" s="8">
        <v>7.5</v>
      </c>
      <c r="G50" s="8"/>
      <c r="H50" s="9">
        <f>I50+K50</f>
        <v>-0.3</v>
      </c>
      <c r="I50" s="9">
        <v>-0.3</v>
      </c>
      <c r="J50" s="9">
        <v>-0.2</v>
      </c>
      <c r="K50" s="9"/>
      <c r="L50" s="11">
        <f>M50+O50</f>
        <v>10.6</v>
      </c>
      <c r="M50" s="11">
        <f>E50+I50</f>
        <v>10.6</v>
      </c>
      <c r="N50" s="11">
        <f>F50+J50</f>
        <v>7.3</v>
      </c>
      <c r="O50" s="11">
        <f>G50+K50</f>
        <v>0</v>
      </c>
    </row>
    <row r="51" spans="1:15" ht="39" x14ac:dyDescent="0.25">
      <c r="A51" s="166"/>
      <c r="B51" s="167" t="s">
        <v>215</v>
      </c>
      <c r="C51" s="30" t="s">
        <v>25</v>
      </c>
      <c r="D51" s="16">
        <f>E51+G51</f>
        <v>0.6</v>
      </c>
      <c r="E51" s="16">
        <v>0.6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0.6</v>
      </c>
      <c r="M51" s="12">
        <f>E51+H51</f>
        <v>0.6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54" t="s">
        <v>75</v>
      </c>
      <c r="B52" s="29" t="s">
        <v>12</v>
      </c>
      <c r="C52" s="165"/>
      <c r="D52" s="161">
        <f>SUM(D54:D55)</f>
        <v>7.8</v>
      </c>
      <c r="E52" s="161">
        <f>SUM(E54:E55)</f>
        <v>7.8</v>
      </c>
      <c r="F52" s="161">
        <f>SUM(F54:F55)</f>
        <v>5.4</v>
      </c>
      <c r="G52" s="161">
        <f>SUM(G54:G55)</f>
        <v>0</v>
      </c>
      <c r="H52" s="79">
        <f>SUM(H54:H55)</f>
        <v>1.2</v>
      </c>
      <c r="I52" s="79">
        <f t="shared" ref="I52:K52" si="13">SUM(I54:I55)</f>
        <v>1.2</v>
      </c>
      <c r="J52" s="79">
        <f t="shared" si="13"/>
        <v>0.9</v>
      </c>
      <c r="K52" s="79">
        <f t="shared" si="13"/>
        <v>0</v>
      </c>
      <c r="L52" s="29">
        <f>SUM(L54:L55)</f>
        <v>9</v>
      </c>
      <c r="M52" s="29">
        <f>SUM(M54:M55)</f>
        <v>9</v>
      </c>
      <c r="N52" s="29">
        <f>SUM(N54:N55)</f>
        <v>6.3000000000000007</v>
      </c>
      <c r="O52" s="29">
        <f>SUM(O54:O55)</f>
        <v>0</v>
      </c>
    </row>
    <row r="53" spans="1:15" ht="15" customHeight="1" x14ac:dyDescent="0.25">
      <c r="A53" s="158"/>
      <c r="B53" s="159" t="s">
        <v>194</v>
      </c>
      <c r="C53" s="160"/>
      <c r="D53" s="161">
        <f>E53+G53</f>
        <v>0</v>
      </c>
      <c r="E53" s="161"/>
      <c r="F53" s="161"/>
      <c r="G53" s="161"/>
      <c r="H53" s="79">
        <f>I53+K53</f>
        <v>0</v>
      </c>
      <c r="I53" s="79"/>
      <c r="J53" s="79"/>
      <c r="K53" s="79"/>
      <c r="L53" s="29">
        <f>M53+O53</f>
        <v>0</v>
      </c>
      <c r="M53" s="29"/>
      <c r="N53" s="29"/>
      <c r="O53" s="29"/>
    </row>
    <row r="54" spans="1:15" ht="15" customHeight="1" x14ac:dyDescent="0.25">
      <c r="A54" s="158"/>
      <c r="B54" s="162" t="s">
        <v>212</v>
      </c>
      <c r="C54" s="7" t="s">
        <v>25</v>
      </c>
      <c r="D54" s="8">
        <f>E54+G54</f>
        <v>7.3</v>
      </c>
      <c r="E54" s="8">
        <v>7.3</v>
      </c>
      <c r="F54" s="8">
        <v>5</v>
      </c>
      <c r="G54" s="8"/>
      <c r="H54" s="9">
        <f>I54+K54</f>
        <v>1.2</v>
      </c>
      <c r="I54" s="9">
        <v>1.2</v>
      </c>
      <c r="J54" s="9">
        <v>0.9</v>
      </c>
      <c r="K54" s="9"/>
      <c r="L54" s="11">
        <f>M54+O54</f>
        <v>8.5</v>
      </c>
      <c r="M54" s="11">
        <f t="shared" ref="M54:O55" si="14">E54+I54</f>
        <v>8.5</v>
      </c>
      <c r="N54" s="11">
        <f t="shared" si="14"/>
        <v>5.9</v>
      </c>
      <c r="O54" s="11">
        <f t="shared" si="14"/>
        <v>0</v>
      </c>
    </row>
    <row r="55" spans="1:15" ht="39" x14ac:dyDescent="0.25">
      <c r="A55" s="158"/>
      <c r="B55" s="163" t="s">
        <v>215</v>
      </c>
      <c r="C55" s="30" t="s">
        <v>25</v>
      </c>
      <c r="D55" s="16">
        <f>E55+G55</f>
        <v>0.5</v>
      </c>
      <c r="E55" s="16">
        <v>0.5</v>
      </c>
      <c r="F55" s="16">
        <v>0.4</v>
      </c>
      <c r="G55" s="16"/>
      <c r="H55" s="10">
        <f>I55+K55</f>
        <v>0</v>
      </c>
      <c r="I55" s="10"/>
      <c r="J55" s="10"/>
      <c r="K55" s="10"/>
      <c r="L55" s="11">
        <f>M55+O55</f>
        <v>0.5</v>
      </c>
      <c r="M55" s="11">
        <f t="shared" si="14"/>
        <v>0.5</v>
      </c>
      <c r="N55" s="11">
        <f t="shared" si="14"/>
        <v>0.4</v>
      </c>
      <c r="O55" s="11">
        <f t="shared" si="14"/>
        <v>0</v>
      </c>
    </row>
    <row r="56" spans="1:15" ht="15" customHeight="1" x14ac:dyDescent="0.25">
      <c r="A56" s="154" t="s">
        <v>76</v>
      </c>
      <c r="B56" s="29" t="s">
        <v>13</v>
      </c>
      <c r="C56" s="165"/>
      <c r="D56" s="161">
        <f>SUM(D58:D59)</f>
        <v>10.7</v>
      </c>
      <c r="E56" s="161">
        <f>SUM(E58:E59)</f>
        <v>10.7</v>
      </c>
      <c r="F56" s="161">
        <f>SUM(F58:F59)</f>
        <v>7.5</v>
      </c>
      <c r="G56" s="161">
        <f>SUM(G58:G59)</f>
        <v>0</v>
      </c>
      <c r="H56" s="79">
        <f>SUM(H58:H59)</f>
        <v>0.5</v>
      </c>
      <c r="I56" s="79">
        <f t="shared" ref="I56:K56" si="15">SUM(I58:I59)</f>
        <v>0.5</v>
      </c>
      <c r="J56" s="79">
        <f t="shared" si="15"/>
        <v>0.5</v>
      </c>
      <c r="K56" s="79">
        <f t="shared" si="15"/>
        <v>0</v>
      </c>
      <c r="L56" s="29">
        <f>SUM(L58:L59)</f>
        <v>11.2</v>
      </c>
      <c r="M56" s="29">
        <f>SUM(M58:M59)</f>
        <v>11.2</v>
      </c>
      <c r="N56" s="29">
        <f>SUM(N58:N59)</f>
        <v>8</v>
      </c>
      <c r="O56" s="29">
        <f>SUM(O58:O59)</f>
        <v>0</v>
      </c>
    </row>
    <row r="57" spans="1:15" ht="15" customHeight="1" x14ac:dyDescent="0.25">
      <c r="A57" s="158"/>
      <c r="B57" s="159" t="s">
        <v>194</v>
      </c>
      <c r="C57" s="160"/>
      <c r="D57" s="161">
        <f>E57+G57</f>
        <v>0</v>
      </c>
      <c r="E57" s="161"/>
      <c r="F57" s="161"/>
      <c r="G57" s="161"/>
      <c r="H57" s="79">
        <f>I57+K57</f>
        <v>0</v>
      </c>
      <c r="I57" s="79"/>
      <c r="J57" s="79"/>
      <c r="K57" s="79"/>
      <c r="L57" s="29">
        <f>M57+O57</f>
        <v>0</v>
      </c>
      <c r="M57" s="29"/>
      <c r="N57" s="29"/>
      <c r="O57" s="29"/>
    </row>
    <row r="58" spans="1:15" ht="15" customHeight="1" x14ac:dyDescent="0.25">
      <c r="A58" s="158"/>
      <c r="B58" s="162" t="s">
        <v>212</v>
      </c>
      <c r="C58" s="7" t="s">
        <v>25</v>
      </c>
      <c r="D58" s="8">
        <f>E58+G58</f>
        <v>10.1</v>
      </c>
      <c r="E58" s="8">
        <v>10.1</v>
      </c>
      <c r="F58" s="8">
        <v>7.1</v>
      </c>
      <c r="G58" s="8"/>
      <c r="H58" s="9">
        <f>I58+K58</f>
        <v>0.5</v>
      </c>
      <c r="I58" s="9">
        <v>0.5</v>
      </c>
      <c r="J58" s="9">
        <v>0.5</v>
      </c>
      <c r="K58" s="9"/>
      <c r="L58" s="11">
        <f>M58+O58</f>
        <v>10.6</v>
      </c>
      <c r="M58" s="11">
        <f>E58+I58</f>
        <v>10.6</v>
      </c>
      <c r="N58" s="11">
        <f>F58+J58</f>
        <v>7.6</v>
      </c>
      <c r="O58" s="11">
        <f>G58+K58</f>
        <v>0</v>
      </c>
    </row>
    <row r="59" spans="1:15" ht="39" x14ac:dyDescent="0.25">
      <c r="A59" s="158"/>
      <c r="B59" s="163" t="s">
        <v>215</v>
      </c>
      <c r="C59" s="30" t="s">
        <v>25</v>
      </c>
      <c r="D59" s="16">
        <f>E59+G59</f>
        <v>0.6</v>
      </c>
      <c r="E59" s="16">
        <v>0.6</v>
      </c>
      <c r="F59" s="16">
        <v>0.4</v>
      </c>
      <c r="G59" s="16"/>
      <c r="H59" s="10">
        <f>I59+K59</f>
        <v>0</v>
      </c>
      <c r="I59" s="10"/>
      <c r="J59" s="10"/>
      <c r="K59" s="10"/>
      <c r="L59" s="12">
        <f>M59+O59</f>
        <v>0.6</v>
      </c>
      <c r="M59" s="12">
        <f>E59+H59</f>
        <v>0.6</v>
      </c>
      <c r="N59" s="12">
        <f>F59+I59</f>
        <v>0.4</v>
      </c>
      <c r="O59" s="12">
        <f>G59+J59</f>
        <v>0</v>
      </c>
    </row>
    <row r="60" spans="1:15" ht="15" customHeight="1" x14ac:dyDescent="0.25">
      <c r="A60" s="154" t="s">
        <v>77</v>
      </c>
      <c r="B60" s="29" t="s">
        <v>14</v>
      </c>
      <c r="C60" s="165"/>
      <c r="D60" s="161">
        <f>SUM(D62:D63)</f>
        <v>8.6999999999999993</v>
      </c>
      <c r="E60" s="161">
        <f>SUM(E62:E63)</f>
        <v>8.6999999999999993</v>
      </c>
      <c r="F60" s="161">
        <f>SUM(F62:F63)</f>
        <v>5.9</v>
      </c>
      <c r="G60" s="161">
        <f>SUM(G62:G63)</f>
        <v>0</v>
      </c>
      <c r="H60" s="79">
        <f>SUM(H62:H63)</f>
        <v>0</v>
      </c>
      <c r="I60" s="79">
        <f t="shared" ref="I60:K60" si="16">SUM(I62:I63)</f>
        <v>0</v>
      </c>
      <c r="J60" s="79">
        <f t="shared" si="16"/>
        <v>0.2</v>
      </c>
      <c r="K60" s="79">
        <f t="shared" si="16"/>
        <v>0</v>
      </c>
      <c r="L60" s="29">
        <f>SUM(L62:L63)</f>
        <v>8.6999999999999993</v>
      </c>
      <c r="M60" s="29">
        <f>SUM(M62:M63)</f>
        <v>8.6999999999999993</v>
      </c>
      <c r="N60" s="29">
        <f>SUM(N62:N63)</f>
        <v>6.1000000000000005</v>
      </c>
      <c r="O60" s="29">
        <f>SUM(O62:O63)</f>
        <v>0</v>
      </c>
    </row>
    <row r="61" spans="1:15" ht="15" customHeight="1" x14ac:dyDescent="0.25">
      <c r="A61" s="158"/>
      <c r="B61" s="159" t="s">
        <v>194</v>
      </c>
      <c r="C61" s="160"/>
      <c r="D61" s="161">
        <f>E61+G61</f>
        <v>0</v>
      </c>
      <c r="E61" s="161"/>
      <c r="F61" s="161"/>
      <c r="G61" s="161"/>
      <c r="H61" s="79">
        <f>I61+K61</f>
        <v>0</v>
      </c>
      <c r="I61" s="79"/>
      <c r="J61" s="79"/>
      <c r="K61" s="79"/>
      <c r="L61" s="29">
        <f>M61+O61</f>
        <v>0</v>
      </c>
      <c r="M61" s="29"/>
      <c r="N61" s="29"/>
      <c r="O61" s="29"/>
    </row>
    <row r="62" spans="1:15" ht="15" customHeight="1" x14ac:dyDescent="0.25">
      <c r="A62" s="158"/>
      <c r="B62" s="162" t="s">
        <v>212</v>
      </c>
      <c r="C62" s="7" t="s">
        <v>25</v>
      </c>
      <c r="D62" s="8">
        <f>E62+G62</f>
        <v>8.1999999999999993</v>
      </c>
      <c r="E62" s="8">
        <v>8.1999999999999993</v>
      </c>
      <c r="F62" s="8">
        <v>5.5</v>
      </c>
      <c r="G62" s="8"/>
      <c r="H62" s="9">
        <f>I62+K62</f>
        <v>0</v>
      </c>
      <c r="I62" s="9"/>
      <c r="J62" s="9">
        <v>0.2</v>
      </c>
      <c r="K62" s="9"/>
      <c r="L62" s="11">
        <f>M62+O62</f>
        <v>8.1999999999999993</v>
      </c>
      <c r="M62" s="11">
        <f t="shared" ref="M62:O63" si="17">E62+I62</f>
        <v>8.1999999999999993</v>
      </c>
      <c r="N62" s="11">
        <f t="shared" si="17"/>
        <v>5.7</v>
      </c>
      <c r="O62" s="11">
        <f t="shared" si="17"/>
        <v>0</v>
      </c>
    </row>
    <row r="63" spans="1:15" ht="39" x14ac:dyDescent="0.25">
      <c r="A63" s="158"/>
      <c r="B63" s="163" t="s">
        <v>215</v>
      </c>
      <c r="C63" s="30" t="s">
        <v>25</v>
      </c>
      <c r="D63" s="16">
        <f>E63+G63</f>
        <v>0.5</v>
      </c>
      <c r="E63" s="16">
        <v>0.5</v>
      </c>
      <c r="F63" s="16">
        <v>0.4</v>
      </c>
      <c r="G63" s="16"/>
      <c r="H63" s="10">
        <f>I63+K63</f>
        <v>0</v>
      </c>
      <c r="I63" s="10"/>
      <c r="J63" s="10"/>
      <c r="K63" s="10"/>
      <c r="L63" s="12">
        <f>M63+O63</f>
        <v>0.5</v>
      </c>
      <c r="M63" s="11">
        <f t="shared" si="17"/>
        <v>0.5</v>
      </c>
      <c r="N63" s="11">
        <f t="shared" si="17"/>
        <v>0.4</v>
      </c>
      <c r="O63" s="11">
        <f t="shared" si="17"/>
        <v>0</v>
      </c>
    </row>
    <row r="64" spans="1:15" ht="15" customHeight="1" x14ac:dyDescent="0.25">
      <c r="A64" s="154" t="s">
        <v>78</v>
      </c>
      <c r="B64" s="29" t="s">
        <v>15</v>
      </c>
      <c r="C64" s="165"/>
      <c r="D64" s="161">
        <f>SUM(D66:D67)</f>
        <v>11.2</v>
      </c>
      <c r="E64" s="161">
        <f>SUM(E66:E67)</f>
        <v>11.2</v>
      </c>
      <c r="F64" s="161">
        <f>SUM(F66:F67)</f>
        <v>8</v>
      </c>
      <c r="G64" s="161">
        <f>SUM(G66:G67)</f>
        <v>0</v>
      </c>
      <c r="H64" s="79">
        <f>SUM(H66:H67)</f>
        <v>0.1</v>
      </c>
      <c r="I64" s="79">
        <f t="shared" ref="I64:K64" si="18">SUM(I66:I67)</f>
        <v>0.1</v>
      </c>
      <c r="J64" s="79">
        <f t="shared" si="18"/>
        <v>0.3</v>
      </c>
      <c r="K64" s="79">
        <f t="shared" si="18"/>
        <v>0</v>
      </c>
      <c r="L64" s="29">
        <f>SUM(L66:L67)</f>
        <v>11.299999999999999</v>
      </c>
      <c r="M64" s="29">
        <f>SUM(M66:M67)</f>
        <v>11.299999999999999</v>
      </c>
      <c r="N64" s="29">
        <f>SUM(N66:N67)</f>
        <v>8.2999999999999989</v>
      </c>
      <c r="O64" s="29">
        <f>SUM(O66:O67)</f>
        <v>0</v>
      </c>
    </row>
    <row r="65" spans="1:15" ht="15" customHeight="1" x14ac:dyDescent="0.25">
      <c r="A65" s="158"/>
      <c r="B65" s="159" t="s">
        <v>194</v>
      </c>
      <c r="C65" s="160"/>
      <c r="D65" s="161">
        <f>E65+G65</f>
        <v>0</v>
      </c>
      <c r="E65" s="161"/>
      <c r="F65" s="161"/>
      <c r="G65" s="161"/>
      <c r="H65" s="79">
        <f>I65+K65</f>
        <v>0</v>
      </c>
      <c r="I65" s="79"/>
      <c r="J65" s="79"/>
      <c r="K65" s="79"/>
      <c r="L65" s="29">
        <f>M65+O65</f>
        <v>0</v>
      </c>
      <c r="M65" s="29"/>
      <c r="N65" s="29"/>
      <c r="O65" s="29"/>
    </row>
    <row r="66" spans="1:15" ht="15" customHeight="1" x14ac:dyDescent="0.25">
      <c r="A66" s="158"/>
      <c r="B66" s="162" t="s">
        <v>212</v>
      </c>
      <c r="C66" s="7" t="s">
        <v>25</v>
      </c>
      <c r="D66" s="8">
        <f>E66+G66</f>
        <v>10.7</v>
      </c>
      <c r="E66" s="8">
        <v>10.7</v>
      </c>
      <c r="F66" s="8">
        <v>7.6</v>
      </c>
      <c r="G66" s="8"/>
      <c r="H66" s="9">
        <f>I66+K66</f>
        <v>0.1</v>
      </c>
      <c r="I66" s="9">
        <v>0.1</v>
      </c>
      <c r="J66" s="9">
        <v>0.3</v>
      </c>
      <c r="K66" s="9"/>
      <c r="L66" s="11">
        <f>M66+O66</f>
        <v>10.799999999999999</v>
      </c>
      <c r="M66" s="11">
        <f>E66+I66</f>
        <v>10.799999999999999</v>
      </c>
      <c r="N66" s="11">
        <f>F66+J66</f>
        <v>7.8999999999999995</v>
      </c>
      <c r="O66" s="11">
        <f>G66+K66</f>
        <v>0</v>
      </c>
    </row>
    <row r="67" spans="1:15" ht="39" x14ac:dyDescent="0.25">
      <c r="A67" s="166"/>
      <c r="B67" s="163" t="s">
        <v>215</v>
      </c>
      <c r="C67" s="30" t="s">
        <v>25</v>
      </c>
      <c r="D67" s="16">
        <f>E67+G67</f>
        <v>0.5</v>
      </c>
      <c r="E67" s="16">
        <v>0.5</v>
      </c>
      <c r="F67" s="16">
        <v>0.4</v>
      </c>
      <c r="G67" s="16"/>
      <c r="H67" s="10">
        <f>I67+K67</f>
        <v>0</v>
      </c>
      <c r="I67" s="10"/>
      <c r="J67" s="10"/>
      <c r="K67" s="10"/>
      <c r="L67" s="12">
        <f>M67+O67</f>
        <v>0.5</v>
      </c>
      <c r="M67" s="12">
        <f>E67+H67</f>
        <v>0.5</v>
      </c>
      <c r="N67" s="12">
        <f>F67+I67</f>
        <v>0.4</v>
      </c>
      <c r="O67" s="12">
        <f>G67+J67</f>
        <v>0</v>
      </c>
    </row>
    <row r="68" spans="1:15" ht="15" customHeight="1" x14ac:dyDescent="0.25">
      <c r="A68" s="154" t="s">
        <v>79</v>
      </c>
      <c r="B68" s="29" t="s">
        <v>16</v>
      </c>
      <c r="C68" s="165"/>
      <c r="D68" s="161">
        <f>SUM(D70:D71)</f>
        <v>12.9</v>
      </c>
      <c r="E68" s="161">
        <f>SUM(E70:E71)</f>
        <v>12.9</v>
      </c>
      <c r="F68" s="161">
        <f>SUM(F70:F71)</f>
        <v>8.4</v>
      </c>
      <c r="G68" s="161">
        <f>SUM(G70:G71)</f>
        <v>0</v>
      </c>
      <c r="H68" s="79">
        <f>SUM(H70:H71)</f>
        <v>0</v>
      </c>
      <c r="I68" s="79">
        <f t="shared" ref="I68:J68" si="19">SUM(I70:I71)</f>
        <v>0</v>
      </c>
      <c r="J68" s="79">
        <f t="shared" si="19"/>
        <v>0.3</v>
      </c>
      <c r="K68" s="79">
        <f>SUM(K70:K71)</f>
        <v>0</v>
      </c>
      <c r="L68" s="29">
        <f>SUM(L70:L71)</f>
        <v>12.9</v>
      </c>
      <c r="M68" s="29">
        <f>SUM(M70:M71)</f>
        <v>12.9</v>
      </c>
      <c r="N68" s="29">
        <f>SUM(N70:N71)</f>
        <v>8.6999999999999993</v>
      </c>
      <c r="O68" s="29">
        <f>SUM(O70:O71)</f>
        <v>0</v>
      </c>
    </row>
    <row r="69" spans="1:15" ht="15" customHeight="1" x14ac:dyDescent="0.25">
      <c r="A69" s="158"/>
      <c r="B69" s="159" t="s">
        <v>194</v>
      </c>
      <c r="C69" s="160"/>
      <c r="D69" s="161">
        <f>E69+G69</f>
        <v>0</v>
      </c>
      <c r="E69" s="161"/>
      <c r="F69" s="161"/>
      <c r="G69" s="161"/>
      <c r="H69" s="79">
        <f>I69+K69</f>
        <v>0</v>
      </c>
      <c r="I69" s="79"/>
      <c r="J69" s="79"/>
      <c r="K69" s="79"/>
      <c r="L69" s="29">
        <f>M69+O69</f>
        <v>0</v>
      </c>
      <c r="M69" s="29"/>
      <c r="N69" s="29"/>
      <c r="O69" s="29"/>
    </row>
    <row r="70" spans="1:15" ht="15" customHeight="1" x14ac:dyDescent="0.25">
      <c r="A70" s="158"/>
      <c r="B70" s="162" t="s">
        <v>212</v>
      </c>
      <c r="C70" s="7" t="s">
        <v>25</v>
      </c>
      <c r="D70" s="8">
        <f>E70+G70</f>
        <v>11.9</v>
      </c>
      <c r="E70" s="8">
        <v>11.9</v>
      </c>
      <c r="F70" s="8">
        <v>7.6</v>
      </c>
      <c r="G70" s="8"/>
      <c r="H70" s="9">
        <f>I70+K70</f>
        <v>0</v>
      </c>
      <c r="I70" s="9"/>
      <c r="J70" s="9">
        <v>0.3</v>
      </c>
      <c r="K70" s="9"/>
      <c r="L70" s="11">
        <f>M70+O70</f>
        <v>11.9</v>
      </c>
      <c r="M70" s="11">
        <f>E70+I70</f>
        <v>11.9</v>
      </c>
      <c r="N70" s="11">
        <f>F70+J70</f>
        <v>7.8999999999999995</v>
      </c>
      <c r="O70" s="11">
        <f>G70+K70</f>
        <v>0</v>
      </c>
    </row>
    <row r="71" spans="1:15" ht="39" x14ac:dyDescent="0.25">
      <c r="A71" s="158"/>
      <c r="B71" s="163" t="s">
        <v>215</v>
      </c>
      <c r="C71" s="30" t="s">
        <v>25</v>
      </c>
      <c r="D71" s="16">
        <f>E71+G71</f>
        <v>1</v>
      </c>
      <c r="E71" s="16">
        <v>1</v>
      </c>
      <c r="F71" s="16">
        <v>0.8</v>
      </c>
      <c r="G71" s="16"/>
      <c r="H71" s="10">
        <f>I71+K71</f>
        <v>0</v>
      </c>
      <c r="I71" s="10"/>
      <c r="J71" s="10"/>
      <c r="K71" s="10"/>
      <c r="L71" s="12">
        <f>M71+O71</f>
        <v>1</v>
      </c>
      <c r="M71" s="12">
        <f>E71+H71</f>
        <v>1</v>
      </c>
      <c r="N71" s="12">
        <f>F71+I71</f>
        <v>0.8</v>
      </c>
      <c r="O71" s="12">
        <f>G71+J71</f>
        <v>0</v>
      </c>
    </row>
    <row r="72" spans="1:15" ht="15" customHeight="1" x14ac:dyDescent="0.25">
      <c r="A72" s="154" t="s">
        <v>80</v>
      </c>
      <c r="B72" s="29" t="s">
        <v>17</v>
      </c>
      <c r="C72" s="165"/>
      <c r="D72" s="161">
        <f>SUM(D74:D75)</f>
        <v>9.4</v>
      </c>
      <c r="E72" s="161">
        <f>SUM(E74:E75)</f>
        <v>9.4</v>
      </c>
      <c r="F72" s="161">
        <f>SUM(F74:F75)</f>
        <v>6.7</v>
      </c>
      <c r="G72" s="161">
        <f>SUM(G74:G75)</f>
        <v>0</v>
      </c>
      <c r="H72" s="79">
        <f>SUM(H74:H75)</f>
        <v>-1.1000000000000001</v>
      </c>
      <c r="I72" s="79">
        <f t="shared" ref="I72:J72" si="20">SUM(I74:I75)</f>
        <v>-1.1000000000000001</v>
      </c>
      <c r="J72" s="79">
        <f t="shared" si="20"/>
        <v>-0.9</v>
      </c>
      <c r="K72" s="79">
        <f>SUM(K74:K75)</f>
        <v>0</v>
      </c>
      <c r="L72" s="29">
        <f>SUM(L74:L75)</f>
        <v>8.3000000000000007</v>
      </c>
      <c r="M72" s="29">
        <f>SUM(M74:M75)</f>
        <v>8.3000000000000007</v>
      </c>
      <c r="N72" s="29">
        <f>SUM(N74:N75)</f>
        <v>5.8</v>
      </c>
      <c r="O72" s="29">
        <f>SUM(O74:O75)</f>
        <v>0</v>
      </c>
    </row>
    <row r="73" spans="1:15" ht="15" customHeight="1" x14ac:dyDescent="0.25">
      <c r="A73" s="158"/>
      <c r="B73" s="159" t="s">
        <v>194</v>
      </c>
      <c r="C73" s="160"/>
      <c r="D73" s="161">
        <f>E73+G73</f>
        <v>0</v>
      </c>
      <c r="E73" s="161"/>
      <c r="F73" s="161"/>
      <c r="G73" s="161"/>
      <c r="H73" s="79">
        <f>I73+K73</f>
        <v>0</v>
      </c>
      <c r="I73" s="79"/>
      <c r="J73" s="79"/>
      <c r="K73" s="79"/>
      <c r="L73" s="29">
        <f>M73+O73</f>
        <v>0</v>
      </c>
      <c r="M73" s="29"/>
      <c r="N73" s="29"/>
      <c r="O73" s="29"/>
    </row>
    <row r="74" spans="1:15" ht="15" customHeight="1" x14ac:dyDescent="0.25">
      <c r="A74" s="158"/>
      <c r="B74" s="162" t="s">
        <v>212</v>
      </c>
      <c r="C74" s="7" t="s">
        <v>25</v>
      </c>
      <c r="D74" s="8">
        <f>E74+G74</f>
        <v>8.9</v>
      </c>
      <c r="E74" s="8">
        <v>8.9</v>
      </c>
      <c r="F74" s="8">
        <v>6.3</v>
      </c>
      <c r="G74" s="8"/>
      <c r="H74" s="9">
        <f>I74+K74</f>
        <v>-1.1000000000000001</v>
      </c>
      <c r="I74" s="9">
        <v>-1.1000000000000001</v>
      </c>
      <c r="J74" s="9">
        <v>-0.9</v>
      </c>
      <c r="K74" s="9"/>
      <c r="L74" s="11">
        <f>M74+O74</f>
        <v>7.8000000000000007</v>
      </c>
      <c r="M74" s="11">
        <f>E74+I74</f>
        <v>7.8000000000000007</v>
      </c>
      <c r="N74" s="11">
        <f>F74+J74</f>
        <v>5.3999999999999995</v>
      </c>
      <c r="O74" s="11">
        <f>G74+K74</f>
        <v>0</v>
      </c>
    </row>
    <row r="75" spans="1:15" ht="39" x14ac:dyDescent="0.25">
      <c r="A75" s="158"/>
      <c r="B75" s="163" t="s">
        <v>215</v>
      </c>
      <c r="C75" s="30" t="s">
        <v>25</v>
      </c>
      <c r="D75" s="16">
        <f>E75+G75</f>
        <v>0.5</v>
      </c>
      <c r="E75" s="16">
        <v>0.5</v>
      </c>
      <c r="F75" s="16">
        <v>0.4</v>
      </c>
      <c r="G75" s="16"/>
      <c r="H75" s="10">
        <f>I75+K75</f>
        <v>0</v>
      </c>
      <c r="I75" s="10"/>
      <c r="J75" s="10"/>
      <c r="K75" s="10"/>
      <c r="L75" s="12">
        <f>M75+O75</f>
        <v>0.5</v>
      </c>
      <c r="M75" s="12">
        <f>E75+H75</f>
        <v>0.5</v>
      </c>
      <c r="N75" s="12">
        <f>F75+I75</f>
        <v>0.4</v>
      </c>
      <c r="O75" s="12">
        <f>G75+J75</f>
        <v>0</v>
      </c>
    </row>
    <row r="76" spans="1:15" ht="15" customHeight="1" x14ac:dyDescent="0.25">
      <c r="A76" s="154" t="s">
        <v>81</v>
      </c>
      <c r="B76" s="29" t="s">
        <v>18</v>
      </c>
      <c r="C76" s="165"/>
      <c r="D76" s="161">
        <f>SUM(D78:D79)</f>
        <v>9.5</v>
      </c>
      <c r="E76" s="161">
        <f>SUM(E78:E79)</f>
        <v>9.5</v>
      </c>
      <c r="F76" s="161">
        <f>SUM(F78:F79)</f>
        <v>6.6000000000000005</v>
      </c>
      <c r="G76" s="161">
        <f>SUM(G78:G79)</f>
        <v>0</v>
      </c>
      <c r="H76" s="79">
        <f>SUM(H78:H79)</f>
        <v>0</v>
      </c>
      <c r="I76" s="79">
        <f t="shared" ref="I76:K76" si="21">SUM(I78:I79)</f>
        <v>0</v>
      </c>
      <c r="J76" s="79">
        <f t="shared" si="21"/>
        <v>0.1</v>
      </c>
      <c r="K76" s="79">
        <f t="shared" si="21"/>
        <v>0</v>
      </c>
      <c r="L76" s="29">
        <f>SUM(L78:L79)</f>
        <v>9.5</v>
      </c>
      <c r="M76" s="29">
        <f>SUM(M78:M79)</f>
        <v>9.5</v>
      </c>
      <c r="N76" s="29">
        <f>SUM(N78:N79)</f>
        <v>6.7</v>
      </c>
      <c r="O76" s="29">
        <f>SUM(O78:O79)</f>
        <v>0</v>
      </c>
    </row>
    <row r="77" spans="1:15" ht="15" customHeight="1" x14ac:dyDescent="0.25">
      <c r="A77" s="158"/>
      <c r="B77" s="159" t="s">
        <v>194</v>
      </c>
      <c r="C77" s="160"/>
      <c r="D77" s="161">
        <f>E77+G77</f>
        <v>0</v>
      </c>
      <c r="E77" s="161"/>
      <c r="F77" s="161"/>
      <c r="G77" s="161"/>
      <c r="H77" s="79">
        <f>I77+K77</f>
        <v>0</v>
      </c>
      <c r="I77" s="79"/>
      <c r="J77" s="79"/>
      <c r="K77" s="79"/>
      <c r="L77" s="29">
        <f>M77+O77</f>
        <v>0</v>
      </c>
      <c r="M77" s="29"/>
      <c r="N77" s="29"/>
      <c r="O77" s="29"/>
    </row>
    <row r="78" spans="1:15" ht="15" customHeight="1" x14ac:dyDescent="0.25">
      <c r="A78" s="158"/>
      <c r="B78" s="162" t="s">
        <v>212</v>
      </c>
      <c r="C78" s="7" t="s">
        <v>25</v>
      </c>
      <c r="D78" s="8">
        <f>E78+G78</f>
        <v>9.1999999999999993</v>
      </c>
      <c r="E78" s="8">
        <v>9.1999999999999993</v>
      </c>
      <c r="F78" s="8">
        <v>6.4</v>
      </c>
      <c r="G78" s="8"/>
      <c r="H78" s="9">
        <f>I78+K78</f>
        <v>0</v>
      </c>
      <c r="I78" s="9"/>
      <c r="J78" s="9">
        <v>0.1</v>
      </c>
      <c r="K78" s="9"/>
      <c r="L78" s="11">
        <f>M78+O78</f>
        <v>9.1999999999999993</v>
      </c>
      <c r="M78" s="11">
        <f>E78+I78</f>
        <v>9.1999999999999993</v>
      </c>
      <c r="N78" s="11">
        <f>F78+J78</f>
        <v>6.5</v>
      </c>
      <c r="O78" s="11">
        <f>G78+K78</f>
        <v>0</v>
      </c>
    </row>
    <row r="79" spans="1:15" ht="39" x14ac:dyDescent="0.25">
      <c r="A79" s="158"/>
      <c r="B79" s="163" t="s">
        <v>215</v>
      </c>
      <c r="C79" s="30" t="s">
        <v>25</v>
      </c>
      <c r="D79" s="16">
        <f>E79+G79</f>
        <v>0.3</v>
      </c>
      <c r="E79" s="16">
        <v>0.3</v>
      </c>
      <c r="F79" s="16">
        <v>0.2</v>
      </c>
      <c r="G79" s="16"/>
      <c r="H79" s="10">
        <f>I79+K79</f>
        <v>0</v>
      </c>
      <c r="I79" s="10"/>
      <c r="J79" s="10"/>
      <c r="K79" s="10"/>
      <c r="L79" s="12">
        <f>M79+O79</f>
        <v>0.3</v>
      </c>
      <c r="M79" s="12">
        <f>E79+H79</f>
        <v>0.3</v>
      </c>
      <c r="N79" s="12">
        <f>F79+I79</f>
        <v>0.2</v>
      </c>
      <c r="O79" s="12">
        <f>G79+J79</f>
        <v>0</v>
      </c>
    </row>
    <row r="80" spans="1:15" ht="15" customHeight="1" x14ac:dyDescent="0.25">
      <c r="A80" s="154" t="s">
        <v>82</v>
      </c>
      <c r="B80" s="29" t="s">
        <v>19</v>
      </c>
      <c r="C80" s="630" t="s">
        <v>25</v>
      </c>
      <c r="D80" s="168">
        <f>E80+G80</f>
        <v>3.1</v>
      </c>
      <c r="E80" s="168">
        <v>3.1</v>
      </c>
      <c r="F80" s="168">
        <v>2.1</v>
      </c>
      <c r="G80" s="168"/>
      <c r="H80" s="169">
        <f>I80+K80</f>
        <v>0</v>
      </c>
      <c r="I80" s="169"/>
      <c r="J80" s="169"/>
      <c r="K80" s="169"/>
      <c r="L80" s="170">
        <f>M80+O80</f>
        <v>3.1</v>
      </c>
      <c r="M80" s="170">
        <f>E80+I80</f>
        <v>3.1</v>
      </c>
      <c r="N80" s="170">
        <f>F80+J80</f>
        <v>2.1</v>
      </c>
      <c r="O80" s="170">
        <f>SUM(O81:O81)</f>
        <v>0</v>
      </c>
    </row>
    <row r="81" spans="1:15" ht="39" x14ac:dyDescent="0.25">
      <c r="A81" s="158"/>
      <c r="B81" s="167" t="s">
        <v>215</v>
      </c>
      <c r="C81" s="631"/>
      <c r="D81" s="171"/>
      <c r="E81" s="171"/>
      <c r="F81" s="171"/>
      <c r="G81" s="171"/>
      <c r="H81" s="172"/>
      <c r="I81" s="172"/>
      <c r="J81" s="172"/>
      <c r="K81" s="172"/>
      <c r="L81" s="173"/>
      <c r="M81" s="173"/>
      <c r="N81" s="173"/>
      <c r="O81" s="173"/>
    </row>
    <row r="82" spans="1:15" ht="15" customHeight="1" x14ac:dyDescent="0.25">
      <c r="A82" s="5" t="s">
        <v>83</v>
      </c>
      <c r="B82" s="80" t="s">
        <v>170</v>
      </c>
      <c r="C82" s="632" t="s">
        <v>21</v>
      </c>
      <c r="D82" s="168">
        <f>E82+G82</f>
        <v>380.1</v>
      </c>
      <c r="E82" s="168">
        <v>380.1</v>
      </c>
      <c r="F82" s="168">
        <v>264.7</v>
      </c>
      <c r="G82" s="168"/>
      <c r="H82" s="169">
        <f>I82+K82</f>
        <v>0</v>
      </c>
      <c r="I82" s="169"/>
      <c r="J82" s="169"/>
      <c r="K82" s="169">
        <f>SUM(K83:K83)</f>
        <v>0</v>
      </c>
      <c r="L82" s="170">
        <f>M82+O82</f>
        <v>380.1</v>
      </c>
      <c r="M82" s="170">
        <f>E82+I82</f>
        <v>380.1</v>
      </c>
      <c r="N82" s="170">
        <f>F82+J82</f>
        <v>264.7</v>
      </c>
      <c r="O82" s="170">
        <f>SUM(O83:O83)</f>
        <v>0</v>
      </c>
    </row>
    <row r="83" spans="1:15" ht="15" customHeight="1" x14ac:dyDescent="0.25">
      <c r="A83" s="150"/>
      <c r="B83" s="167" t="s">
        <v>217</v>
      </c>
      <c r="C83" s="633"/>
      <c r="D83" s="171"/>
      <c r="E83" s="171"/>
      <c r="F83" s="171"/>
      <c r="G83" s="171"/>
      <c r="H83" s="172"/>
      <c r="I83" s="172"/>
      <c r="J83" s="172"/>
      <c r="K83" s="172"/>
      <c r="L83" s="173"/>
      <c r="M83" s="173"/>
      <c r="N83" s="173"/>
      <c r="O83" s="173"/>
    </row>
    <row r="84" spans="1:15" ht="15.95" customHeight="1" x14ac:dyDescent="0.25">
      <c r="A84" s="20" t="s">
        <v>84</v>
      </c>
      <c r="B84" s="87" t="s">
        <v>174</v>
      </c>
      <c r="C84" s="22"/>
      <c r="D84" s="23">
        <f>D22+D40+D44+D48+D52+D56+D60+D64+D68+D72+D76+D80+D82</f>
        <v>838.3</v>
      </c>
      <c r="E84" s="23">
        <f>E22+E40+E44+E48+E52+E56+E60+E64+E68+E72+E76+E80+E82</f>
        <v>838.3</v>
      </c>
      <c r="F84" s="23">
        <f>F22+F40+F44+F48+F52+F56+F60+F64+F68+F72+F76+F80+F82</f>
        <v>559.79999999999995</v>
      </c>
      <c r="G84" s="23">
        <f t="shared" ref="G84:O84" si="22">G22+G40+G44+G48+G52+G56+G60+G64+G68+G72+G76+G80+G82</f>
        <v>0</v>
      </c>
      <c r="H84" s="24">
        <f t="shared" si="22"/>
        <v>16.2</v>
      </c>
      <c r="I84" s="24">
        <f t="shared" si="22"/>
        <v>16.2</v>
      </c>
      <c r="J84" s="24">
        <f t="shared" si="22"/>
        <v>17.400000000000006</v>
      </c>
      <c r="K84" s="24">
        <f t="shared" si="22"/>
        <v>0</v>
      </c>
      <c r="L84" s="21">
        <f>M84+O84</f>
        <v>854.5</v>
      </c>
      <c r="M84" s="21">
        <f t="shared" si="22"/>
        <v>854.5</v>
      </c>
      <c r="N84" s="21">
        <f t="shared" si="22"/>
        <v>577.20000000000005</v>
      </c>
      <c r="O84" s="21">
        <f t="shared" si="22"/>
        <v>0</v>
      </c>
    </row>
    <row r="85" spans="1:15" ht="15.95" customHeight="1" x14ac:dyDescent="0.25">
      <c r="A85" s="19" t="s">
        <v>85</v>
      </c>
      <c r="B85" s="561" t="s">
        <v>63</v>
      </c>
      <c r="C85" s="562"/>
      <c r="D85" s="562"/>
      <c r="E85" s="562"/>
      <c r="F85" s="562"/>
      <c r="G85" s="562"/>
      <c r="H85" s="562"/>
      <c r="I85" s="562"/>
      <c r="J85" s="562"/>
      <c r="K85" s="562"/>
      <c r="L85" s="562"/>
      <c r="M85" s="562"/>
      <c r="N85" s="562"/>
      <c r="O85" s="563"/>
    </row>
    <row r="86" spans="1:15" ht="15" customHeight="1" x14ac:dyDescent="0.25">
      <c r="A86" s="627" t="s">
        <v>86</v>
      </c>
      <c r="B86" s="80" t="s">
        <v>70</v>
      </c>
      <c r="C86" s="160"/>
      <c r="D86" s="16">
        <f>SUM(D88:D89)</f>
        <v>167.7</v>
      </c>
      <c r="E86" s="16">
        <f>SUM(E88:E89)</f>
        <v>167.7</v>
      </c>
      <c r="F86" s="16">
        <f>SUM(F88:F89)</f>
        <v>97.199999999999989</v>
      </c>
      <c r="G86" s="16">
        <f>SUM(G88:G89)</f>
        <v>0</v>
      </c>
      <c r="H86" s="10">
        <f t="shared" ref="H86:O86" si="23">SUM(H88:H89)</f>
        <v>0</v>
      </c>
      <c r="I86" s="10">
        <f t="shared" si="23"/>
        <v>0</v>
      </c>
      <c r="J86" s="10">
        <f t="shared" si="23"/>
        <v>0</v>
      </c>
      <c r="K86" s="10">
        <f t="shared" si="23"/>
        <v>0</v>
      </c>
      <c r="L86" s="80">
        <f t="shared" si="23"/>
        <v>167.7</v>
      </c>
      <c r="M86" s="80">
        <f t="shared" si="23"/>
        <v>167.7</v>
      </c>
      <c r="N86" s="80">
        <f t="shared" si="23"/>
        <v>97.199999999999989</v>
      </c>
      <c r="O86" s="80">
        <f t="shared" si="23"/>
        <v>0</v>
      </c>
    </row>
    <row r="87" spans="1:15" ht="15" customHeight="1" x14ac:dyDescent="0.25">
      <c r="A87" s="628"/>
      <c r="B87" s="159" t="s">
        <v>194</v>
      </c>
      <c r="C87" s="160"/>
      <c r="D87" s="466"/>
      <c r="E87" s="161"/>
      <c r="F87" s="161"/>
      <c r="G87" s="161"/>
      <c r="H87" s="79"/>
      <c r="I87" s="283"/>
      <c r="J87" s="79"/>
      <c r="K87" s="283"/>
      <c r="L87" s="29"/>
      <c r="M87" s="29"/>
      <c r="N87" s="29"/>
      <c r="O87" s="29"/>
    </row>
    <row r="88" spans="1:15" ht="26.25" x14ac:dyDescent="0.25">
      <c r="A88" s="628"/>
      <c r="B88" s="162" t="s">
        <v>216</v>
      </c>
      <c r="C88" s="7" t="s">
        <v>32</v>
      </c>
      <c r="D88" s="463">
        <f>E88+G88</f>
        <v>96.5</v>
      </c>
      <c r="E88" s="8">
        <v>96.5</v>
      </c>
      <c r="F88" s="8">
        <v>59.4</v>
      </c>
      <c r="G88" s="8"/>
      <c r="H88" s="9">
        <f>I88+K88</f>
        <v>0</v>
      </c>
      <c r="I88" s="310"/>
      <c r="J88" s="9"/>
      <c r="K88" s="319"/>
      <c r="L88" s="12">
        <f>M88+O88</f>
        <v>96.5</v>
      </c>
      <c r="M88" s="330">
        <f>E88+I88</f>
        <v>96.5</v>
      </c>
      <c r="N88" s="330">
        <f>F88+J88</f>
        <v>59.4</v>
      </c>
      <c r="O88" s="69">
        <f>SUM(O89:O89)</f>
        <v>0</v>
      </c>
    </row>
    <row r="89" spans="1:15" ht="26.25" x14ac:dyDescent="0.25">
      <c r="A89" s="629"/>
      <c r="B89" s="167" t="s">
        <v>340</v>
      </c>
      <c r="C89" s="81" t="s">
        <v>32</v>
      </c>
      <c r="D89" s="8">
        <f>E89+G89</f>
        <v>71.2</v>
      </c>
      <c r="E89" s="8">
        <v>71.2</v>
      </c>
      <c r="F89" s="8">
        <v>37.799999999999997</v>
      </c>
      <c r="G89" s="8"/>
      <c r="H89" s="9">
        <f>I89+K89</f>
        <v>0</v>
      </c>
      <c r="I89" s="9"/>
      <c r="J89" s="9"/>
      <c r="K89" s="9"/>
      <c r="L89" s="11">
        <f>M89+O89</f>
        <v>71.2</v>
      </c>
      <c r="M89" s="186">
        <f>E89+I89</f>
        <v>71.2</v>
      </c>
      <c r="N89" s="186">
        <f>F89+J89</f>
        <v>37.799999999999997</v>
      </c>
      <c r="O89" s="11">
        <f>G89</f>
        <v>0</v>
      </c>
    </row>
    <row r="90" spans="1:15" ht="15.75" customHeight="1" x14ac:dyDescent="0.25">
      <c r="A90" s="20" t="s">
        <v>87</v>
      </c>
      <c r="B90" s="175" t="s">
        <v>176</v>
      </c>
      <c r="C90" s="28"/>
      <c r="D90" s="23">
        <f>D86</f>
        <v>167.7</v>
      </c>
      <c r="E90" s="23">
        <f>E86</f>
        <v>167.7</v>
      </c>
      <c r="F90" s="23">
        <f>F86</f>
        <v>97.199999999999989</v>
      </c>
      <c r="G90" s="23">
        <f>G86</f>
        <v>0</v>
      </c>
      <c r="H90" s="24">
        <f t="shared" ref="H90:O90" si="24">H86</f>
        <v>0</v>
      </c>
      <c r="I90" s="24">
        <f t="shared" si="24"/>
        <v>0</v>
      </c>
      <c r="J90" s="24">
        <f t="shared" si="24"/>
        <v>0</v>
      </c>
      <c r="K90" s="24">
        <f t="shared" si="24"/>
        <v>0</v>
      </c>
      <c r="L90" s="21">
        <f>M90+O90</f>
        <v>167.7</v>
      </c>
      <c r="M90" s="21">
        <f t="shared" si="24"/>
        <v>167.7</v>
      </c>
      <c r="N90" s="21">
        <f t="shared" si="24"/>
        <v>97.199999999999989</v>
      </c>
      <c r="O90" s="21">
        <f t="shared" si="24"/>
        <v>0</v>
      </c>
    </row>
    <row r="91" spans="1:15" ht="15.95" customHeight="1" x14ac:dyDescent="0.25">
      <c r="A91" s="19" t="s">
        <v>88</v>
      </c>
      <c r="B91" s="561" t="s">
        <v>181</v>
      </c>
      <c r="C91" s="562"/>
      <c r="D91" s="562"/>
      <c r="E91" s="562"/>
      <c r="F91" s="562"/>
      <c r="G91" s="562"/>
      <c r="H91" s="562"/>
      <c r="I91" s="562"/>
      <c r="J91" s="562"/>
      <c r="K91" s="562"/>
      <c r="L91" s="562"/>
      <c r="M91" s="562"/>
      <c r="N91" s="562"/>
      <c r="O91" s="563"/>
    </row>
    <row r="92" spans="1:15" ht="15" customHeight="1" x14ac:dyDescent="0.25">
      <c r="A92" s="5" t="s">
        <v>89</v>
      </c>
      <c r="B92" s="6" t="s">
        <v>20</v>
      </c>
      <c r="C92" s="619" t="s">
        <v>25</v>
      </c>
      <c r="D92" s="176">
        <f>E92+G92</f>
        <v>198</v>
      </c>
      <c r="E92" s="176">
        <v>193.9</v>
      </c>
      <c r="F92" s="176"/>
      <c r="G92" s="176">
        <v>4.0999999999999996</v>
      </c>
      <c r="H92" s="177">
        <f>I92+K92</f>
        <v>0</v>
      </c>
      <c r="I92" s="177"/>
      <c r="J92" s="177"/>
      <c r="K92" s="177"/>
      <c r="L92" s="178">
        <f>M92+O92</f>
        <v>198</v>
      </c>
      <c r="M92" s="170">
        <f>E92+I92</f>
        <v>193.9</v>
      </c>
      <c r="N92" s="170">
        <f t="shared" ref="N92:O92" si="25">F92+J92</f>
        <v>0</v>
      </c>
      <c r="O92" s="170">
        <f t="shared" si="25"/>
        <v>4.0999999999999996</v>
      </c>
    </row>
    <row r="93" spans="1:15" ht="39" customHeight="1" x14ac:dyDescent="0.25">
      <c r="A93" s="150"/>
      <c r="B93" s="179" t="s">
        <v>219</v>
      </c>
      <c r="C93" s="616"/>
      <c r="D93" s="171"/>
      <c r="E93" s="171"/>
      <c r="F93" s="171"/>
      <c r="G93" s="171"/>
      <c r="H93" s="172"/>
      <c r="I93" s="172"/>
      <c r="J93" s="172"/>
      <c r="K93" s="172"/>
      <c r="L93" s="173"/>
      <c r="M93" s="173"/>
      <c r="N93" s="173"/>
      <c r="O93" s="173"/>
    </row>
    <row r="94" spans="1:15" ht="15" customHeight="1" x14ac:dyDescent="0.25">
      <c r="A94" s="154" t="s">
        <v>90</v>
      </c>
      <c r="B94" s="29" t="s">
        <v>7</v>
      </c>
      <c r="C94" s="615" t="s">
        <v>25</v>
      </c>
      <c r="D94" s="168">
        <f>E94+G94</f>
        <v>10.3</v>
      </c>
      <c r="E94" s="168">
        <v>10.3</v>
      </c>
      <c r="F94" s="168">
        <v>7.7</v>
      </c>
      <c r="G94" s="168"/>
      <c r="H94" s="169">
        <f>I94+K94</f>
        <v>0.1</v>
      </c>
      <c r="I94" s="169">
        <v>0.1</v>
      </c>
      <c r="J94" s="169">
        <v>0.1</v>
      </c>
      <c r="K94" s="169"/>
      <c r="L94" s="170">
        <f>M94+O94</f>
        <v>10.4</v>
      </c>
      <c r="M94" s="170">
        <f>E94+I94</f>
        <v>10.4</v>
      </c>
      <c r="N94" s="170">
        <f>F94+J94</f>
        <v>7.8</v>
      </c>
      <c r="O94" s="170">
        <f>G94+K94</f>
        <v>0</v>
      </c>
    </row>
    <row r="95" spans="1:15" ht="39" x14ac:dyDescent="0.25">
      <c r="A95" s="158"/>
      <c r="B95" s="163" t="s">
        <v>218</v>
      </c>
      <c r="C95" s="616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91</v>
      </c>
      <c r="B96" s="29" t="s">
        <v>10</v>
      </c>
      <c r="C96" s="615" t="s">
        <v>25</v>
      </c>
      <c r="D96" s="168">
        <f>E96+G96</f>
        <v>12</v>
      </c>
      <c r="E96" s="168">
        <v>12</v>
      </c>
      <c r="F96" s="168">
        <v>9</v>
      </c>
      <c r="G96" s="168"/>
      <c r="H96" s="169">
        <f>I96+K96</f>
        <v>0</v>
      </c>
      <c r="I96" s="169"/>
      <c r="J96" s="169"/>
      <c r="K96" s="169"/>
      <c r="L96" s="170">
        <f>M96+O96</f>
        <v>12</v>
      </c>
      <c r="M96" s="170">
        <f>E96+I96</f>
        <v>12</v>
      </c>
      <c r="N96" s="170">
        <f>F96+J96</f>
        <v>9</v>
      </c>
      <c r="O96" s="170">
        <f>G96+K96</f>
        <v>0</v>
      </c>
    </row>
    <row r="97" spans="1:15" ht="39" x14ac:dyDescent="0.25">
      <c r="A97" s="158"/>
      <c r="B97" s="163" t="s">
        <v>218</v>
      </c>
      <c r="C97" s="616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92</v>
      </c>
      <c r="B98" s="29" t="s">
        <v>11</v>
      </c>
      <c r="C98" s="615" t="s">
        <v>25</v>
      </c>
      <c r="D98" s="168">
        <f>E98+G98</f>
        <v>17.5</v>
      </c>
      <c r="E98" s="168">
        <v>17.5</v>
      </c>
      <c r="F98" s="168">
        <v>13.1</v>
      </c>
      <c r="G98" s="168"/>
      <c r="H98" s="169">
        <f>I98+K98</f>
        <v>0</v>
      </c>
      <c r="I98" s="169"/>
      <c r="J98" s="169">
        <v>0.2</v>
      </c>
      <c r="K98" s="169"/>
      <c r="L98" s="170">
        <f>M98+O98</f>
        <v>17.5</v>
      </c>
      <c r="M98" s="170">
        <f>E98+I98</f>
        <v>17.5</v>
      </c>
      <c r="N98" s="170">
        <f>F98+J98</f>
        <v>13.299999999999999</v>
      </c>
      <c r="O98" s="170">
        <f>G98+K98</f>
        <v>0</v>
      </c>
    </row>
    <row r="99" spans="1:15" ht="39" x14ac:dyDescent="0.25">
      <c r="A99" s="158"/>
      <c r="B99" s="163" t="s">
        <v>218</v>
      </c>
      <c r="C99" s="616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93</v>
      </c>
      <c r="B100" s="29" t="s">
        <v>12</v>
      </c>
      <c r="C100" s="615" t="s">
        <v>25</v>
      </c>
      <c r="D100" s="168">
        <f>E100+G100</f>
        <v>12</v>
      </c>
      <c r="E100" s="168">
        <v>12</v>
      </c>
      <c r="F100" s="168">
        <v>9</v>
      </c>
      <c r="G100" s="168"/>
      <c r="H100" s="169">
        <f>I100+K100</f>
        <v>0</v>
      </c>
      <c r="I100" s="169"/>
      <c r="J100" s="169">
        <v>0.1</v>
      </c>
      <c r="K100" s="169"/>
      <c r="L100" s="170">
        <f>M100+O100</f>
        <v>12</v>
      </c>
      <c r="M100" s="170">
        <f>E100+I100</f>
        <v>12</v>
      </c>
      <c r="N100" s="170">
        <f>F100+J100</f>
        <v>9.1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16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94</v>
      </c>
      <c r="B102" s="29" t="s">
        <v>62</v>
      </c>
      <c r="C102" s="615" t="s">
        <v>25</v>
      </c>
      <c r="D102" s="168">
        <f>E102+G102</f>
        <v>14.5</v>
      </c>
      <c r="E102" s="168">
        <v>14.5</v>
      </c>
      <c r="F102" s="168">
        <v>10.9</v>
      </c>
      <c r="G102" s="168"/>
      <c r="H102" s="169">
        <f>I102+K102</f>
        <v>0</v>
      </c>
      <c r="I102" s="169"/>
      <c r="J102" s="169"/>
      <c r="K102" s="169"/>
      <c r="L102" s="170">
        <f>M102+O102</f>
        <v>14.5</v>
      </c>
      <c r="M102" s="170">
        <f>E102+I102</f>
        <v>14.5</v>
      </c>
      <c r="N102" s="170">
        <f>F102+J102</f>
        <v>10.9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16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95</v>
      </c>
      <c r="B104" s="29" t="s">
        <v>14</v>
      </c>
      <c r="C104" s="615" t="s">
        <v>25</v>
      </c>
      <c r="D104" s="168">
        <f>E104+G104</f>
        <v>13.5</v>
      </c>
      <c r="E104" s="168">
        <v>13.5</v>
      </c>
      <c r="F104" s="168">
        <v>10.199999999999999</v>
      </c>
      <c r="G104" s="168"/>
      <c r="H104" s="169">
        <f>I104+K104</f>
        <v>0</v>
      </c>
      <c r="I104" s="169"/>
      <c r="J104" s="169"/>
      <c r="K104" s="169"/>
      <c r="L104" s="170">
        <f>M104+O104</f>
        <v>13.5</v>
      </c>
      <c r="M104" s="170">
        <f>E104+I104</f>
        <v>13.5</v>
      </c>
      <c r="N104" s="170">
        <f>F104+J104</f>
        <v>10.199999999999999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16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96</v>
      </c>
      <c r="B106" s="29" t="s">
        <v>15</v>
      </c>
      <c r="C106" s="615" t="s">
        <v>25</v>
      </c>
      <c r="D106" s="168">
        <f>E106+G106</f>
        <v>13.5</v>
      </c>
      <c r="E106" s="168">
        <v>13.5</v>
      </c>
      <c r="F106" s="168">
        <v>10.199999999999999</v>
      </c>
      <c r="G106" s="168"/>
      <c r="H106" s="169">
        <f>I106+K106</f>
        <v>0</v>
      </c>
      <c r="I106" s="169"/>
      <c r="J106" s="169"/>
      <c r="K106" s="169"/>
      <c r="L106" s="170">
        <f>M106+O106</f>
        <v>13.5</v>
      </c>
      <c r="M106" s="170">
        <f>E106+I106</f>
        <v>13.5</v>
      </c>
      <c r="N106" s="170">
        <f>F106+J106</f>
        <v>10.199999999999999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16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97</v>
      </c>
      <c r="B108" s="29" t="s">
        <v>16</v>
      </c>
      <c r="C108" s="615" t="s">
        <v>25</v>
      </c>
      <c r="D108" s="168">
        <f>E108+G108</f>
        <v>26.2</v>
      </c>
      <c r="E108" s="168">
        <v>26.2</v>
      </c>
      <c r="F108" s="168">
        <v>19.7</v>
      </c>
      <c r="G108" s="168"/>
      <c r="H108" s="169">
        <f>I108+K108</f>
        <v>0</v>
      </c>
      <c r="I108" s="169"/>
      <c r="J108" s="169"/>
      <c r="K108" s="169"/>
      <c r="L108" s="170">
        <f>M108+O108</f>
        <v>26.2</v>
      </c>
      <c r="M108" s="170">
        <f>E108+I108</f>
        <v>26.2</v>
      </c>
      <c r="N108" s="170">
        <f>F108+J108</f>
        <v>19.7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16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98</v>
      </c>
      <c r="B110" s="29" t="s">
        <v>17</v>
      </c>
      <c r="C110" s="615" t="s">
        <v>25</v>
      </c>
      <c r="D110" s="168">
        <f>E110+G110</f>
        <v>12</v>
      </c>
      <c r="E110" s="168">
        <v>12</v>
      </c>
      <c r="F110" s="168">
        <v>9</v>
      </c>
      <c r="G110" s="168"/>
      <c r="H110" s="169">
        <f>I110+K110</f>
        <v>0</v>
      </c>
      <c r="I110" s="169"/>
      <c r="J110" s="169"/>
      <c r="K110" s="169"/>
      <c r="L110" s="170">
        <f>M110+O110</f>
        <v>12</v>
      </c>
      <c r="M110" s="170">
        <f>E110+I110</f>
        <v>12</v>
      </c>
      <c r="N110" s="170">
        <f>F110+J110</f>
        <v>9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16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" customHeight="1" x14ac:dyDescent="0.25">
      <c r="A112" s="154" t="s">
        <v>99</v>
      </c>
      <c r="B112" s="29" t="s">
        <v>18</v>
      </c>
      <c r="C112" s="615" t="s">
        <v>25</v>
      </c>
      <c r="D112" s="168">
        <f>E112+G112</f>
        <v>9</v>
      </c>
      <c r="E112" s="168">
        <v>9</v>
      </c>
      <c r="F112" s="168">
        <v>6.7</v>
      </c>
      <c r="G112" s="168"/>
      <c r="H112" s="169">
        <f>I112+K112</f>
        <v>-0.2</v>
      </c>
      <c r="I112" s="169">
        <v>-0.2</v>
      </c>
      <c r="J112" s="169"/>
      <c r="K112" s="169"/>
      <c r="L112" s="170">
        <f>M112+O112</f>
        <v>8.8000000000000007</v>
      </c>
      <c r="M112" s="170">
        <f>E112+I112</f>
        <v>8.8000000000000007</v>
      </c>
      <c r="N112" s="170">
        <f>F112+J112</f>
        <v>6.7</v>
      </c>
      <c r="O112" s="170">
        <f>G112+K112</f>
        <v>0</v>
      </c>
    </row>
    <row r="113" spans="1:15" ht="39" x14ac:dyDescent="0.25">
      <c r="A113" s="158"/>
      <c r="B113" s="163" t="s">
        <v>218</v>
      </c>
      <c r="C113" s="616"/>
      <c r="D113" s="171"/>
      <c r="E113" s="171"/>
      <c r="F113" s="171"/>
      <c r="G113" s="171"/>
      <c r="H113" s="172"/>
      <c r="I113" s="172"/>
      <c r="J113" s="172"/>
      <c r="K113" s="172"/>
      <c r="L113" s="173"/>
      <c r="M113" s="173"/>
      <c r="N113" s="173"/>
      <c r="O113" s="173"/>
    </row>
    <row r="114" spans="1:15" ht="15" customHeight="1" x14ac:dyDescent="0.25">
      <c r="A114" s="154" t="s">
        <v>100</v>
      </c>
      <c r="B114" s="29" t="s">
        <v>19</v>
      </c>
      <c r="C114" s="615" t="s">
        <v>25</v>
      </c>
      <c r="D114" s="168">
        <f>E114+G114</f>
        <v>77.7</v>
      </c>
      <c r="E114" s="168">
        <v>77.7</v>
      </c>
      <c r="F114" s="168">
        <v>52</v>
      </c>
      <c r="G114" s="168"/>
      <c r="H114" s="169">
        <f>I114+K114</f>
        <v>0.1</v>
      </c>
      <c r="I114" s="169">
        <v>0.1</v>
      </c>
      <c r="J114" s="169">
        <v>0.1</v>
      </c>
      <c r="K114" s="169"/>
      <c r="L114" s="170">
        <f>M114+O114</f>
        <v>77.8</v>
      </c>
      <c r="M114" s="170">
        <f>E114+I114</f>
        <v>77.8</v>
      </c>
      <c r="N114" s="170">
        <f>F114+J114</f>
        <v>52.1</v>
      </c>
      <c r="O114" s="170">
        <f>G114+K114</f>
        <v>0</v>
      </c>
    </row>
    <row r="115" spans="1:15" ht="39" x14ac:dyDescent="0.25">
      <c r="A115" s="158"/>
      <c r="B115" s="163" t="s">
        <v>218</v>
      </c>
      <c r="C115" s="616"/>
      <c r="D115" s="171"/>
      <c r="E115" s="171"/>
      <c r="F115" s="171"/>
      <c r="G115" s="171"/>
      <c r="H115" s="172"/>
      <c r="I115" s="172"/>
      <c r="J115" s="172"/>
      <c r="K115" s="172"/>
      <c r="L115" s="173"/>
      <c r="M115" s="173"/>
      <c r="N115" s="173"/>
      <c r="O115" s="173"/>
    </row>
    <row r="116" spans="1:15" ht="15.95" customHeight="1" x14ac:dyDescent="0.25">
      <c r="A116" s="20" t="s">
        <v>101</v>
      </c>
      <c r="B116" s="27" t="s">
        <v>178</v>
      </c>
      <c r="C116" s="25"/>
      <c r="D116" s="23">
        <f>SUM(D92:D115)</f>
        <v>416.2</v>
      </c>
      <c r="E116" s="23">
        <f>SUM(E92:E115)</f>
        <v>412.1</v>
      </c>
      <c r="F116" s="23">
        <f>SUM(F92:F115)</f>
        <v>157.5</v>
      </c>
      <c r="G116" s="23">
        <f>SUM(G92:G115)</f>
        <v>4.0999999999999996</v>
      </c>
      <c r="H116" s="24">
        <f t="shared" ref="H116:O116" si="26">SUM(H92:H115)</f>
        <v>0</v>
      </c>
      <c r="I116" s="24">
        <f t="shared" si="26"/>
        <v>0</v>
      </c>
      <c r="J116" s="24">
        <f t="shared" si="26"/>
        <v>0.5</v>
      </c>
      <c r="K116" s="24">
        <f t="shared" si="26"/>
        <v>0</v>
      </c>
      <c r="L116" s="21">
        <f>M116+O116</f>
        <v>416.20000000000005</v>
      </c>
      <c r="M116" s="21">
        <f t="shared" si="26"/>
        <v>412.1</v>
      </c>
      <c r="N116" s="21">
        <f t="shared" si="26"/>
        <v>158</v>
      </c>
      <c r="O116" s="21">
        <f t="shared" si="26"/>
        <v>4.0999999999999996</v>
      </c>
    </row>
    <row r="117" spans="1:15" ht="15.95" customHeight="1" x14ac:dyDescent="0.25">
      <c r="A117" s="19" t="s">
        <v>102</v>
      </c>
      <c r="B117" s="561" t="s">
        <v>68</v>
      </c>
      <c r="C117" s="562"/>
      <c r="D117" s="562"/>
      <c r="E117" s="562"/>
      <c r="F117" s="562"/>
      <c r="G117" s="562"/>
      <c r="H117" s="562"/>
      <c r="I117" s="562"/>
      <c r="J117" s="562"/>
      <c r="K117" s="562"/>
      <c r="L117" s="562"/>
      <c r="M117" s="562"/>
      <c r="N117" s="562"/>
      <c r="O117" s="563"/>
    </row>
    <row r="118" spans="1:15" ht="15" customHeight="1" x14ac:dyDescent="0.25">
      <c r="A118" s="636" t="s">
        <v>103</v>
      </c>
      <c r="B118" s="80" t="s">
        <v>20</v>
      </c>
      <c r="C118" s="180"/>
      <c r="D118" s="156">
        <f t="shared" ref="D118:O118" si="27">SUM(D120:D124)</f>
        <v>919</v>
      </c>
      <c r="E118" s="156">
        <f t="shared" si="27"/>
        <v>919</v>
      </c>
      <c r="F118" s="156">
        <f t="shared" si="27"/>
        <v>2.7</v>
      </c>
      <c r="G118" s="156">
        <f t="shared" si="27"/>
        <v>0</v>
      </c>
      <c r="H118" s="157">
        <f t="shared" si="27"/>
        <v>15.699999999999996</v>
      </c>
      <c r="I118" s="157">
        <f t="shared" si="27"/>
        <v>15.699999999999996</v>
      </c>
      <c r="J118" s="157">
        <f t="shared" si="27"/>
        <v>-1.2</v>
      </c>
      <c r="K118" s="157">
        <f t="shared" si="27"/>
        <v>0</v>
      </c>
      <c r="L118" s="80">
        <f t="shared" si="27"/>
        <v>934.69999999999993</v>
      </c>
      <c r="M118" s="80">
        <f t="shared" si="27"/>
        <v>934.69999999999993</v>
      </c>
      <c r="N118" s="80">
        <f t="shared" si="27"/>
        <v>1.5000000000000002</v>
      </c>
      <c r="O118" s="80">
        <f t="shared" si="27"/>
        <v>0</v>
      </c>
    </row>
    <row r="119" spans="1:15" ht="15" customHeight="1" x14ac:dyDescent="0.25">
      <c r="A119" s="637"/>
      <c r="B119" s="159" t="s">
        <v>194</v>
      </c>
      <c r="C119" s="181"/>
      <c r="D119" s="161"/>
      <c r="E119" s="161"/>
      <c r="F119" s="161"/>
      <c r="G119" s="161"/>
      <c r="H119" s="79"/>
      <c r="I119" s="79"/>
      <c r="J119" s="79"/>
      <c r="K119" s="79"/>
      <c r="L119" s="35"/>
      <c r="M119" s="35"/>
      <c r="N119" s="35"/>
      <c r="O119" s="29"/>
    </row>
    <row r="120" spans="1:15" ht="26.25" x14ac:dyDescent="0.25">
      <c r="A120" s="637"/>
      <c r="B120" s="417" t="s">
        <v>462</v>
      </c>
      <c r="C120" s="418" t="s">
        <v>32</v>
      </c>
      <c r="D120" s="16">
        <f t="shared" ref="D120:D125" si="28">E120+G120</f>
        <v>4.2</v>
      </c>
      <c r="E120" s="16">
        <v>4.2</v>
      </c>
      <c r="F120" s="16">
        <v>2.7</v>
      </c>
      <c r="G120" s="16"/>
      <c r="H120" s="10">
        <f t="shared" ref="H120:H125" si="29">I120+K120</f>
        <v>-1.8</v>
      </c>
      <c r="I120" s="10">
        <v>-1.8</v>
      </c>
      <c r="J120" s="10">
        <v>-1.2</v>
      </c>
      <c r="K120" s="10"/>
      <c r="L120" s="12">
        <f t="shared" ref="L120:L125" si="30">M120+O120</f>
        <v>2.4000000000000004</v>
      </c>
      <c r="M120" s="330">
        <f t="shared" ref="M120:O125" si="31">E120+I120</f>
        <v>2.4000000000000004</v>
      </c>
      <c r="N120" s="330">
        <f t="shared" si="31"/>
        <v>1.5000000000000002</v>
      </c>
      <c r="O120" s="330">
        <f t="shared" si="31"/>
        <v>0</v>
      </c>
    </row>
    <row r="121" spans="1:15" ht="26.25" x14ac:dyDescent="0.25">
      <c r="A121" s="637"/>
      <c r="B121" s="162" t="s">
        <v>220</v>
      </c>
      <c r="C121" s="97" t="s">
        <v>24</v>
      </c>
      <c r="D121" s="8">
        <f t="shared" si="28"/>
        <v>1.5</v>
      </c>
      <c r="E121" s="8">
        <v>1.5</v>
      </c>
      <c r="F121" s="8"/>
      <c r="G121" s="8"/>
      <c r="H121" s="9">
        <f t="shared" si="29"/>
        <v>-1.3</v>
      </c>
      <c r="I121" s="9">
        <v>-1.3</v>
      </c>
      <c r="J121" s="9"/>
      <c r="K121" s="9"/>
      <c r="L121" s="183">
        <f t="shared" si="30"/>
        <v>0.19999999999999996</v>
      </c>
      <c r="M121" s="184">
        <f t="shared" ref="M121" si="32">E121+I121</f>
        <v>0.19999999999999996</v>
      </c>
      <c r="N121" s="184">
        <f t="shared" ref="N121" si="33">F121+J121</f>
        <v>0</v>
      </c>
      <c r="O121" s="185">
        <f t="shared" ref="O121" si="34">G121+K121</f>
        <v>0</v>
      </c>
    </row>
    <row r="122" spans="1:15" ht="26.25" x14ac:dyDescent="0.25">
      <c r="A122" s="637"/>
      <c r="B122" s="164" t="s">
        <v>199</v>
      </c>
      <c r="C122" s="39" t="s">
        <v>24</v>
      </c>
      <c r="D122" s="16">
        <f t="shared" si="28"/>
        <v>205.7</v>
      </c>
      <c r="E122" s="16">
        <v>205.7</v>
      </c>
      <c r="F122" s="16"/>
      <c r="G122" s="16"/>
      <c r="H122" s="10">
        <f t="shared" si="29"/>
        <v>-2</v>
      </c>
      <c r="I122" s="10">
        <v>-2</v>
      </c>
      <c r="J122" s="10"/>
      <c r="K122" s="10"/>
      <c r="L122" s="12">
        <f t="shared" si="30"/>
        <v>203.7</v>
      </c>
      <c r="M122" s="330">
        <f t="shared" si="31"/>
        <v>203.7</v>
      </c>
      <c r="N122" s="330">
        <f t="shared" si="31"/>
        <v>0</v>
      </c>
      <c r="O122" s="330">
        <f t="shared" si="31"/>
        <v>0</v>
      </c>
    </row>
    <row r="123" spans="1:15" x14ac:dyDescent="0.25">
      <c r="A123" s="637"/>
      <c r="B123" s="164" t="s">
        <v>221</v>
      </c>
      <c r="C123" s="30" t="s">
        <v>24</v>
      </c>
      <c r="D123" s="16">
        <f t="shared" si="28"/>
        <v>293.89999999999998</v>
      </c>
      <c r="E123" s="43">
        <v>293.89999999999998</v>
      </c>
      <c r="F123" s="43"/>
      <c r="G123" s="43"/>
      <c r="H123" s="10">
        <f t="shared" si="29"/>
        <v>-19</v>
      </c>
      <c r="I123" s="103">
        <v>-19</v>
      </c>
      <c r="J123" s="103"/>
      <c r="K123" s="103"/>
      <c r="L123" s="12">
        <f t="shared" si="30"/>
        <v>274.89999999999998</v>
      </c>
      <c r="M123" s="170">
        <f t="shared" si="31"/>
        <v>274.89999999999998</v>
      </c>
      <c r="N123" s="170">
        <f t="shared" si="31"/>
        <v>0</v>
      </c>
      <c r="O123" s="170">
        <f t="shared" si="31"/>
        <v>0</v>
      </c>
    </row>
    <row r="124" spans="1:15" ht="26.25" x14ac:dyDescent="0.25">
      <c r="A124" s="637"/>
      <c r="B124" s="187" t="s">
        <v>222</v>
      </c>
      <c r="C124" s="30" t="s">
        <v>24</v>
      </c>
      <c r="D124" s="16">
        <f t="shared" si="28"/>
        <v>413.7</v>
      </c>
      <c r="E124" s="16">
        <v>413.7</v>
      </c>
      <c r="F124" s="16"/>
      <c r="G124" s="16"/>
      <c r="H124" s="10">
        <f t="shared" si="29"/>
        <v>39.799999999999997</v>
      </c>
      <c r="I124" s="10">
        <v>39.799999999999997</v>
      </c>
      <c r="J124" s="10"/>
      <c r="K124" s="10"/>
      <c r="L124" s="12">
        <f t="shared" si="30"/>
        <v>453.5</v>
      </c>
      <c r="M124" s="174">
        <f t="shared" si="31"/>
        <v>453.5</v>
      </c>
      <c r="N124" s="170">
        <f t="shared" si="31"/>
        <v>0</v>
      </c>
      <c r="O124" s="170">
        <f t="shared" si="31"/>
        <v>0</v>
      </c>
    </row>
    <row r="125" spans="1:15" ht="15" customHeight="1" x14ac:dyDescent="0.25">
      <c r="A125" s="634" t="s">
        <v>104</v>
      </c>
      <c r="B125" s="80" t="s">
        <v>53</v>
      </c>
      <c r="C125" s="615" t="s">
        <v>24</v>
      </c>
      <c r="D125" s="168">
        <f t="shared" si="28"/>
        <v>185.9</v>
      </c>
      <c r="E125" s="168">
        <v>185.9</v>
      </c>
      <c r="F125" s="168">
        <v>139.6</v>
      </c>
      <c r="G125" s="168"/>
      <c r="H125" s="169">
        <f t="shared" si="29"/>
        <v>5.0999999999999996</v>
      </c>
      <c r="I125" s="169">
        <v>5.0999999999999996</v>
      </c>
      <c r="J125" s="169">
        <v>3.9</v>
      </c>
      <c r="K125" s="169"/>
      <c r="L125" s="170">
        <f t="shared" si="30"/>
        <v>191</v>
      </c>
      <c r="M125" s="170">
        <f t="shared" si="31"/>
        <v>191</v>
      </c>
      <c r="N125" s="170">
        <f t="shared" si="31"/>
        <v>143.5</v>
      </c>
      <c r="O125" s="170">
        <f t="shared" si="31"/>
        <v>0</v>
      </c>
    </row>
    <row r="126" spans="1:15" s="37" customFormat="1" ht="25.5" x14ac:dyDescent="0.2">
      <c r="A126" s="635"/>
      <c r="B126" s="163" t="s">
        <v>223</v>
      </c>
      <c r="C126" s="616"/>
      <c r="D126" s="171"/>
      <c r="E126" s="171"/>
      <c r="F126" s="171"/>
      <c r="G126" s="171"/>
      <c r="H126" s="172"/>
      <c r="I126" s="172"/>
      <c r="J126" s="172"/>
      <c r="K126" s="172"/>
      <c r="L126" s="173"/>
      <c r="M126" s="173"/>
      <c r="N126" s="173"/>
      <c r="O126" s="173"/>
    </row>
    <row r="127" spans="1:15" ht="15.95" customHeight="1" x14ac:dyDescent="0.25">
      <c r="A127" s="54" t="s">
        <v>105</v>
      </c>
      <c r="B127" s="44" t="s">
        <v>180</v>
      </c>
      <c r="C127" s="78"/>
      <c r="D127" s="23">
        <f t="shared" ref="D127:O127" si="35">D118+D125</f>
        <v>1104.9000000000001</v>
      </c>
      <c r="E127" s="23">
        <f t="shared" si="35"/>
        <v>1104.9000000000001</v>
      </c>
      <c r="F127" s="23">
        <f t="shared" si="35"/>
        <v>142.29999999999998</v>
      </c>
      <c r="G127" s="23">
        <f t="shared" si="35"/>
        <v>0</v>
      </c>
      <c r="H127" s="24">
        <f t="shared" si="35"/>
        <v>20.799999999999997</v>
      </c>
      <c r="I127" s="24">
        <f t="shared" si="35"/>
        <v>20.799999999999997</v>
      </c>
      <c r="J127" s="24">
        <f t="shared" si="35"/>
        <v>2.7</v>
      </c>
      <c r="K127" s="24">
        <f t="shared" si="35"/>
        <v>0</v>
      </c>
      <c r="L127" s="21">
        <f>M127+O127</f>
        <v>1125.6999999999998</v>
      </c>
      <c r="M127" s="21">
        <f t="shared" si="35"/>
        <v>1125.6999999999998</v>
      </c>
      <c r="N127" s="21">
        <f t="shared" si="35"/>
        <v>145</v>
      </c>
      <c r="O127" s="21">
        <f t="shared" si="35"/>
        <v>0</v>
      </c>
    </row>
    <row r="128" spans="1:15" ht="15.95" customHeight="1" x14ac:dyDescent="0.25">
      <c r="A128" s="621" t="s">
        <v>106</v>
      </c>
      <c r="B128" s="104" t="s">
        <v>172</v>
      </c>
      <c r="C128" s="624"/>
      <c r="D128" s="316">
        <f>SUM(D130:D150)</f>
        <v>2527.0999999999995</v>
      </c>
      <c r="E128" s="189">
        <f>SUM(E130:E150)</f>
        <v>2522.9999999999995</v>
      </c>
      <c r="F128" s="189">
        <f>SUM(F130:F150)</f>
        <v>956.80000000000018</v>
      </c>
      <c r="G128" s="189">
        <f>SUM(G130:G150)</f>
        <v>4.0999999999999996</v>
      </c>
      <c r="H128" s="190">
        <f t="shared" ref="H128:O128" si="36">SUM(H130:H150)</f>
        <v>37</v>
      </c>
      <c r="I128" s="190">
        <f t="shared" si="36"/>
        <v>37</v>
      </c>
      <c r="J128" s="190">
        <f t="shared" si="36"/>
        <v>20.599999999999998</v>
      </c>
      <c r="K128" s="190">
        <f t="shared" si="36"/>
        <v>0</v>
      </c>
      <c r="L128" s="191">
        <f t="shared" si="36"/>
        <v>2564.1</v>
      </c>
      <c r="M128" s="191">
        <f t="shared" si="36"/>
        <v>2560</v>
      </c>
      <c r="N128" s="191">
        <f t="shared" si="36"/>
        <v>977.4000000000002</v>
      </c>
      <c r="O128" s="191">
        <f t="shared" si="36"/>
        <v>4.0999999999999996</v>
      </c>
    </row>
    <row r="129" spans="1:15" ht="15" customHeight="1" x14ac:dyDescent="0.25">
      <c r="A129" s="622"/>
      <c r="B129" s="324" t="s">
        <v>194</v>
      </c>
      <c r="C129" s="625"/>
      <c r="D129" s="317"/>
      <c r="E129" s="192"/>
      <c r="F129" s="193"/>
      <c r="G129" s="193"/>
      <c r="H129" s="194"/>
      <c r="I129" s="194"/>
      <c r="J129" s="195"/>
      <c r="K129" s="195"/>
      <c r="L129" s="196"/>
      <c r="M129" s="196"/>
      <c r="N129" s="197"/>
      <c r="O129" s="197"/>
    </row>
    <row r="130" spans="1:15" ht="26.25" x14ac:dyDescent="0.25">
      <c r="A130" s="622"/>
      <c r="B130" s="105" t="s">
        <v>205</v>
      </c>
      <c r="C130" s="625"/>
      <c r="D130" s="318">
        <f>E130+G130</f>
        <v>0.8</v>
      </c>
      <c r="E130" s="198">
        <f t="shared" ref="E130:G140" si="37">E24</f>
        <v>0.8</v>
      </c>
      <c r="F130" s="198">
        <f t="shared" si="37"/>
        <v>0.6</v>
      </c>
      <c r="G130" s="198">
        <f t="shared" si="37"/>
        <v>0</v>
      </c>
      <c r="H130" s="199">
        <f t="shared" ref="H130:H149" si="38">I130+K130</f>
        <v>0</v>
      </c>
      <c r="I130" s="199">
        <f t="shared" ref="I130:K140" si="39">I24</f>
        <v>0</v>
      </c>
      <c r="J130" s="199">
        <f t="shared" si="39"/>
        <v>0</v>
      </c>
      <c r="K130" s="199">
        <f t="shared" si="39"/>
        <v>0</v>
      </c>
      <c r="L130" s="200">
        <f t="shared" ref="L130:L149" si="40">M130+O130</f>
        <v>0.8</v>
      </c>
      <c r="M130" s="200">
        <f t="shared" ref="M130:O140" si="41">M24</f>
        <v>0.8</v>
      </c>
      <c r="N130" s="200">
        <f t="shared" si="41"/>
        <v>0.6</v>
      </c>
      <c r="O130" s="200">
        <f t="shared" si="41"/>
        <v>0</v>
      </c>
    </row>
    <row r="131" spans="1:15" x14ac:dyDescent="0.25">
      <c r="A131" s="622"/>
      <c r="B131" s="105" t="s">
        <v>201</v>
      </c>
      <c r="C131" s="625"/>
      <c r="D131" s="314">
        <f t="shared" ref="D131:D150" si="42">E131+G131</f>
        <v>30.8</v>
      </c>
      <c r="E131" s="96">
        <f t="shared" si="37"/>
        <v>30.8</v>
      </c>
      <c r="F131" s="96">
        <f t="shared" si="37"/>
        <v>23.6</v>
      </c>
      <c r="G131" s="96">
        <f t="shared" si="37"/>
        <v>0</v>
      </c>
      <c r="H131" s="100">
        <f t="shared" si="38"/>
        <v>0</v>
      </c>
      <c r="I131" s="100">
        <f t="shared" si="39"/>
        <v>0</v>
      </c>
      <c r="J131" s="100">
        <f t="shared" si="39"/>
        <v>0</v>
      </c>
      <c r="K131" s="100">
        <f t="shared" si="39"/>
        <v>0</v>
      </c>
      <c r="L131" s="101">
        <f t="shared" si="40"/>
        <v>30.8</v>
      </c>
      <c r="M131" s="101">
        <f t="shared" si="41"/>
        <v>30.8</v>
      </c>
      <c r="N131" s="101">
        <f t="shared" si="41"/>
        <v>23.6</v>
      </c>
      <c r="O131" s="101">
        <f t="shared" si="41"/>
        <v>0</v>
      </c>
    </row>
    <row r="132" spans="1:15" ht="26.25" x14ac:dyDescent="0.25">
      <c r="A132" s="622"/>
      <c r="B132" s="105" t="s">
        <v>207</v>
      </c>
      <c r="C132" s="625"/>
      <c r="D132" s="314">
        <f t="shared" si="42"/>
        <v>8</v>
      </c>
      <c r="E132" s="96">
        <f t="shared" si="37"/>
        <v>8</v>
      </c>
      <c r="F132" s="96">
        <f t="shared" si="37"/>
        <v>6.1</v>
      </c>
      <c r="G132" s="96">
        <f t="shared" si="37"/>
        <v>0</v>
      </c>
      <c r="H132" s="100">
        <f t="shared" si="38"/>
        <v>0</v>
      </c>
      <c r="I132" s="100">
        <f t="shared" si="39"/>
        <v>0</v>
      </c>
      <c r="J132" s="100">
        <f t="shared" si="39"/>
        <v>0</v>
      </c>
      <c r="K132" s="100">
        <f t="shared" si="39"/>
        <v>0</v>
      </c>
      <c r="L132" s="101">
        <f t="shared" si="40"/>
        <v>8</v>
      </c>
      <c r="M132" s="101">
        <f t="shared" si="41"/>
        <v>8</v>
      </c>
      <c r="N132" s="101">
        <f t="shared" si="41"/>
        <v>6.1</v>
      </c>
      <c r="O132" s="101">
        <f t="shared" si="41"/>
        <v>0</v>
      </c>
    </row>
    <row r="133" spans="1:15" ht="26.25" x14ac:dyDescent="0.25">
      <c r="A133" s="622"/>
      <c r="B133" s="105" t="s">
        <v>203</v>
      </c>
      <c r="C133" s="625"/>
      <c r="D133" s="314">
        <f t="shared" si="42"/>
        <v>26.7</v>
      </c>
      <c r="E133" s="96">
        <f t="shared" si="37"/>
        <v>26.7</v>
      </c>
      <c r="F133" s="96">
        <f t="shared" si="37"/>
        <v>16.600000000000001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26.7</v>
      </c>
      <c r="M133" s="101">
        <f t="shared" si="41"/>
        <v>26.7</v>
      </c>
      <c r="N133" s="101">
        <f t="shared" si="41"/>
        <v>16.600000000000001</v>
      </c>
      <c r="O133" s="101">
        <f t="shared" si="41"/>
        <v>0</v>
      </c>
    </row>
    <row r="134" spans="1:15" x14ac:dyDescent="0.25">
      <c r="A134" s="622"/>
      <c r="B134" s="105" t="s">
        <v>208</v>
      </c>
      <c r="C134" s="625"/>
      <c r="D134" s="314">
        <f t="shared" si="42"/>
        <v>94.3</v>
      </c>
      <c r="E134" s="96">
        <f t="shared" si="37"/>
        <v>94.3</v>
      </c>
      <c r="F134" s="96">
        <f t="shared" si="37"/>
        <v>68.5</v>
      </c>
      <c r="G134" s="96">
        <f t="shared" si="37"/>
        <v>0</v>
      </c>
      <c r="H134" s="100">
        <f t="shared" si="38"/>
        <v>15.7</v>
      </c>
      <c r="I134" s="100">
        <f t="shared" si="39"/>
        <v>15.7</v>
      </c>
      <c r="J134" s="100">
        <f t="shared" si="39"/>
        <v>12</v>
      </c>
      <c r="K134" s="100">
        <f t="shared" si="39"/>
        <v>0</v>
      </c>
      <c r="L134" s="101">
        <f t="shared" si="40"/>
        <v>110</v>
      </c>
      <c r="M134" s="101">
        <f t="shared" si="41"/>
        <v>110</v>
      </c>
      <c r="N134" s="101">
        <f t="shared" si="41"/>
        <v>80.5</v>
      </c>
      <c r="O134" s="101">
        <f t="shared" si="41"/>
        <v>0</v>
      </c>
    </row>
    <row r="135" spans="1:15" x14ac:dyDescent="0.25">
      <c r="A135" s="622"/>
      <c r="B135" s="105" t="s">
        <v>209</v>
      </c>
      <c r="C135" s="625"/>
      <c r="D135" s="314">
        <f t="shared" si="42"/>
        <v>13.8</v>
      </c>
      <c r="E135" s="96">
        <f t="shared" si="37"/>
        <v>13.8</v>
      </c>
      <c r="F135" s="96">
        <f t="shared" si="37"/>
        <v>9.9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0</v>
      </c>
      <c r="K135" s="100">
        <f t="shared" si="39"/>
        <v>0</v>
      </c>
      <c r="L135" s="101">
        <f t="shared" si="40"/>
        <v>13.8</v>
      </c>
      <c r="M135" s="101">
        <f t="shared" si="41"/>
        <v>13.8</v>
      </c>
      <c r="N135" s="101">
        <f t="shared" si="41"/>
        <v>9.9</v>
      </c>
      <c r="O135" s="101">
        <f t="shared" si="41"/>
        <v>0</v>
      </c>
    </row>
    <row r="136" spans="1:15" ht="26.25" x14ac:dyDescent="0.25">
      <c r="A136" s="622"/>
      <c r="B136" s="105" t="s">
        <v>202</v>
      </c>
      <c r="C136" s="625"/>
      <c r="D136" s="314">
        <f t="shared" si="42"/>
        <v>10</v>
      </c>
      <c r="E136" s="96">
        <f t="shared" si="37"/>
        <v>10</v>
      </c>
      <c r="F136" s="96">
        <f t="shared" si="37"/>
        <v>7.6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10</v>
      </c>
      <c r="M136" s="101">
        <f t="shared" si="41"/>
        <v>10</v>
      </c>
      <c r="N136" s="101">
        <f t="shared" si="41"/>
        <v>7.6</v>
      </c>
      <c r="O136" s="101">
        <f t="shared" si="41"/>
        <v>0</v>
      </c>
    </row>
    <row r="137" spans="1:15" ht="39" x14ac:dyDescent="0.25">
      <c r="A137" s="622"/>
      <c r="B137" s="105" t="s">
        <v>461</v>
      </c>
      <c r="C137" s="625"/>
      <c r="D137" s="314">
        <f t="shared" si="42"/>
        <v>12.1</v>
      </c>
      <c r="E137" s="96">
        <f t="shared" si="37"/>
        <v>12.1</v>
      </c>
      <c r="F137" s="96">
        <f t="shared" si="37"/>
        <v>2.9</v>
      </c>
      <c r="G137" s="96">
        <f t="shared" si="37"/>
        <v>0</v>
      </c>
      <c r="H137" s="100">
        <f t="shared" si="38"/>
        <v>0</v>
      </c>
      <c r="I137" s="100">
        <f t="shared" si="39"/>
        <v>0</v>
      </c>
      <c r="J137" s="100">
        <f t="shared" si="39"/>
        <v>0</v>
      </c>
      <c r="K137" s="100">
        <f t="shared" si="39"/>
        <v>0</v>
      </c>
      <c r="L137" s="101">
        <f t="shared" si="40"/>
        <v>12.1</v>
      </c>
      <c r="M137" s="101">
        <f t="shared" si="41"/>
        <v>12.1</v>
      </c>
      <c r="N137" s="101">
        <f t="shared" si="41"/>
        <v>2.9</v>
      </c>
      <c r="O137" s="101">
        <f t="shared" si="41"/>
        <v>0</v>
      </c>
    </row>
    <row r="138" spans="1:15" ht="26.25" x14ac:dyDescent="0.25">
      <c r="A138" s="622"/>
      <c r="B138" s="105" t="s">
        <v>224</v>
      </c>
      <c r="C138" s="625"/>
      <c r="D138" s="314">
        <f t="shared" si="42"/>
        <v>0.6</v>
      </c>
      <c r="E138" s="96">
        <f t="shared" si="37"/>
        <v>0.6</v>
      </c>
      <c r="F138" s="96">
        <f t="shared" si="37"/>
        <v>0.5</v>
      </c>
      <c r="G138" s="96">
        <f t="shared" si="37"/>
        <v>0</v>
      </c>
      <c r="H138" s="100">
        <f t="shared" si="38"/>
        <v>0</v>
      </c>
      <c r="I138" s="100">
        <f t="shared" si="39"/>
        <v>0</v>
      </c>
      <c r="J138" s="100">
        <f t="shared" si="39"/>
        <v>0</v>
      </c>
      <c r="K138" s="100">
        <f t="shared" si="39"/>
        <v>0</v>
      </c>
      <c r="L138" s="101">
        <f t="shared" si="40"/>
        <v>0.6</v>
      </c>
      <c r="M138" s="101">
        <f t="shared" si="41"/>
        <v>0.6</v>
      </c>
      <c r="N138" s="101">
        <f t="shared" si="41"/>
        <v>0.5</v>
      </c>
      <c r="O138" s="101">
        <f t="shared" si="41"/>
        <v>0</v>
      </c>
    </row>
    <row r="139" spans="1:15" x14ac:dyDescent="0.25">
      <c r="A139" s="622"/>
      <c r="B139" s="105" t="s">
        <v>206</v>
      </c>
      <c r="C139" s="625"/>
      <c r="D139" s="314">
        <f t="shared" si="42"/>
        <v>16.7</v>
      </c>
      <c r="E139" s="96">
        <f t="shared" si="37"/>
        <v>16.7</v>
      </c>
      <c r="F139" s="96">
        <f t="shared" si="37"/>
        <v>11.3</v>
      </c>
      <c r="G139" s="96">
        <f t="shared" si="37"/>
        <v>0</v>
      </c>
      <c r="H139" s="100">
        <f t="shared" si="38"/>
        <v>0</v>
      </c>
      <c r="I139" s="100">
        <f t="shared" si="39"/>
        <v>0</v>
      </c>
      <c r="J139" s="100">
        <f t="shared" si="39"/>
        <v>0</v>
      </c>
      <c r="K139" s="100">
        <f t="shared" si="39"/>
        <v>0</v>
      </c>
      <c r="L139" s="101">
        <f t="shared" si="40"/>
        <v>16.7</v>
      </c>
      <c r="M139" s="101">
        <f t="shared" si="41"/>
        <v>16.7</v>
      </c>
      <c r="N139" s="101">
        <f t="shared" si="41"/>
        <v>11.3</v>
      </c>
      <c r="O139" s="101">
        <f t="shared" si="41"/>
        <v>0</v>
      </c>
    </row>
    <row r="140" spans="1:15" x14ac:dyDescent="0.25">
      <c r="A140" s="622"/>
      <c r="B140" s="105" t="s">
        <v>198</v>
      </c>
      <c r="C140" s="625"/>
      <c r="D140" s="314">
        <f t="shared" si="42"/>
        <v>7.6</v>
      </c>
      <c r="E140" s="96">
        <f t="shared" si="37"/>
        <v>7.6</v>
      </c>
      <c r="F140" s="96">
        <f t="shared" si="37"/>
        <v>5.2</v>
      </c>
      <c r="G140" s="96">
        <f t="shared" si="37"/>
        <v>0</v>
      </c>
      <c r="H140" s="100">
        <f t="shared" si="38"/>
        <v>0</v>
      </c>
      <c r="I140" s="100">
        <f t="shared" si="39"/>
        <v>0</v>
      </c>
      <c r="J140" s="100">
        <f t="shared" si="39"/>
        <v>0</v>
      </c>
      <c r="K140" s="100">
        <f t="shared" si="39"/>
        <v>0</v>
      </c>
      <c r="L140" s="101">
        <f t="shared" si="40"/>
        <v>7.6</v>
      </c>
      <c r="M140" s="101">
        <f t="shared" si="41"/>
        <v>7.6</v>
      </c>
      <c r="N140" s="101">
        <f t="shared" si="41"/>
        <v>5.2</v>
      </c>
      <c r="O140" s="101">
        <f t="shared" si="41"/>
        <v>0</v>
      </c>
    </row>
    <row r="141" spans="1:15" x14ac:dyDescent="0.25">
      <c r="A141" s="622"/>
      <c r="B141" s="105" t="s">
        <v>212</v>
      </c>
      <c r="C141" s="625"/>
      <c r="D141" s="314">
        <f t="shared" si="42"/>
        <v>198.09999999999997</v>
      </c>
      <c r="E141" s="96">
        <f>E35+E42+E46+E50+E54+E58+E62+E66+E70+E74+E78</f>
        <v>198.09999999999997</v>
      </c>
      <c r="F141" s="96">
        <f>F35+F42+F46+F50+F54+F58+F62+F66+F70+F74+F78</f>
        <v>121.29999999999998</v>
      </c>
      <c r="G141" s="96">
        <f>G35+G42+G46+G50+G54+G58+G62+G66+G70+G74+G78</f>
        <v>0</v>
      </c>
      <c r="H141" s="100">
        <f t="shared" si="38"/>
        <v>0</v>
      </c>
      <c r="I141" s="100">
        <f>I35+I42+I46+I50+I54+I58+I62+I66+I70+I74+I78</f>
        <v>0</v>
      </c>
      <c r="J141" s="100">
        <f>J35+J42+J46+J50+J54+J58+J62+J66+J70+J74+J78</f>
        <v>5.3999999999999986</v>
      </c>
      <c r="K141" s="100">
        <f>K35+K42+K46+K50+K54+K58+K62+K66+K70+K74+K78</f>
        <v>0</v>
      </c>
      <c r="L141" s="101">
        <f t="shared" si="40"/>
        <v>198.1</v>
      </c>
      <c r="M141" s="101">
        <f>M35+M42+M46+M50+M54+M58+M62+M66+M70+M74+M78</f>
        <v>198.1</v>
      </c>
      <c r="N141" s="101">
        <f>N35+N42+N46+N50+N54+N58+N62+N66+N70+N74+N78</f>
        <v>126.70000000000002</v>
      </c>
      <c r="O141" s="101">
        <f>O35+O42+O46+O50+O54+O58+O62+O66+O70+O74+O78</f>
        <v>0</v>
      </c>
    </row>
    <row r="142" spans="1:15" ht="40.5" customHeight="1" x14ac:dyDescent="0.25">
      <c r="A142" s="622"/>
      <c r="B142" s="105" t="s">
        <v>219</v>
      </c>
      <c r="C142" s="625"/>
      <c r="D142" s="314">
        <f t="shared" si="42"/>
        <v>198</v>
      </c>
      <c r="E142" s="96">
        <f>E92</f>
        <v>193.9</v>
      </c>
      <c r="F142" s="96">
        <f>F92</f>
        <v>0</v>
      </c>
      <c r="G142" s="96">
        <f>G92</f>
        <v>4.0999999999999996</v>
      </c>
      <c r="H142" s="100">
        <f t="shared" si="38"/>
        <v>0</v>
      </c>
      <c r="I142" s="100">
        <f>I92</f>
        <v>0</v>
      </c>
      <c r="J142" s="100">
        <f>J92</f>
        <v>0</v>
      </c>
      <c r="K142" s="100">
        <f>K92</f>
        <v>0</v>
      </c>
      <c r="L142" s="101">
        <f t="shared" si="40"/>
        <v>198</v>
      </c>
      <c r="M142" s="101">
        <f>M92</f>
        <v>193.9</v>
      </c>
      <c r="N142" s="101">
        <f>N92</f>
        <v>0</v>
      </c>
      <c r="O142" s="101">
        <f>O92</f>
        <v>4.0999999999999996</v>
      </c>
    </row>
    <row r="143" spans="1:15" x14ac:dyDescent="0.25">
      <c r="A143" s="622"/>
      <c r="B143" s="105" t="s">
        <v>217</v>
      </c>
      <c r="C143" s="625"/>
      <c r="D143" s="314">
        <f t="shared" si="42"/>
        <v>380.1</v>
      </c>
      <c r="E143" s="96">
        <f>E82</f>
        <v>380.1</v>
      </c>
      <c r="F143" s="96">
        <f>F82</f>
        <v>264.7</v>
      </c>
      <c r="G143" s="96">
        <f>G82</f>
        <v>0</v>
      </c>
      <c r="H143" s="100">
        <f t="shared" si="38"/>
        <v>0</v>
      </c>
      <c r="I143" s="100">
        <f>I82</f>
        <v>0</v>
      </c>
      <c r="J143" s="100">
        <f>J82</f>
        <v>0</v>
      </c>
      <c r="K143" s="100">
        <f>K82</f>
        <v>0</v>
      </c>
      <c r="L143" s="101">
        <f t="shared" si="40"/>
        <v>380.1</v>
      </c>
      <c r="M143" s="101">
        <f>M82</f>
        <v>380.1</v>
      </c>
      <c r="N143" s="101">
        <f>N82</f>
        <v>264.7</v>
      </c>
      <c r="O143" s="101">
        <f>O82</f>
        <v>0</v>
      </c>
    </row>
    <row r="144" spans="1:15" ht="26.25" x14ac:dyDescent="0.25">
      <c r="A144" s="622"/>
      <c r="B144" s="105" t="s">
        <v>200</v>
      </c>
      <c r="C144" s="625"/>
      <c r="D144" s="314">
        <f t="shared" si="42"/>
        <v>167.7</v>
      </c>
      <c r="E144" s="96">
        <f>E88+E89</f>
        <v>167.7</v>
      </c>
      <c r="F144" s="96">
        <f>F88+F89</f>
        <v>97.199999999999989</v>
      </c>
      <c r="G144" s="96">
        <f>G88+G89</f>
        <v>0</v>
      </c>
      <c r="H144" s="100">
        <f t="shared" si="38"/>
        <v>0</v>
      </c>
      <c r="I144" s="100">
        <f>I88+I89</f>
        <v>0</v>
      </c>
      <c r="J144" s="100">
        <f>J88+J89</f>
        <v>0</v>
      </c>
      <c r="K144" s="100">
        <f>K88+K89</f>
        <v>0</v>
      </c>
      <c r="L144" s="101">
        <f t="shared" si="40"/>
        <v>167.7</v>
      </c>
      <c r="M144" s="101">
        <f>M88+M89</f>
        <v>167.7</v>
      </c>
      <c r="N144" s="101">
        <f>N88+N89</f>
        <v>97.199999999999989</v>
      </c>
      <c r="O144" s="101">
        <f>O88+O89</f>
        <v>0</v>
      </c>
    </row>
    <row r="145" spans="1:17" ht="26.25" customHeight="1" x14ac:dyDescent="0.25">
      <c r="A145" s="622"/>
      <c r="B145" s="105" t="s">
        <v>220</v>
      </c>
      <c r="C145" s="625"/>
      <c r="D145" s="314">
        <f t="shared" si="42"/>
        <v>1.5</v>
      </c>
      <c r="E145" s="96">
        <f>E36+E121</f>
        <v>1.5</v>
      </c>
      <c r="F145" s="96">
        <f t="shared" ref="F145:G145" si="43">F36+F121</f>
        <v>0</v>
      </c>
      <c r="G145" s="96">
        <f t="shared" si="43"/>
        <v>0</v>
      </c>
      <c r="H145" s="100">
        <f t="shared" si="38"/>
        <v>-1.3</v>
      </c>
      <c r="I145" s="100">
        <f t="shared" ref="I145:O145" si="44">I36+I121</f>
        <v>-1.3</v>
      </c>
      <c r="J145" s="100">
        <f t="shared" si="44"/>
        <v>0</v>
      </c>
      <c r="K145" s="100">
        <f t="shared" si="44"/>
        <v>0</v>
      </c>
      <c r="L145" s="101">
        <f t="shared" si="40"/>
        <v>0.19999999999999996</v>
      </c>
      <c r="M145" s="101">
        <f t="shared" ref="M145" si="45">M36+M121</f>
        <v>0.19999999999999996</v>
      </c>
      <c r="N145" s="101">
        <f t="shared" si="44"/>
        <v>0</v>
      </c>
      <c r="O145" s="101">
        <f t="shared" si="44"/>
        <v>0</v>
      </c>
    </row>
    <row r="146" spans="1:17" ht="26.25" x14ac:dyDescent="0.25">
      <c r="A146" s="622"/>
      <c r="B146" s="105" t="s">
        <v>199</v>
      </c>
      <c r="C146" s="625"/>
      <c r="D146" s="314">
        <f t="shared" si="42"/>
        <v>211.79999999999998</v>
      </c>
      <c r="E146" s="96">
        <f>E37+E122</f>
        <v>211.79999999999998</v>
      </c>
      <c r="F146" s="96">
        <f>F37+F122</f>
        <v>0</v>
      </c>
      <c r="G146" s="96">
        <f>G37+G122</f>
        <v>0</v>
      </c>
      <c r="H146" s="100">
        <f t="shared" si="38"/>
        <v>-2</v>
      </c>
      <c r="I146" s="100">
        <f t="shared" ref="I146:K147" si="46">I37+I122</f>
        <v>-2</v>
      </c>
      <c r="J146" s="100">
        <f t="shared" si="46"/>
        <v>0</v>
      </c>
      <c r="K146" s="100">
        <f t="shared" si="46"/>
        <v>0</v>
      </c>
      <c r="L146" s="101">
        <f t="shared" si="40"/>
        <v>209.79999999999998</v>
      </c>
      <c r="M146" s="101">
        <f t="shared" ref="M146:O147" si="47">M37+M122</f>
        <v>209.79999999999998</v>
      </c>
      <c r="N146" s="101">
        <f t="shared" si="47"/>
        <v>0</v>
      </c>
      <c r="O146" s="101">
        <f t="shared" si="47"/>
        <v>0</v>
      </c>
    </row>
    <row r="147" spans="1:17" x14ac:dyDescent="0.25">
      <c r="A147" s="622"/>
      <c r="B147" s="105" t="s">
        <v>221</v>
      </c>
      <c r="C147" s="625"/>
      <c r="D147" s="314">
        <f t="shared" si="42"/>
        <v>305.59999999999997</v>
      </c>
      <c r="E147" s="96">
        <f>E38+E123</f>
        <v>305.59999999999997</v>
      </c>
      <c r="F147" s="96">
        <f>F38+F123</f>
        <v>7.2</v>
      </c>
      <c r="G147" s="96">
        <f>G38+G123</f>
        <v>0</v>
      </c>
      <c r="H147" s="100">
        <f t="shared" si="38"/>
        <v>-19.7</v>
      </c>
      <c r="I147" s="100">
        <f t="shared" si="46"/>
        <v>-19.7</v>
      </c>
      <c r="J147" s="100">
        <f t="shared" si="46"/>
        <v>0</v>
      </c>
      <c r="K147" s="100">
        <f t="shared" si="46"/>
        <v>0</v>
      </c>
      <c r="L147" s="101">
        <f t="shared" si="40"/>
        <v>285.89999999999998</v>
      </c>
      <c r="M147" s="101">
        <f t="shared" si="47"/>
        <v>285.89999999999998</v>
      </c>
      <c r="N147" s="101">
        <f t="shared" si="47"/>
        <v>7.2</v>
      </c>
      <c r="O147" s="101">
        <f t="shared" si="47"/>
        <v>0</v>
      </c>
    </row>
    <row r="148" spans="1:17" x14ac:dyDescent="0.25">
      <c r="A148" s="622"/>
      <c r="B148" s="105" t="s">
        <v>225</v>
      </c>
      <c r="C148" s="625"/>
      <c r="D148" s="314">
        <f t="shared" si="42"/>
        <v>612</v>
      </c>
      <c r="E148" s="96">
        <f>E39+E124+E125</f>
        <v>612</v>
      </c>
      <c r="F148" s="96">
        <f>F39+F124+F125</f>
        <v>147.19999999999999</v>
      </c>
      <c r="G148" s="96">
        <f>G39+G124+G125</f>
        <v>0</v>
      </c>
      <c r="H148" s="100">
        <f t="shared" si="38"/>
        <v>46.1</v>
      </c>
      <c r="I148" s="100">
        <f>I39+I124+I125</f>
        <v>46.1</v>
      </c>
      <c r="J148" s="100">
        <f>J39+J124+J125</f>
        <v>3.9</v>
      </c>
      <c r="K148" s="100">
        <f>K39+K124+K125</f>
        <v>0</v>
      </c>
      <c r="L148" s="101">
        <f t="shared" si="40"/>
        <v>658.1</v>
      </c>
      <c r="M148" s="101">
        <f>M39+M124+M125</f>
        <v>658.1</v>
      </c>
      <c r="N148" s="101">
        <f>N39+N124+N125</f>
        <v>151.1</v>
      </c>
      <c r="O148" s="101">
        <f>O39+O124+O125</f>
        <v>0</v>
      </c>
    </row>
    <row r="149" spans="1:17" ht="39" x14ac:dyDescent="0.25">
      <c r="A149" s="622"/>
      <c r="B149" s="105" t="s">
        <v>218</v>
      </c>
      <c r="C149" s="625"/>
      <c r="D149" s="314">
        <f>E149+G149</f>
        <v>226.7</v>
      </c>
      <c r="E149" s="96">
        <f>E43+E47+E51+E55+E59+E63+E67+E71+E75+E79+E80+E94+E96+E98+E100+E102+E104+E106+E108+E110+E112+E114</f>
        <v>226.7</v>
      </c>
      <c r="F149" s="96">
        <f t="shared" ref="F149:G149" si="48">F43+F47+F51+F55+F59+F63+F67+F71+F75+F79+F80+F94+F96+F98+F100+F102+F104+F106+F108+F110+F112+F114</f>
        <v>163.69999999999999</v>
      </c>
      <c r="G149" s="96">
        <f t="shared" si="48"/>
        <v>0</v>
      </c>
      <c r="H149" s="100">
        <f t="shared" si="38"/>
        <v>0</v>
      </c>
      <c r="I149" s="100">
        <f t="shared" ref="I149:O149" si="49">I43+I47+I51+I55+I59+I63+I67+I71+I75+I79+I80+I94+I96+I98+I100+I102+I104+I106+I108+I110+I112+I114</f>
        <v>0</v>
      </c>
      <c r="J149" s="100">
        <f t="shared" si="49"/>
        <v>0.5</v>
      </c>
      <c r="K149" s="100">
        <f t="shared" si="49"/>
        <v>0</v>
      </c>
      <c r="L149" s="101">
        <f t="shared" si="40"/>
        <v>226.7</v>
      </c>
      <c r="M149" s="101">
        <f t="shared" ref="M149" si="50">M43+M47+M51+M55+M59+M63+M67+M71+M75+M79+M80+M94+M96+M98+M100+M102+M104+M106+M108+M110+M112+M114</f>
        <v>226.7</v>
      </c>
      <c r="N149" s="101">
        <f t="shared" si="49"/>
        <v>164.20000000000002</v>
      </c>
      <c r="O149" s="101">
        <f t="shared" si="49"/>
        <v>0</v>
      </c>
    </row>
    <row r="150" spans="1:17" ht="26.25" x14ac:dyDescent="0.25">
      <c r="A150" s="623"/>
      <c r="B150" s="419" t="s">
        <v>462</v>
      </c>
      <c r="C150" s="626"/>
      <c r="D150" s="314">
        <f t="shared" si="42"/>
        <v>4.2</v>
      </c>
      <c r="E150" s="96">
        <f>E120</f>
        <v>4.2</v>
      </c>
      <c r="F150" s="96">
        <f t="shared" ref="F150:G150" si="51">F120</f>
        <v>2.7</v>
      </c>
      <c r="G150" s="96">
        <f t="shared" si="51"/>
        <v>0</v>
      </c>
      <c r="H150" s="100">
        <f t="shared" ref="H150" si="52">I150+K150</f>
        <v>-1.8</v>
      </c>
      <c r="I150" s="100">
        <f t="shared" ref="I150:O150" si="53">I120</f>
        <v>-1.8</v>
      </c>
      <c r="J150" s="100">
        <f t="shared" si="53"/>
        <v>-1.2</v>
      </c>
      <c r="K150" s="100">
        <f t="shared" si="53"/>
        <v>0</v>
      </c>
      <c r="L150" s="101">
        <f t="shared" ref="L150" si="54">M150+O150</f>
        <v>2.4000000000000004</v>
      </c>
      <c r="M150" s="101">
        <f t="shared" ref="M150" si="55">M120</f>
        <v>2.4000000000000004</v>
      </c>
      <c r="N150" s="101">
        <f t="shared" si="53"/>
        <v>1.5000000000000002</v>
      </c>
      <c r="O150" s="101">
        <f t="shared" si="53"/>
        <v>0</v>
      </c>
    </row>
    <row r="151" spans="1:17" x14ac:dyDescent="0.25">
      <c r="A151" s="6"/>
      <c r="B151" s="123"/>
      <c r="C151" s="132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6"/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70" t="s">
        <v>305</v>
      </c>
      <c r="Q152" s="71">
        <f>SUMIF(C22:C126,1,L22:L126)</f>
        <v>212.8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70" t="s">
        <v>306</v>
      </c>
      <c r="Q153" s="71">
        <f>SUMIF(C22:C126,2,L22:L126)</f>
        <v>24.299999999999997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307</v>
      </c>
      <c r="Q154" s="71">
        <f>SUMIF(C22:C122,3,L22:L122)</f>
        <v>380.1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308</v>
      </c>
      <c r="Q155" s="71">
        <f>SUMIF(C22:C126,4,L22:L126)</f>
        <v>622.79999999999995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311</v>
      </c>
      <c r="Q156" s="71">
        <f>SUMIF(C22:C126,5,L22:L126)</f>
        <v>0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309</v>
      </c>
      <c r="Q157" s="71">
        <f>SUMIF(C22:C126,6,L22:L126)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310</v>
      </c>
      <c r="Q158" s="71">
        <f>SUMIF(C22:C122,7,L22:L122)</f>
        <v>170.1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312</v>
      </c>
      <c r="Q159" s="71">
        <f>SUMIF(C22:C122,8,L22:L122)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313</v>
      </c>
      <c r="Q160" s="71">
        <f>SUMIF(C22:C126,9,L22:L126)</f>
        <v>0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0" t="s">
        <v>314</v>
      </c>
      <c r="Q161" s="71">
        <f>SUMIF(C22:C126,10,L22:L126)</f>
        <v>1154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5" t="s">
        <v>172</v>
      </c>
      <c r="Q162" s="76">
        <f>SUM(Q152:Q161)</f>
        <v>2564.1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7"/>
      <c r="Q163" s="77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7"/>
      <c r="Q164" s="77">
        <f>Q162-L128</f>
        <v>0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</sheetData>
  <mergeCells count="54">
    <mergeCell ref="A128:A150"/>
    <mergeCell ref="C128:C150"/>
    <mergeCell ref="B91:O91"/>
    <mergeCell ref="A86:A89"/>
    <mergeCell ref="E18:G18"/>
    <mergeCell ref="E19:F19"/>
    <mergeCell ref="G19:G20"/>
    <mergeCell ref="C80:C81"/>
    <mergeCell ref="B21:O21"/>
    <mergeCell ref="I19:J19"/>
    <mergeCell ref="D18:D20"/>
    <mergeCell ref="B85:O85"/>
    <mergeCell ref="C82:C83"/>
    <mergeCell ref="C18:C20"/>
    <mergeCell ref="A125:A126"/>
    <mergeCell ref="A118:A124"/>
    <mergeCell ref="B1:O1"/>
    <mergeCell ref="B2:O2"/>
    <mergeCell ref="B3:O3"/>
    <mergeCell ref="B4:O4"/>
    <mergeCell ref="I18:K18"/>
    <mergeCell ref="A16:O16"/>
    <mergeCell ref="L18:L20"/>
    <mergeCell ref="M18:O18"/>
    <mergeCell ref="M19:N19"/>
    <mergeCell ref="O19:O20"/>
    <mergeCell ref="A18:A20"/>
    <mergeCell ref="B18:B20"/>
    <mergeCell ref="H18:H20"/>
    <mergeCell ref="B5:O5"/>
    <mergeCell ref="B9:O9"/>
    <mergeCell ref="B10:N10"/>
    <mergeCell ref="C125:C126"/>
    <mergeCell ref="C98:C99"/>
    <mergeCell ref="C100:C101"/>
    <mergeCell ref="C108:C109"/>
    <mergeCell ref="C112:C113"/>
    <mergeCell ref="B117:O117"/>
    <mergeCell ref="C110:C111"/>
    <mergeCell ref="C102:C103"/>
    <mergeCell ref="C106:C107"/>
    <mergeCell ref="C104:C105"/>
    <mergeCell ref="C114:C115"/>
    <mergeCell ref="C96:C97"/>
    <mergeCell ref="B6:N6"/>
    <mergeCell ref="B7:O7"/>
    <mergeCell ref="B8:N8"/>
    <mergeCell ref="C94:C95"/>
    <mergeCell ref="K19:K20"/>
    <mergeCell ref="C92:C93"/>
    <mergeCell ref="B11:O11"/>
    <mergeCell ref="B12:N12"/>
    <mergeCell ref="B13:O13"/>
    <mergeCell ref="B14:N14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7"/>
  <sheetViews>
    <sheetView showZeros="0" workbookViewId="0">
      <selection activeCell="B8" sqref="B8:N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620" t="s">
        <v>328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</row>
    <row r="2" spans="1:17" x14ac:dyDescent="0.25">
      <c r="B2" s="620" t="s">
        <v>447</v>
      </c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</row>
    <row r="3" spans="1:17" x14ac:dyDescent="0.25">
      <c r="B3" s="620" t="s">
        <v>505</v>
      </c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</row>
    <row r="4" spans="1:17" x14ac:dyDescent="0.25">
      <c r="B4" s="620" t="s">
        <v>341</v>
      </c>
      <c r="C4" s="620"/>
      <c r="D4" s="620"/>
      <c r="E4" s="620"/>
      <c r="F4" s="620"/>
      <c r="G4" s="620"/>
      <c r="H4" s="620"/>
      <c r="I4" s="620"/>
      <c r="J4" s="620"/>
      <c r="K4" s="620"/>
      <c r="L4" s="620"/>
      <c r="M4" s="620"/>
      <c r="N4" s="620"/>
      <c r="O4" s="620"/>
    </row>
    <row r="5" spans="1:17" x14ac:dyDescent="0.25">
      <c r="B5" s="618" t="s">
        <v>562</v>
      </c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</row>
    <row r="6" spans="1:17" x14ac:dyDescent="0.25">
      <c r="B6" s="617" t="s">
        <v>574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542"/>
    </row>
    <row r="7" spans="1:17" x14ac:dyDescent="0.25">
      <c r="B7" s="618" t="s">
        <v>581</v>
      </c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</row>
    <row r="8" spans="1:17" x14ac:dyDescent="0.25">
      <c r="B8" s="617" t="s">
        <v>587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552"/>
    </row>
    <row r="9" spans="1:17" x14ac:dyDescent="0.25">
      <c r="A9" s="6"/>
      <c r="B9" s="6"/>
      <c r="C9" s="148"/>
      <c r="D9" s="6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6"/>
    </row>
    <row r="10" spans="1:17" ht="32.25" customHeight="1" x14ac:dyDescent="0.25">
      <c r="A10" s="638" t="s">
        <v>482</v>
      </c>
      <c r="B10" s="638"/>
      <c r="C10" s="638"/>
      <c r="D10" s="638"/>
      <c r="E10" s="638"/>
      <c r="F10" s="638"/>
      <c r="G10" s="638"/>
      <c r="H10" s="638"/>
      <c r="I10" s="638"/>
      <c r="J10" s="638"/>
      <c r="K10" s="638"/>
      <c r="L10" s="638"/>
      <c r="M10" s="638"/>
      <c r="N10" s="638"/>
      <c r="O10" s="638"/>
    </row>
    <row r="11" spans="1:17" x14ac:dyDescent="0.25">
      <c r="A11" s="58"/>
      <c r="B11" s="58"/>
      <c r="C11" s="58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4" t="s">
        <v>406</v>
      </c>
    </row>
    <row r="12" spans="1:17" ht="15" customHeight="1" x14ac:dyDescent="0.25">
      <c r="A12" s="584" t="s">
        <v>5</v>
      </c>
      <c r="B12" s="587" t="s">
        <v>325</v>
      </c>
      <c r="C12" s="587" t="s">
        <v>54</v>
      </c>
      <c r="D12" s="565" t="s">
        <v>336</v>
      </c>
      <c r="E12" s="569" t="s">
        <v>194</v>
      </c>
      <c r="F12" s="569"/>
      <c r="G12" s="570"/>
      <c r="H12" s="590" t="s">
        <v>338</v>
      </c>
      <c r="I12" s="593" t="s">
        <v>194</v>
      </c>
      <c r="J12" s="594"/>
      <c r="K12" s="595"/>
      <c r="L12" s="639" t="s">
        <v>0</v>
      </c>
      <c r="M12" s="572" t="s">
        <v>194</v>
      </c>
      <c r="N12" s="573"/>
      <c r="O12" s="574"/>
    </row>
    <row r="13" spans="1:17" x14ac:dyDescent="0.25">
      <c r="A13" s="585"/>
      <c r="B13" s="588"/>
      <c r="C13" s="588"/>
      <c r="D13" s="566"/>
      <c r="E13" s="570" t="s">
        <v>1</v>
      </c>
      <c r="F13" s="598"/>
      <c r="G13" s="571" t="s">
        <v>2</v>
      </c>
      <c r="H13" s="591"/>
      <c r="I13" s="604" t="s">
        <v>1</v>
      </c>
      <c r="J13" s="604"/>
      <c r="K13" s="583" t="s">
        <v>2</v>
      </c>
      <c r="L13" s="640"/>
      <c r="M13" s="564" t="s">
        <v>1</v>
      </c>
      <c r="N13" s="564"/>
      <c r="O13" s="575" t="s">
        <v>2</v>
      </c>
    </row>
    <row r="14" spans="1:17" ht="28.5" customHeight="1" x14ac:dyDescent="0.25">
      <c r="A14" s="586"/>
      <c r="B14" s="589"/>
      <c r="C14" s="589"/>
      <c r="D14" s="567"/>
      <c r="E14" s="137" t="s">
        <v>3</v>
      </c>
      <c r="F14" s="138" t="s">
        <v>4</v>
      </c>
      <c r="G14" s="571"/>
      <c r="H14" s="592"/>
      <c r="I14" s="140" t="s">
        <v>3</v>
      </c>
      <c r="J14" s="135" t="s">
        <v>4</v>
      </c>
      <c r="K14" s="583"/>
      <c r="L14" s="641"/>
      <c r="M14" s="136" t="s">
        <v>3</v>
      </c>
      <c r="N14" s="134" t="s">
        <v>4</v>
      </c>
      <c r="O14" s="575"/>
    </row>
    <row r="15" spans="1:17" ht="15.95" customHeight="1" x14ac:dyDescent="0.25">
      <c r="A15" s="19" t="s">
        <v>71</v>
      </c>
      <c r="B15" s="561" t="s">
        <v>171</v>
      </c>
      <c r="C15" s="562"/>
      <c r="D15" s="562"/>
      <c r="E15" s="562"/>
      <c r="F15" s="562"/>
      <c r="G15" s="562"/>
      <c r="H15" s="562"/>
      <c r="I15" s="562"/>
      <c r="J15" s="562"/>
      <c r="K15" s="562"/>
      <c r="L15" s="562"/>
      <c r="M15" s="562"/>
      <c r="N15" s="562"/>
      <c r="O15" s="563"/>
    </row>
    <row r="16" spans="1:17" ht="15" customHeight="1" x14ac:dyDescent="0.25">
      <c r="A16" s="5" t="s">
        <v>182</v>
      </c>
      <c r="B16" s="149" t="s">
        <v>20</v>
      </c>
      <c r="C16" s="81"/>
      <c r="D16" s="8">
        <f t="shared" ref="D16:K16" si="0">D17+D18</f>
        <v>934.90000000000009</v>
      </c>
      <c r="E16" s="8">
        <f t="shared" si="0"/>
        <v>934.90000000000009</v>
      </c>
      <c r="F16" s="8">
        <f t="shared" si="0"/>
        <v>677</v>
      </c>
      <c r="G16" s="8">
        <f t="shared" si="0"/>
        <v>0</v>
      </c>
      <c r="H16" s="9">
        <f t="shared" si="0"/>
        <v>-189.3</v>
      </c>
      <c r="I16" s="9">
        <f t="shared" si="0"/>
        <v>-189.3</v>
      </c>
      <c r="J16" s="9">
        <f t="shared" si="0"/>
        <v>-144.30000000000001</v>
      </c>
      <c r="K16" s="9">
        <f t="shared" si="0"/>
        <v>0</v>
      </c>
      <c r="L16" s="11">
        <f t="shared" ref="L16:O16" si="1">L17+L18</f>
        <v>745.60000000000014</v>
      </c>
      <c r="M16" s="11">
        <f t="shared" si="1"/>
        <v>745.60000000000014</v>
      </c>
      <c r="N16" s="11">
        <f t="shared" si="1"/>
        <v>532.70000000000005</v>
      </c>
      <c r="O16" s="11">
        <f t="shared" si="1"/>
        <v>0</v>
      </c>
      <c r="P16" s="70" t="s">
        <v>305</v>
      </c>
      <c r="Q16" s="71"/>
    </row>
    <row r="17" spans="1:17" ht="15" customHeight="1" x14ac:dyDescent="0.25">
      <c r="A17" s="19"/>
      <c r="B17" s="149"/>
      <c r="C17" s="30" t="s">
        <v>30</v>
      </c>
      <c r="D17" s="16">
        <f>E17+G17</f>
        <v>3.7</v>
      </c>
      <c r="E17" s="16">
        <v>3.7</v>
      </c>
      <c r="F17" s="16"/>
      <c r="G17" s="16"/>
      <c r="H17" s="10">
        <f t="shared" ref="H17:H25" si="2">I17+K17</f>
        <v>0</v>
      </c>
      <c r="I17" s="10"/>
      <c r="J17" s="10"/>
      <c r="K17" s="10"/>
      <c r="L17" s="12">
        <f t="shared" ref="L17:L25" si="3">M17+O17</f>
        <v>3.7</v>
      </c>
      <c r="M17" s="12">
        <f t="shared" ref="M17:M25" si="4">E17+I17</f>
        <v>3.7</v>
      </c>
      <c r="N17" s="12">
        <f t="shared" ref="N17:N25" si="5">F17+J17</f>
        <v>0</v>
      </c>
      <c r="O17" s="12">
        <f t="shared" ref="O17:O25" si="6">G17+K17</f>
        <v>0</v>
      </c>
      <c r="P17" s="70" t="s">
        <v>306</v>
      </c>
      <c r="Q17" s="71"/>
    </row>
    <row r="18" spans="1:17" ht="15" customHeight="1" x14ac:dyDescent="0.25">
      <c r="A18" s="150"/>
      <c r="B18" s="151"/>
      <c r="C18" s="30" t="s">
        <v>51</v>
      </c>
      <c r="D18" s="16">
        <f>E18+G18</f>
        <v>931.2</v>
      </c>
      <c r="E18" s="16">
        <v>931.2</v>
      </c>
      <c r="F18" s="16">
        <v>677</v>
      </c>
      <c r="G18" s="16"/>
      <c r="H18" s="10">
        <f t="shared" si="2"/>
        <v>-189.3</v>
      </c>
      <c r="I18" s="10">
        <v>-189.3</v>
      </c>
      <c r="J18" s="10">
        <v>-144.30000000000001</v>
      </c>
      <c r="K18" s="10"/>
      <c r="L18" s="12">
        <f t="shared" si="3"/>
        <v>741.90000000000009</v>
      </c>
      <c r="M18" s="12">
        <f t="shared" si="4"/>
        <v>741.90000000000009</v>
      </c>
      <c r="N18" s="12">
        <f t="shared" si="5"/>
        <v>532.70000000000005</v>
      </c>
      <c r="O18" s="12">
        <f t="shared" si="6"/>
        <v>0</v>
      </c>
      <c r="P18" s="70" t="s">
        <v>307</v>
      </c>
      <c r="Q18" s="71"/>
    </row>
    <row r="19" spans="1:17" ht="15" customHeight="1" x14ac:dyDescent="0.25">
      <c r="A19" s="19" t="s">
        <v>72</v>
      </c>
      <c r="B19" s="149" t="s">
        <v>55</v>
      </c>
      <c r="C19" s="30" t="s">
        <v>51</v>
      </c>
      <c r="D19" s="16">
        <f>E19+G19</f>
        <v>419.2</v>
      </c>
      <c r="E19" s="16">
        <v>419.2</v>
      </c>
      <c r="F19" s="16">
        <v>312.8</v>
      </c>
      <c r="G19" s="16"/>
      <c r="H19" s="10">
        <f t="shared" si="2"/>
        <v>0</v>
      </c>
      <c r="I19" s="10"/>
      <c r="J19" s="10"/>
      <c r="K19" s="10"/>
      <c r="L19" s="12">
        <f t="shared" si="3"/>
        <v>419.2</v>
      </c>
      <c r="M19" s="12">
        <f t="shared" si="4"/>
        <v>419.2</v>
      </c>
      <c r="N19" s="12">
        <f t="shared" si="5"/>
        <v>312.8</v>
      </c>
      <c r="O19" s="12">
        <f t="shared" si="6"/>
        <v>0</v>
      </c>
      <c r="P19" s="70" t="s">
        <v>308</v>
      </c>
      <c r="Q19" s="71"/>
    </row>
    <row r="20" spans="1:17" ht="15" customHeight="1" x14ac:dyDescent="0.25">
      <c r="A20" s="5" t="s">
        <v>73</v>
      </c>
      <c r="B20" s="29" t="s">
        <v>33</v>
      </c>
      <c r="C20" s="30" t="s">
        <v>51</v>
      </c>
      <c r="D20" s="16">
        <f t="shared" ref="D20:D54" si="7">E20+G20</f>
        <v>505.1</v>
      </c>
      <c r="E20" s="16">
        <v>505.1</v>
      </c>
      <c r="F20" s="16">
        <v>375.6</v>
      </c>
      <c r="G20" s="16"/>
      <c r="H20" s="10">
        <f t="shared" si="2"/>
        <v>0</v>
      </c>
      <c r="I20" s="10"/>
      <c r="J20" s="10"/>
      <c r="K20" s="10"/>
      <c r="L20" s="12">
        <f t="shared" si="3"/>
        <v>505.1</v>
      </c>
      <c r="M20" s="12">
        <f t="shared" si="4"/>
        <v>505.1</v>
      </c>
      <c r="N20" s="12">
        <f t="shared" si="5"/>
        <v>375.6</v>
      </c>
      <c r="O20" s="12">
        <f t="shared" si="6"/>
        <v>0</v>
      </c>
      <c r="P20" s="70" t="s">
        <v>311</v>
      </c>
      <c r="Q20" s="71"/>
    </row>
    <row r="21" spans="1:17" ht="15" customHeight="1" x14ac:dyDescent="0.25">
      <c r="A21" s="5" t="s">
        <v>74</v>
      </c>
      <c r="B21" s="29" t="s">
        <v>160</v>
      </c>
      <c r="C21" s="30" t="s">
        <v>51</v>
      </c>
      <c r="D21" s="16">
        <f t="shared" si="7"/>
        <v>725.5</v>
      </c>
      <c r="E21" s="16">
        <v>725.5</v>
      </c>
      <c r="F21" s="16">
        <v>540</v>
      </c>
      <c r="G21" s="16"/>
      <c r="H21" s="10">
        <f t="shared" si="2"/>
        <v>-11.7</v>
      </c>
      <c r="I21" s="10">
        <v>-11.7</v>
      </c>
      <c r="J21" s="10">
        <v>-8.8000000000000007</v>
      </c>
      <c r="K21" s="10"/>
      <c r="L21" s="12">
        <f t="shared" si="3"/>
        <v>713.8</v>
      </c>
      <c r="M21" s="12">
        <f t="shared" si="4"/>
        <v>713.8</v>
      </c>
      <c r="N21" s="12">
        <f t="shared" si="5"/>
        <v>531.20000000000005</v>
      </c>
      <c r="O21" s="12">
        <f t="shared" si="6"/>
        <v>0</v>
      </c>
      <c r="P21" s="70" t="s">
        <v>309</v>
      </c>
      <c r="Q21" s="71"/>
    </row>
    <row r="22" spans="1:17" ht="15" customHeight="1" x14ac:dyDescent="0.25">
      <c r="A22" s="5" t="s">
        <v>75</v>
      </c>
      <c r="B22" s="29" t="s">
        <v>416</v>
      </c>
      <c r="C22" s="30" t="s">
        <v>51</v>
      </c>
      <c r="D22" s="16">
        <f t="shared" si="7"/>
        <v>390.1</v>
      </c>
      <c r="E22" s="16">
        <v>390.1</v>
      </c>
      <c r="F22" s="16">
        <v>291.10000000000002</v>
      </c>
      <c r="G22" s="16"/>
      <c r="H22" s="10">
        <f t="shared" si="2"/>
        <v>0</v>
      </c>
      <c r="I22" s="10"/>
      <c r="J22" s="10"/>
      <c r="K22" s="10"/>
      <c r="L22" s="12">
        <f t="shared" si="3"/>
        <v>390.1</v>
      </c>
      <c r="M22" s="12">
        <f t="shared" si="4"/>
        <v>390.1</v>
      </c>
      <c r="N22" s="12">
        <f t="shared" si="5"/>
        <v>291.10000000000002</v>
      </c>
      <c r="O22" s="12">
        <f t="shared" si="6"/>
        <v>0</v>
      </c>
      <c r="P22" s="70" t="s">
        <v>310</v>
      </c>
      <c r="Q22" s="71"/>
    </row>
    <row r="23" spans="1:17" ht="15" customHeight="1" x14ac:dyDescent="0.25">
      <c r="A23" s="13" t="s">
        <v>76</v>
      </c>
      <c r="B23" s="18" t="s">
        <v>152</v>
      </c>
      <c r="C23" s="30" t="s">
        <v>51</v>
      </c>
      <c r="D23" s="16">
        <f t="shared" si="7"/>
        <v>305.7</v>
      </c>
      <c r="E23" s="16">
        <v>305.7</v>
      </c>
      <c r="F23" s="16">
        <v>228.1</v>
      </c>
      <c r="G23" s="16"/>
      <c r="H23" s="10">
        <f t="shared" si="2"/>
        <v>-8.8000000000000007</v>
      </c>
      <c r="I23" s="10">
        <v>-8.8000000000000007</v>
      </c>
      <c r="J23" s="10">
        <v>-6.7</v>
      </c>
      <c r="K23" s="10"/>
      <c r="L23" s="12">
        <f t="shared" si="3"/>
        <v>296.89999999999998</v>
      </c>
      <c r="M23" s="12">
        <f t="shared" si="4"/>
        <v>296.89999999999998</v>
      </c>
      <c r="N23" s="12">
        <f t="shared" si="5"/>
        <v>221.4</v>
      </c>
      <c r="O23" s="12">
        <f t="shared" si="6"/>
        <v>0</v>
      </c>
      <c r="P23" s="70" t="s">
        <v>312</v>
      </c>
      <c r="Q23" s="71">
        <f>L17+L54</f>
        <v>11.8</v>
      </c>
    </row>
    <row r="24" spans="1:17" ht="15" customHeight="1" x14ac:dyDescent="0.25">
      <c r="A24" s="19" t="s">
        <v>77</v>
      </c>
      <c r="B24" s="31" t="s">
        <v>342</v>
      </c>
      <c r="C24" s="30" t="s">
        <v>51</v>
      </c>
      <c r="D24" s="16">
        <f t="shared" si="7"/>
        <v>395.7</v>
      </c>
      <c r="E24" s="16">
        <v>395.7</v>
      </c>
      <c r="F24" s="16">
        <v>295.60000000000002</v>
      </c>
      <c r="G24" s="16"/>
      <c r="H24" s="10">
        <f t="shared" si="2"/>
        <v>3.4</v>
      </c>
      <c r="I24" s="10">
        <v>3.4</v>
      </c>
      <c r="J24" s="10">
        <v>2.8</v>
      </c>
      <c r="K24" s="10"/>
      <c r="L24" s="12">
        <f t="shared" si="3"/>
        <v>399.09999999999997</v>
      </c>
      <c r="M24" s="12">
        <f t="shared" si="4"/>
        <v>399.09999999999997</v>
      </c>
      <c r="N24" s="12">
        <f t="shared" si="5"/>
        <v>298.40000000000003</v>
      </c>
      <c r="O24" s="12">
        <f t="shared" si="6"/>
        <v>0</v>
      </c>
      <c r="P24" s="70" t="s">
        <v>313</v>
      </c>
      <c r="Q24" s="71">
        <f>SUM(L18:L53)</f>
        <v>8933.6</v>
      </c>
    </row>
    <row r="25" spans="1:17" ht="15" customHeight="1" x14ac:dyDescent="0.25">
      <c r="A25" s="5" t="s">
        <v>78</v>
      </c>
      <c r="B25" s="29" t="s">
        <v>417</v>
      </c>
      <c r="C25" s="15" t="s">
        <v>51</v>
      </c>
      <c r="D25" s="16">
        <f t="shared" si="7"/>
        <v>444.4</v>
      </c>
      <c r="E25" s="16">
        <v>444.4</v>
      </c>
      <c r="F25" s="16">
        <v>330</v>
      </c>
      <c r="G25" s="16"/>
      <c r="H25" s="10">
        <f t="shared" si="2"/>
        <v>0</v>
      </c>
      <c r="I25" s="10"/>
      <c r="J25" s="10"/>
      <c r="K25" s="10"/>
      <c r="L25" s="12">
        <f t="shared" si="3"/>
        <v>444.4</v>
      </c>
      <c r="M25" s="12">
        <f t="shared" si="4"/>
        <v>444.4</v>
      </c>
      <c r="N25" s="12">
        <f t="shared" si="5"/>
        <v>330</v>
      </c>
      <c r="O25" s="12">
        <f t="shared" si="6"/>
        <v>0</v>
      </c>
      <c r="P25" s="70" t="s">
        <v>314</v>
      </c>
      <c r="Q25" s="71"/>
    </row>
    <row r="26" spans="1:17" ht="15" customHeight="1" x14ac:dyDescent="0.25">
      <c r="A26" s="5" t="s">
        <v>79</v>
      </c>
      <c r="B26" s="29" t="s">
        <v>418</v>
      </c>
      <c r="C26" s="15" t="s">
        <v>51</v>
      </c>
      <c r="D26" s="16">
        <f t="shared" si="7"/>
        <v>588.29999999999995</v>
      </c>
      <c r="E26" s="16">
        <v>588.29999999999995</v>
      </c>
      <c r="F26" s="16">
        <v>435.9</v>
      </c>
      <c r="G26" s="16"/>
      <c r="H26" s="10">
        <f t="shared" ref="H26:H54" si="8">I26+K26</f>
        <v>2.8</v>
      </c>
      <c r="I26" s="10">
        <v>2.8</v>
      </c>
      <c r="J26" s="10">
        <v>2.2999999999999998</v>
      </c>
      <c r="K26" s="10"/>
      <c r="L26" s="12">
        <f t="shared" ref="L26:L54" si="9">M26+O26</f>
        <v>591.09999999999991</v>
      </c>
      <c r="M26" s="12">
        <f t="shared" ref="M26:M54" si="10">E26+I26</f>
        <v>591.09999999999991</v>
      </c>
      <c r="N26" s="12">
        <f t="shared" ref="N26:N54" si="11">F26+J26</f>
        <v>438.2</v>
      </c>
      <c r="O26" s="12">
        <f t="shared" ref="O26:O54" si="12">G26+K26</f>
        <v>0</v>
      </c>
      <c r="P26" s="75" t="s">
        <v>172</v>
      </c>
      <c r="Q26" s="76">
        <f>SUM(Q16:Q25)</f>
        <v>8945.4</v>
      </c>
    </row>
    <row r="27" spans="1:17" ht="15" customHeight="1" x14ac:dyDescent="0.25">
      <c r="A27" s="5" t="s">
        <v>80</v>
      </c>
      <c r="B27" s="29" t="s">
        <v>419</v>
      </c>
      <c r="C27" s="15" t="s">
        <v>51</v>
      </c>
      <c r="D27" s="16">
        <f t="shared" si="7"/>
        <v>492.3</v>
      </c>
      <c r="E27" s="16">
        <v>492.3</v>
      </c>
      <c r="F27" s="16">
        <v>364</v>
      </c>
      <c r="G27" s="16"/>
      <c r="H27" s="10">
        <f t="shared" si="8"/>
        <v>2.2999999999999998</v>
      </c>
      <c r="I27" s="10">
        <v>2.2999999999999998</v>
      </c>
      <c r="J27" s="10">
        <v>2</v>
      </c>
      <c r="K27" s="10"/>
      <c r="L27" s="12">
        <f t="shared" si="9"/>
        <v>494.6</v>
      </c>
      <c r="M27" s="12">
        <f t="shared" si="10"/>
        <v>494.6</v>
      </c>
      <c r="N27" s="12">
        <f t="shared" si="11"/>
        <v>366</v>
      </c>
      <c r="O27" s="12">
        <f t="shared" si="12"/>
        <v>0</v>
      </c>
      <c r="P27" s="77"/>
      <c r="Q27" s="77"/>
    </row>
    <row r="28" spans="1:17" ht="15" customHeight="1" x14ac:dyDescent="0.25">
      <c r="A28" s="5" t="s">
        <v>81</v>
      </c>
      <c r="B28" s="29" t="s">
        <v>391</v>
      </c>
      <c r="C28" s="15" t="s">
        <v>51</v>
      </c>
      <c r="D28" s="16">
        <f t="shared" si="7"/>
        <v>564.5</v>
      </c>
      <c r="E28" s="16">
        <v>564.5</v>
      </c>
      <c r="F28" s="16">
        <v>417</v>
      </c>
      <c r="G28" s="16"/>
      <c r="H28" s="10">
        <f t="shared" si="8"/>
        <v>11.7</v>
      </c>
      <c r="I28" s="10">
        <v>11.7</v>
      </c>
      <c r="J28" s="10">
        <v>9.1</v>
      </c>
      <c r="K28" s="10"/>
      <c r="L28" s="12">
        <f t="shared" si="9"/>
        <v>576.20000000000005</v>
      </c>
      <c r="M28" s="12">
        <f t="shared" si="10"/>
        <v>576.20000000000005</v>
      </c>
      <c r="N28" s="12">
        <f t="shared" si="11"/>
        <v>426.1</v>
      </c>
      <c r="O28" s="12">
        <f t="shared" si="12"/>
        <v>0</v>
      </c>
      <c r="P28" s="77"/>
      <c r="Q28" s="77">
        <f>Q26-L55</f>
        <v>0</v>
      </c>
    </row>
    <row r="29" spans="1:17" ht="15" customHeight="1" x14ac:dyDescent="0.25">
      <c r="A29" s="5" t="s">
        <v>82</v>
      </c>
      <c r="B29" s="93" t="s">
        <v>46</v>
      </c>
      <c r="C29" s="30" t="s">
        <v>51</v>
      </c>
      <c r="D29" s="16">
        <f t="shared" si="7"/>
        <v>159.19999999999999</v>
      </c>
      <c r="E29" s="16">
        <v>159.19999999999999</v>
      </c>
      <c r="F29" s="16">
        <v>119.8</v>
      </c>
      <c r="G29" s="16"/>
      <c r="H29" s="10">
        <f t="shared" si="8"/>
        <v>1.3</v>
      </c>
      <c r="I29" s="10">
        <v>1.3</v>
      </c>
      <c r="J29" s="10">
        <v>1</v>
      </c>
      <c r="K29" s="10"/>
      <c r="L29" s="12">
        <f t="shared" si="9"/>
        <v>160.5</v>
      </c>
      <c r="M29" s="12">
        <f t="shared" si="10"/>
        <v>160.5</v>
      </c>
      <c r="N29" s="12">
        <f t="shared" si="11"/>
        <v>120.8</v>
      </c>
      <c r="O29" s="12">
        <f t="shared" si="12"/>
        <v>0</v>
      </c>
    </row>
    <row r="30" spans="1:17" ht="15" customHeight="1" x14ac:dyDescent="0.25">
      <c r="A30" s="5" t="s">
        <v>83</v>
      </c>
      <c r="B30" s="29" t="s">
        <v>43</v>
      </c>
      <c r="C30" s="30" t="s">
        <v>51</v>
      </c>
      <c r="D30" s="16">
        <f t="shared" si="7"/>
        <v>159.30000000000001</v>
      </c>
      <c r="E30" s="16">
        <v>159.30000000000001</v>
      </c>
      <c r="F30" s="16">
        <v>119.7</v>
      </c>
      <c r="G30" s="16"/>
      <c r="H30" s="10">
        <f t="shared" si="8"/>
        <v>-4</v>
      </c>
      <c r="I30" s="10">
        <v>-4</v>
      </c>
      <c r="J30" s="10">
        <v>-3.1</v>
      </c>
      <c r="K30" s="10"/>
      <c r="L30" s="12">
        <f t="shared" si="9"/>
        <v>155.30000000000001</v>
      </c>
      <c r="M30" s="12">
        <f t="shared" si="10"/>
        <v>155.30000000000001</v>
      </c>
      <c r="N30" s="12">
        <f t="shared" si="11"/>
        <v>116.60000000000001</v>
      </c>
      <c r="O30" s="12">
        <f t="shared" si="12"/>
        <v>0</v>
      </c>
      <c r="Q30" s="2">
        <f>L55-Q26</f>
        <v>0</v>
      </c>
    </row>
    <row r="31" spans="1:17" ht="15" customHeight="1" x14ac:dyDescent="0.25">
      <c r="A31" s="5" t="s">
        <v>84</v>
      </c>
      <c r="B31" s="29" t="s">
        <v>45</v>
      </c>
      <c r="C31" s="30" t="s">
        <v>51</v>
      </c>
      <c r="D31" s="16">
        <f t="shared" si="7"/>
        <v>160.30000000000001</v>
      </c>
      <c r="E31" s="16">
        <v>160.30000000000001</v>
      </c>
      <c r="F31" s="16">
        <v>120.5</v>
      </c>
      <c r="G31" s="16"/>
      <c r="H31" s="10">
        <f t="shared" si="8"/>
        <v>1.5</v>
      </c>
      <c r="I31" s="10">
        <v>1.5</v>
      </c>
      <c r="J31" s="10">
        <v>1.1000000000000001</v>
      </c>
      <c r="K31" s="10"/>
      <c r="L31" s="12">
        <f t="shared" si="9"/>
        <v>161.80000000000001</v>
      </c>
      <c r="M31" s="12">
        <f t="shared" si="10"/>
        <v>161.80000000000001</v>
      </c>
      <c r="N31" s="12">
        <f t="shared" si="11"/>
        <v>121.6</v>
      </c>
      <c r="O31" s="12">
        <f t="shared" si="12"/>
        <v>0</v>
      </c>
    </row>
    <row r="32" spans="1:17" ht="15" customHeight="1" x14ac:dyDescent="0.25">
      <c r="A32" s="5" t="s">
        <v>85</v>
      </c>
      <c r="B32" s="29" t="s">
        <v>165</v>
      </c>
      <c r="C32" s="30" t="s">
        <v>51</v>
      </c>
      <c r="D32" s="16">
        <f t="shared" si="7"/>
        <v>278.7</v>
      </c>
      <c r="E32" s="16">
        <v>278.7</v>
      </c>
      <c r="F32" s="16">
        <v>208.7</v>
      </c>
      <c r="G32" s="16"/>
      <c r="H32" s="10">
        <f t="shared" si="8"/>
        <v>3.7</v>
      </c>
      <c r="I32" s="10">
        <v>3.7</v>
      </c>
      <c r="J32" s="10">
        <v>3</v>
      </c>
      <c r="K32" s="10"/>
      <c r="L32" s="12">
        <f t="shared" si="9"/>
        <v>282.39999999999998</v>
      </c>
      <c r="M32" s="12">
        <f t="shared" si="10"/>
        <v>282.39999999999998</v>
      </c>
      <c r="N32" s="12">
        <f t="shared" si="11"/>
        <v>211.7</v>
      </c>
      <c r="O32" s="12">
        <f t="shared" si="12"/>
        <v>0</v>
      </c>
    </row>
    <row r="33" spans="1:15" ht="15" customHeight="1" x14ac:dyDescent="0.25">
      <c r="A33" s="5" t="s">
        <v>86</v>
      </c>
      <c r="B33" s="29" t="s">
        <v>44</v>
      </c>
      <c r="C33" s="30" t="s">
        <v>51</v>
      </c>
      <c r="D33" s="16">
        <f t="shared" si="7"/>
        <v>110.6</v>
      </c>
      <c r="E33" s="16">
        <v>110.6</v>
      </c>
      <c r="F33" s="16">
        <v>83.4</v>
      </c>
      <c r="G33" s="16"/>
      <c r="H33" s="10">
        <f t="shared" si="8"/>
        <v>0</v>
      </c>
      <c r="I33" s="10"/>
      <c r="J33" s="10"/>
      <c r="K33" s="10"/>
      <c r="L33" s="12">
        <f t="shared" si="9"/>
        <v>110.6</v>
      </c>
      <c r="M33" s="12">
        <f t="shared" si="10"/>
        <v>110.6</v>
      </c>
      <c r="N33" s="12">
        <f t="shared" si="11"/>
        <v>83.4</v>
      </c>
      <c r="O33" s="12">
        <f t="shared" si="12"/>
        <v>0</v>
      </c>
    </row>
    <row r="34" spans="1:15" ht="15" customHeight="1" x14ac:dyDescent="0.25">
      <c r="A34" s="5" t="s">
        <v>87</v>
      </c>
      <c r="B34" s="93" t="s">
        <v>47</v>
      </c>
      <c r="C34" s="30" t="s">
        <v>51</v>
      </c>
      <c r="D34" s="16">
        <f t="shared" si="7"/>
        <v>237.2</v>
      </c>
      <c r="E34" s="16">
        <v>237.2</v>
      </c>
      <c r="F34" s="16">
        <v>177.6</v>
      </c>
      <c r="G34" s="16"/>
      <c r="H34" s="10">
        <f t="shared" si="8"/>
        <v>0</v>
      </c>
      <c r="I34" s="10"/>
      <c r="J34" s="10"/>
      <c r="K34" s="10"/>
      <c r="L34" s="12">
        <f t="shared" si="9"/>
        <v>237.2</v>
      </c>
      <c r="M34" s="12">
        <f t="shared" si="10"/>
        <v>237.2</v>
      </c>
      <c r="N34" s="12">
        <f t="shared" si="11"/>
        <v>177.6</v>
      </c>
      <c r="O34" s="12">
        <f t="shared" si="12"/>
        <v>0</v>
      </c>
    </row>
    <row r="35" spans="1:15" ht="15" customHeight="1" x14ac:dyDescent="0.25">
      <c r="A35" s="5" t="s">
        <v>88</v>
      </c>
      <c r="B35" s="33" t="s">
        <v>392</v>
      </c>
      <c r="C35" s="30" t="s">
        <v>51</v>
      </c>
      <c r="D35" s="16">
        <f t="shared" si="7"/>
        <v>173.7</v>
      </c>
      <c r="E35" s="16">
        <v>173.7</v>
      </c>
      <c r="F35" s="16">
        <v>130.5</v>
      </c>
      <c r="G35" s="16"/>
      <c r="H35" s="10">
        <f t="shared" si="8"/>
        <v>-4.0999999999999996</v>
      </c>
      <c r="I35" s="10">
        <v>-4.0999999999999996</v>
      </c>
      <c r="J35" s="10">
        <v>-3</v>
      </c>
      <c r="K35" s="10"/>
      <c r="L35" s="12">
        <f t="shared" si="9"/>
        <v>169.6</v>
      </c>
      <c r="M35" s="12">
        <f>E35+I35</f>
        <v>169.6</v>
      </c>
      <c r="N35" s="12">
        <f>F35+J35</f>
        <v>127.5</v>
      </c>
      <c r="O35" s="12">
        <f>G35+K35</f>
        <v>0</v>
      </c>
    </row>
    <row r="36" spans="1:15" ht="15" customHeight="1" x14ac:dyDescent="0.25">
      <c r="A36" s="5" t="s">
        <v>89</v>
      </c>
      <c r="B36" s="29" t="s">
        <v>42</v>
      </c>
      <c r="C36" s="30" t="s">
        <v>51</v>
      </c>
      <c r="D36" s="16">
        <f t="shared" si="7"/>
        <v>186.7</v>
      </c>
      <c r="E36" s="16">
        <v>186.7</v>
      </c>
      <c r="F36" s="16">
        <v>137</v>
      </c>
      <c r="G36" s="16"/>
      <c r="H36" s="10">
        <f t="shared" si="8"/>
        <v>11.9</v>
      </c>
      <c r="I36" s="10">
        <v>11.9</v>
      </c>
      <c r="J36" s="10">
        <v>9.1999999999999993</v>
      </c>
      <c r="K36" s="10"/>
      <c r="L36" s="12">
        <f t="shared" si="9"/>
        <v>198.6</v>
      </c>
      <c r="M36" s="12">
        <f t="shared" si="10"/>
        <v>198.6</v>
      </c>
      <c r="N36" s="12">
        <f t="shared" si="11"/>
        <v>146.19999999999999</v>
      </c>
      <c r="O36" s="12">
        <f t="shared" si="12"/>
        <v>0</v>
      </c>
    </row>
    <row r="37" spans="1:15" ht="15" customHeight="1" x14ac:dyDescent="0.25">
      <c r="A37" s="5" t="s">
        <v>90</v>
      </c>
      <c r="B37" s="34" t="s">
        <v>393</v>
      </c>
      <c r="C37" s="30" t="s">
        <v>51</v>
      </c>
      <c r="D37" s="16">
        <f>E37+G37</f>
        <v>100.7</v>
      </c>
      <c r="E37" s="16">
        <v>100.7</v>
      </c>
      <c r="F37" s="16">
        <v>75.2</v>
      </c>
      <c r="G37" s="16"/>
      <c r="H37" s="10">
        <f>I37+K37</f>
        <v>0</v>
      </c>
      <c r="I37" s="10"/>
      <c r="J37" s="10"/>
      <c r="K37" s="10"/>
      <c r="L37" s="12">
        <f>M37+O37</f>
        <v>100.7</v>
      </c>
      <c r="M37" s="12">
        <f>E37+I37</f>
        <v>100.7</v>
      </c>
      <c r="N37" s="12">
        <f>F37+J37</f>
        <v>75.2</v>
      </c>
      <c r="O37" s="12">
        <f>G37+K37</f>
        <v>0</v>
      </c>
    </row>
    <row r="38" spans="1:15" ht="15" customHeight="1" x14ac:dyDescent="0.25">
      <c r="A38" s="32" t="s">
        <v>91</v>
      </c>
      <c r="B38" s="93" t="s">
        <v>41</v>
      </c>
      <c r="C38" s="30" t="s">
        <v>51</v>
      </c>
      <c r="D38" s="16">
        <f t="shared" si="7"/>
        <v>98.2</v>
      </c>
      <c r="E38" s="16">
        <v>98.2</v>
      </c>
      <c r="F38" s="16">
        <v>73.099999999999994</v>
      </c>
      <c r="G38" s="16"/>
      <c r="H38" s="10">
        <f t="shared" si="8"/>
        <v>1.7</v>
      </c>
      <c r="I38" s="10">
        <v>1.7</v>
      </c>
      <c r="J38" s="10">
        <v>1.5</v>
      </c>
      <c r="K38" s="10"/>
      <c r="L38" s="12">
        <f t="shared" si="9"/>
        <v>99.9</v>
      </c>
      <c r="M38" s="12">
        <f t="shared" si="10"/>
        <v>99.9</v>
      </c>
      <c r="N38" s="12">
        <f t="shared" si="11"/>
        <v>74.599999999999994</v>
      </c>
      <c r="O38" s="12">
        <f t="shared" si="12"/>
        <v>0</v>
      </c>
    </row>
    <row r="39" spans="1:15" ht="15" customHeight="1" x14ac:dyDescent="0.25">
      <c r="A39" s="5" t="s">
        <v>92</v>
      </c>
      <c r="B39" s="29" t="s">
        <v>161</v>
      </c>
      <c r="C39" s="30" t="s">
        <v>51</v>
      </c>
      <c r="D39" s="16">
        <f t="shared" si="7"/>
        <v>80.2</v>
      </c>
      <c r="E39" s="16">
        <v>80.2</v>
      </c>
      <c r="F39" s="16">
        <v>60.1</v>
      </c>
      <c r="G39" s="16"/>
      <c r="H39" s="10">
        <f t="shared" si="8"/>
        <v>4.2</v>
      </c>
      <c r="I39" s="10">
        <v>4.2</v>
      </c>
      <c r="J39" s="10">
        <v>3.3</v>
      </c>
      <c r="K39" s="10"/>
      <c r="L39" s="12">
        <f t="shared" si="9"/>
        <v>84.4</v>
      </c>
      <c r="M39" s="12">
        <f t="shared" si="10"/>
        <v>84.4</v>
      </c>
      <c r="N39" s="12">
        <f t="shared" si="11"/>
        <v>63.4</v>
      </c>
      <c r="O39" s="12">
        <f t="shared" si="12"/>
        <v>0</v>
      </c>
    </row>
    <row r="40" spans="1:15" ht="15" customHeight="1" x14ac:dyDescent="0.25">
      <c r="A40" s="5" t="s">
        <v>93</v>
      </c>
      <c r="B40" s="29" t="s">
        <v>153</v>
      </c>
      <c r="C40" s="30" t="s">
        <v>51</v>
      </c>
      <c r="D40" s="16">
        <f t="shared" si="7"/>
        <v>174.1</v>
      </c>
      <c r="E40" s="16">
        <v>174.1</v>
      </c>
      <c r="F40" s="16">
        <v>127.4</v>
      </c>
      <c r="G40" s="16"/>
      <c r="H40" s="10">
        <f t="shared" si="8"/>
        <v>13.3</v>
      </c>
      <c r="I40" s="10">
        <v>13.3</v>
      </c>
      <c r="J40" s="10">
        <v>10.3</v>
      </c>
      <c r="K40" s="10"/>
      <c r="L40" s="12">
        <f t="shared" si="9"/>
        <v>187.4</v>
      </c>
      <c r="M40" s="12">
        <f t="shared" si="10"/>
        <v>187.4</v>
      </c>
      <c r="N40" s="12">
        <f t="shared" si="11"/>
        <v>137.70000000000002</v>
      </c>
      <c r="O40" s="12">
        <f t="shared" si="12"/>
        <v>0</v>
      </c>
    </row>
    <row r="41" spans="1:15" ht="15" customHeight="1" x14ac:dyDescent="0.25">
      <c r="A41" s="32" t="s">
        <v>94</v>
      </c>
      <c r="B41" s="29" t="s">
        <v>34</v>
      </c>
      <c r="C41" s="30" t="s">
        <v>51</v>
      </c>
      <c r="D41" s="16">
        <f t="shared" si="7"/>
        <v>96.1</v>
      </c>
      <c r="E41" s="16">
        <v>96.1</v>
      </c>
      <c r="F41" s="16">
        <v>70.3</v>
      </c>
      <c r="G41" s="16"/>
      <c r="H41" s="10">
        <f t="shared" si="8"/>
        <v>14.3</v>
      </c>
      <c r="I41" s="10">
        <v>14.3</v>
      </c>
      <c r="J41" s="10">
        <v>11.1</v>
      </c>
      <c r="K41" s="10"/>
      <c r="L41" s="12">
        <f t="shared" si="9"/>
        <v>110.39999999999999</v>
      </c>
      <c r="M41" s="12">
        <f t="shared" si="10"/>
        <v>110.39999999999999</v>
      </c>
      <c r="N41" s="12">
        <f t="shared" si="11"/>
        <v>81.399999999999991</v>
      </c>
      <c r="O41" s="12">
        <f t="shared" si="12"/>
        <v>0</v>
      </c>
    </row>
    <row r="42" spans="1:15" ht="15" customHeight="1" x14ac:dyDescent="0.25">
      <c r="A42" s="5" t="s">
        <v>95</v>
      </c>
      <c r="B42" s="29" t="s">
        <v>36</v>
      </c>
      <c r="C42" s="30" t="s">
        <v>51</v>
      </c>
      <c r="D42" s="16">
        <f t="shared" si="7"/>
        <v>106</v>
      </c>
      <c r="E42" s="16">
        <v>106</v>
      </c>
      <c r="F42" s="16">
        <v>77.8</v>
      </c>
      <c r="G42" s="16"/>
      <c r="H42" s="10">
        <f t="shared" si="8"/>
        <v>12.5</v>
      </c>
      <c r="I42" s="10">
        <v>12.5</v>
      </c>
      <c r="J42" s="10">
        <v>10</v>
      </c>
      <c r="K42" s="10"/>
      <c r="L42" s="12">
        <f t="shared" si="9"/>
        <v>118.5</v>
      </c>
      <c r="M42" s="12">
        <f t="shared" si="10"/>
        <v>118.5</v>
      </c>
      <c r="N42" s="12">
        <f t="shared" si="11"/>
        <v>87.8</v>
      </c>
      <c r="O42" s="12">
        <f t="shared" si="12"/>
        <v>0</v>
      </c>
    </row>
    <row r="43" spans="1:15" ht="15" customHeight="1" x14ac:dyDescent="0.25">
      <c r="A43" s="5" t="s">
        <v>96</v>
      </c>
      <c r="B43" s="29" t="s">
        <v>38</v>
      </c>
      <c r="C43" s="30" t="s">
        <v>51</v>
      </c>
      <c r="D43" s="16">
        <f t="shared" si="7"/>
        <v>189.7</v>
      </c>
      <c r="E43" s="16">
        <v>189.7</v>
      </c>
      <c r="F43" s="16">
        <v>138.6</v>
      </c>
      <c r="G43" s="16"/>
      <c r="H43" s="10">
        <f t="shared" si="8"/>
        <v>16</v>
      </c>
      <c r="I43" s="10">
        <v>16</v>
      </c>
      <c r="J43" s="10">
        <v>13.9</v>
      </c>
      <c r="K43" s="10"/>
      <c r="L43" s="12">
        <f t="shared" si="9"/>
        <v>205.7</v>
      </c>
      <c r="M43" s="12">
        <f t="shared" si="10"/>
        <v>205.7</v>
      </c>
      <c r="N43" s="12">
        <f t="shared" si="11"/>
        <v>152.5</v>
      </c>
      <c r="O43" s="12">
        <f t="shared" si="12"/>
        <v>0</v>
      </c>
    </row>
    <row r="44" spans="1:15" ht="15" customHeight="1" x14ac:dyDescent="0.25">
      <c r="A44" s="5" t="s">
        <v>97</v>
      </c>
      <c r="B44" s="29" t="s">
        <v>37</v>
      </c>
      <c r="C44" s="30" t="s">
        <v>51</v>
      </c>
      <c r="D44" s="16">
        <f t="shared" si="7"/>
        <v>109.5</v>
      </c>
      <c r="E44" s="16">
        <v>109.5</v>
      </c>
      <c r="F44" s="16">
        <v>80.599999999999994</v>
      </c>
      <c r="G44" s="16"/>
      <c r="H44" s="10">
        <f t="shared" si="8"/>
        <v>10.1</v>
      </c>
      <c r="I44" s="10">
        <v>10.1</v>
      </c>
      <c r="J44" s="10">
        <v>7.7</v>
      </c>
      <c r="K44" s="10"/>
      <c r="L44" s="12">
        <f t="shared" si="9"/>
        <v>119.6</v>
      </c>
      <c r="M44" s="12">
        <f t="shared" si="10"/>
        <v>119.6</v>
      </c>
      <c r="N44" s="12">
        <f t="shared" si="11"/>
        <v>88.3</v>
      </c>
      <c r="O44" s="12">
        <f t="shared" si="12"/>
        <v>0</v>
      </c>
    </row>
    <row r="45" spans="1:15" ht="15" customHeight="1" x14ac:dyDescent="0.25">
      <c r="A45" s="5" t="s">
        <v>98</v>
      </c>
      <c r="B45" s="35" t="s">
        <v>35</v>
      </c>
      <c r="C45" s="15" t="s">
        <v>51</v>
      </c>
      <c r="D45" s="16">
        <f t="shared" si="7"/>
        <v>165.6</v>
      </c>
      <c r="E45" s="16">
        <v>165.6</v>
      </c>
      <c r="F45" s="16">
        <v>120.8</v>
      </c>
      <c r="G45" s="16"/>
      <c r="H45" s="10">
        <f t="shared" si="8"/>
        <v>27.6</v>
      </c>
      <c r="I45" s="10">
        <v>27.6</v>
      </c>
      <c r="J45" s="10">
        <v>21.4</v>
      </c>
      <c r="K45" s="10"/>
      <c r="L45" s="12">
        <f t="shared" si="9"/>
        <v>193.2</v>
      </c>
      <c r="M45" s="12">
        <f t="shared" si="10"/>
        <v>193.2</v>
      </c>
      <c r="N45" s="12">
        <f t="shared" si="11"/>
        <v>142.19999999999999</v>
      </c>
      <c r="O45" s="12">
        <f t="shared" si="12"/>
        <v>0</v>
      </c>
    </row>
    <row r="46" spans="1:15" ht="15" customHeight="1" x14ac:dyDescent="0.25">
      <c r="A46" s="5" t="s">
        <v>99</v>
      </c>
      <c r="B46" s="36" t="s">
        <v>39</v>
      </c>
      <c r="C46" s="15" t="s">
        <v>51</v>
      </c>
      <c r="D46" s="16">
        <f t="shared" si="7"/>
        <v>40.9</v>
      </c>
      <c r="E46" s="16">
        <v>40.9</v>
      </c>
      <c r="F46" s="16">
        <v>30.4</v>
      </c>
      <c r="G46" s="16"/>
      <c r="H46" s="10">
        <f t="shared" si="8"/>
        <v>4.0999999999999996</v>
      </c>
      <c r="I46" s="10">
        <v>4.0999999999999996</v>
      </c>
      <c r="J46" s="10">
        <v>3.2</v>
      </c>
      <c r="K46" s="10"/>
      <c r="L46" s="12">
        <f t="shared" si="9"/>
        <v>45</v>
      </c>
      <c r="M46" s="12">
        <f t="shared" si="10"/>
        <v>45</v>
      </c>
      <c r="N46" s="12">
        <f t="shared" si="11"/>
        <v>33.6</v>
      </c>
      <c r="O46" s="12">
        <f t="shared" si="12"/>
        <v>0</v>
      </c>
    </row>
    <row r="47" spans="1:15" ht="15" customHeight="1" x14ac:dyDescent="0.25">
      <c r="A47" s="5" t="s">
        <v>100</v>
      </c>
      <c r="B47" s="36" t="s">
        <v>40</v>
      </c>
      <c r="C47" s="15" t="s">
        <v>51</v>
      </c>
      <c r="D47" s="16">
        <f t="shared" si="7"/>
        <v>49.4</v>
      </c>
      <c r="E47" s="16">
        <v>49.4</v>
      </c>
      <c r="F47" s="16">
        <v>36.299999999999997</v>
      </c>
      <c r="G47" s="16"/>
      <c r="H47" s="10">
        <f t="shared" si="8"/>
        <v>9</v>
      </c>
      <c r="I47" s="10">
        <v>9</v>
      </c>
      <c r="J47" s="10">
        <v>6.8</v>
      </c>
      <c r="K47" s="10"/>
      <c r="L47" s="12">
        <f t="shared" si="9"/>
        <v>58.4</v>
      </c>
      <c r="M47" s="12">
        <f t="shared" si="10"/>
        <v>58.4</v>
      </c>
      <c r="N47" s="12">
        <f t="shared" si="11"/>
        <v>43.099999999999994</v>
      </c>
      <c r="O47" s="12">
        <f t="shared" si="12"/>
        <v>0</v>
      </c>
    </row>
    <row r="48" spans="1:15" ht="15" customHeight="1" x14ac:dyDescent="0.25">
      <c r="A48" s="5" t="s">
        <v>101</v>
      </c>
      <c r="B48" s="35" t="s">
        <v>49</v>
      </c>
      <c r="C48" s="15" t="s">
        <v>51</v>
      </c>
      <c r="D48" s="16">
        <f t="shared" si="7"/>
        <v>0.9</v>
      </c>
      <c r="E48" s="16">
        <v>0.9</v>
      </c>
      <c r="F48" s="16">
        <v>0.7</v>
      </c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1"/>
        <v>0.7</v>
      </c>
      <c r="O48" s="12">
        <f t="shared" si="12"/>
        <v>0</v>
      </c>
    </row>
    <row r="49" spans="1:15" ht="15" customHeight="1" x14ac:dyDescent="0.25">
      <c r="A49" s="5" t="s">
        <v>102</v>
      </c>
      <c r="B49" s="35" t="s">
        <v>48</v>
      </c>
      <c r="C49" s="15" t="s">
        <v>51</v>
      </c>
      <c r="D49" s="16">
        <f t="shared" si="7"/>
        <v>7.7</v>
      </c>
      <c r="E49" s="16">
        <v>7.7</v>
      </c>
      <c r="F49" s="16">
        <v>5.9</v>
      </c>
      <c r="G49" s="16"/>
      <c r="H49" s="10">
        <f t="shared" si="8"/>
        <v>0</v>
      </c>
      <c r="I49" s="10"/>
      <c r="J49" s="10"/>
      <c r="K49" s="10"/>
      <c r="L49" s="12">
        <f t="shared" si="9"/>
        <v>7.7</v>
      </c>
      <c r="M49" s="12">
        <f t="shared" si="10"/>
        <v>7.7</v>
      </c>
      <c r="N49" s="12">
        <f t="shared" si="11"/>
        <v>5.9</v>
      </c>
      <c r="O49" s="12">
        <f t="shared" si="12"/>
        <v>0</v>
      </c>
    </row>
    <row r="50" spans="1:15" ht="15" customHeight="1" x14ac:dyDescent="0.25">
      <c r="A50" s="5" t="s">
        <v>103</v>
      </c>
      <c r="B50" s="35" t="s">
        <v>65</v>
      </c>
      <c r="C50" s="15" t="s">
        <v>51</v>
      </c>
      <c r="D50" s="16">
        <f t="shared" si="7"/>
        <v>2.2999999999999998</v>
      </c>
      <c r="E50" s="16">
        <v>2.2999999999999998</v>
      </c>
      <c r="F50" s="16">
        <v>1.8</v>
      </c>
      <c r="G50" s="16"/>
      <c r="H50" s="10">
        <f t="shared" si="8"/>
        <v>0</v>
      </c>
      <c r="I50" s="10"/>
      <c r="J50" s="10"/>
      <c r="K50" s="10"/>
      <c r="L50" s="12">
        <f t="shared" si="9"/>
        <v>2.2999999999999998</v>
      </c>
      <c r="M50" s="12">
        <f t="shared" si="10"/>
        <v>2.2999999999999998</v>
      </c>
      <c r="N50" s="12">
        <f t="shared" si="11"/>
        <v>1.8</v>
      </c>
      <c r="O50" s="12">
        <f t="shared" si="12"/>
        <v>0</v>
      </c>
    </row>
    <row r="51" spans="1:15" ht="15" customHeight="1" x14ac:dyDescent="0.25">
      <c r="A51" s="5" t="s">
        <v>104</v>
      </c>
      <c r="B51" s="35" t="s">
        <v>50</v>
      </c>
      <c r="C51" s="15" t="s">
        <v>51</v>
      </c>
      <c r="D51" s="16">
        <f t="shared" si="7"/>
        <v>89.6</v>
      </c>
      <c r="E51" s="16">
        <v>89.6</v>
      </c>
      <c r="F51" s="16">
        <v>68.5</v>
      </c>
      <c r="G51" s="16"/>
      <c r="H51" s="10">
        <f t="shared" si="8"/>
        <v>0</v>
      </c>
      <c r="I51" s="10"/>
      <c r="J51" s="10"/>
      <c r="K51" s="10"/>
      <c r="L51" s="12">
        <f t="shared" si="9"/>
        <v>89.6</v>
      </c>
      <c r="M51" s="12">
        <f t="shared" si="10"/>
        <v>89.6</v>
      </c>
      <c r="N51" s="12">
        <f t="shared" si="11"/>
        <v>68.5</v>
      </c>
      <c r="O51" s="12">
        <f t="shared" si="12"/>
        <v>0</v>
      </c>
    </row>
    <row r="52" spans="1:15" ht="15" customHeight="1" x14ac:dyDescent="0.25">
      <c r="A52" s="5" t="s">
        <v>105</v>
      </c>
      <c r="B52" s="35" t="s">
        <v>167</v>
      </c>
      <c r="C52" s="15" t="s">
        <v>51</v>
      </c>
      <c r="D52" s="16">
        <f t="shared" si="7"/>
        <v>163.19999999999999</v>
      </c>
      <c r="E52" s="16">
        <v>163.19999999999999</v>
      </c>
      <c r="F52" s="16">
        <v>124.4</v>
      </c>
      <c r="G52" s="16"/>
      <c r="H52" s="10">
        <f t="shared" si="8"/>
        <v>0</v>
      </c>
      <c r="I52" s="10"/>
      <c r="J52" s="10"/>
      <c r="K52" s="10"/>
      <c r="L52" s="12">
        <f t="shared" si="9"/>
        <v>163.19999999999999</v>
      </c>
      <c r="M52" s="12">
        <f t="shared" si="10"/>
        <v>163.19999999999999</v>
      </c>
      <c r="N52" s="12">
        <f t="shared" si="11"/>
        <v>124.4</v>
      </c>
      <c r="O52" s="12">
        <f t="shared" si="12"/>
        <v>0</v>
      </c>
    </row>
    <row r="53" spans="1:15" s="37" customFormat="1" ht="15" customHeight="1" x14ac:dyDescent="0.25">
      <c r="A53" s="5" t="s">
        <v>106</v>
      </c>
      <c r="B53" s="35" t="s">
        <v>168</v>
      </c>
      <c r="C53" s="15" t="s">
        <v>51</v>
      </c>
      <c r="D53" s="16">
        <f t="shared" si="7"/>
        <v>298.3</v>
      </c>
      <c r="E53" s="16">
        <v>298.3</v>
      </c>
      <c r="F53" s="16">
        <v>224.7</v>
      </c>
      <c r="G53" s="16"/>
      <c r="H53" s="10">
        <f t="shared" si="8"/>
        <v>0</v>
      </c>
      <c r="I53" s="10"/>
      <c r="J53" s="10"/>
      <c r="K53" s="10"/>
      <c r="L53" s="12">
        <f t="shared" si="9"/>
        <v>298.3</v>
      </c>
      <c r="M53" s="12">
        <f t="shared" si="10"/>
        <v>298.3</v>
      </c>
      <c r="N53" s="12">
        <f t="shared" si="11"/>
        <v>224.7</v>
      </c>
      <c r="O53" s="12">
        <f t="shared" si="12"/>
        <v>0</v>
      </c>
    </row>
    <row r="54" spans="1:15" s="37" customFormat="1" ht="15" customHeight="1" x14ac:dyDescent="0.25">
      <c r="A54" s="5" t="s">
        <v>107</v>
      </c>
      <c r="B54" s="35" t="s">
        <v>64</v>
      </c>
      <c r="C54" s="15" t="s">
        <v>30</v>
      </c>
      <c r="D54" s="16">
        <f t="shared" si="7"/>
        <v>8.1</v>
      </c>
      <c r="E54" s="16">
        <v>8.1</v>
      </c>
      <c r="F54" s="16">
        <v>6.2</v>
      </c>
      <c r="G54" s="16"/>
      <c r="H54" s="10">
        <f t="shared" si="8"/>
        <v>0</v>
      </c>
      <c r="I54" s="10"/>
      <c r="J54" s="10"/>
      <c r="K54" s="10"/>
      <c r="L54" s="12">
        <f t="shared" si="9"/>
        <v>8.1</v>
      </c>
      <c r="M54" s="12">
        <f t="shared" si="10"/>
        <v>8.1</v>
      </c>
      <c r="N54" s="12">
        <f t="shared" si="11"/>
        <v>6.2</v>
      </c>
      <c r="O54" s="12">
        <f t="shared" si="12"/>
        <v>0</v>
      </c>
    </row>
    <row r="55" spans="1:15" ht="15.95" customHeight="1" x14ac:dyDescent="0.25">
      <c r="A55" s="20" t="s">
        <v>108</v>
      </c>
      <c r="B55" s="27" t="s">
        <v>172</v>
      </c>
      <c r="C55" s="25"/>
      <c r="D55" s="23">
        <f t="shared" ref="D55:O55" si="13">D16+SUM(D19:D54)</f>
        <v>9011.9</v>
      </c>
      <c r="E55" s="23">
        <f t="shared" si="13"/>
        <v>9011.9</v>
      </c>
      <c r="F55" s="23">
        <f t="shared" si="13"/>
        <v>6687.1</v>
      </c>
      <c r="G55" s="23">
        <f t="shared" si="13"/>
        <v>0</v>
      </c>
      <c r="H55" s="24">
        <f t="shared" si="13"/>
        <v>-66.500000000000028</v>
      </c>
      <c r="I55" s="24">
        <f t="shared" si="13"/>
        <v>-66.500000000000028</v>
      </c>
      <c r="J55" s="24">
        <f t="shared" si="13"/>
        <v>-46.200000000000017</v>
      </c>
      <c r="K55" s="24">
        <f t="shared" si="13"/>
        <v>0</v>
      </c>
      <c r="L55" s="21">
        <f>M55+O55</f>
        <v>8945.4</v>
      </c>
      <c r="M55" s="21">
        <f t="shared" si="13"/>
        <v>8945.4</v>
      </c>
      <c r="N55" s="21">
        <f t="shared" si="13"/>
        <v>6640.8999999999987</v>
      </c>
      <c r="O55" s="21">
        <f t="shared" si="13"/>
        <v>0</v>
      </c>
    </row>
    <row r="56" spans="1:15" ht="15" customHeight="1" x14ac:dyDescent="0.25">
      <c r="A56" s="106"/>
      <c r="B56" s="50"/>
      <c r="C56" s="107"/>
      <c r="D56" s="50"/>
      <c r="E56" s="50"/>
      <c r="F56" s="108"/>
      <c r="G56" s="108"/>
      <c r="H56" s="108"/>
      <c r="I56" s="108"/>
      <c r="J56" s="108"/>
      <c r="K56" s="108"/>
      <c r="L56" s="108"/>
      <c r="M56" s="108"/>
      <c r="N56" s="108"/>
    </row>
    <row r="57" spans="1:15" x14ac:dyDescent="0.25">
      <c r="A57" s="106"/>
      <c r="B57" s="6"/>
      <c r="C57" s="109"/>
      <c r="D57" s="6"/>
      <c r="E57" s="6"/>
      <c r="F57" s="110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</sheetData>
  <mergeCells count="25">
    <mergeCell ref="D12:D14"/>
    <mergeCell ref="B1:O1"/>
    <mergeCell ref="B2:O2"/>
    <mergeCell ref="B3:O3"/>
    <mergeCell ref="B4:O4"/>
    <mergeCell ref="B5:O5"/>
    <mergeCell ref="B6:N6"/>
    <mergeCell ref="B7:O7"/>
    <mergeCell ref="B8:N8"/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E12:G12"/>
    <mergeCell ref="E13:F13"/>
    <mergeCell ref="G13:G14"/>
    <mergeCell ref="C12:C14"/>
    <mergeCell ref="M12:O12"/>
    <mergeCell ref="I13:J13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80"/>
  <sheetViews>
    <sheetView showZeros="0" zoomScaleNormal="100" workbookViewId="0">
      <selection activeCell="B14" sqref="B14:N14"/>
    </sheetView>
  </sheetViews>
  <sheetFormatPr defaultRowHeight="15" x14ac:dyDescent="0.25"/>
  <cols>
    <col min="1" max="1" width="5" style="221" customWidth="1"/>
    <col min="2" max="2" width="41.140625" style="2" customWidth="1"/>
    <col min="3" max="3" width="7.14062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221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44" t="s">
        <v>328</v>
      </c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397"/>
    </row>
    <row r="2" spans="1:16" x14ac:dyDescent="0.25">
      <c r="B2" s="644" t="s">
        <v>447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397"/>
    </row>
    <row r="3" spans="1:16" x14ac:dyDescent="0.25">
      <c r="B3" s="644" t="s">
        <v>505</v>
      </c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397"/>
    </row>
    <row r="4" spans="1:16" x14ac:dyDescent="0.25">
      <c r="B4" s="644" t="s">
        <v>343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397"/>
    </row>
    <row r="5" spans="1:16" x14ac:dyDescent="0.25">
      <c r="B5" s="643" t="s">
        <v>531</v>
      </c>
      <c r="C5" s="643"/>
      <c r="D5" s="643"/>
      <c r="E5" s="643"/>
      <c r="F5" s="643"/>
      <c r="G5" s="643"/>
      <c r="H5" s="643"/>
      <c r="I5" s="643"/>
      <c r="J5" s="643"/>
      <c r="K5" s="643"/>
      <c r="L5" s="643"/>
      <c r="M5" s="643"/>
      <c r="N5" s="643"/>
      <c r="O5" s="643"/>
      <c r="P5" s="397"/>
    </row>
    <row r="6" spans="1:16" x14ac:dyDescent="0.25">
      <c r="B6" s="642" t="s">
        <v>514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538"/>
      <c r="P6" s="397"/>
    </row>
    <row r="7" spans="1:16" x14ac:dyDescent="0.25">
      <c r="B7" s="643" t="s">
        <v>532</v>
      </c>
      <c r="C7" s="643"/>
      <c r="D7" s="643"/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397"/>
    </row>
    <row r="8" spans="1:16" x14ac:dyDescent="0.25">
      <c r="B8" s="642" t="s">
        <v>541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538"/>
      <c r="P8" s="397"/>
    </row>
    <row r="9" spans="1:16" x14ac:dyDescent="0.25">
      <c r="B9" s="643" t="s">
        <v>547</v>
      </c>
      <c r="C9" s="643"/>
      <c r="D9" s="643"/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  <c r="P9" s="397"/>
    </row>
    <row r="10" spans="1:16" x14ac:dyDescent="0.25">
      <c r="B10" s="642" t="s">
        <v>558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538"/>
      <c r="P10" s="397"/>
    </row>
    <row r="11" spans="1:16" x14ac:dyDescent="0.25">
      <c r="B11" s="643" t="s">
        <v>563</v>
      </c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397"/>
    </row>
    <row r="12" spans="1:16" x14ac:dyDescent="0.25">
      <c r="B12" s="642" t="s">
        <v>575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545"/>
      <c r="P12" s="397"/>
    </row>
    <row r="13" spans="1:16" x14ac:dyDescent="0.25">
      <c r="B13" s="643" t="s">
        <v>582</v>
      </c>
      <c r="C13" s="643"/>
      <c r="D13" s="643"/>
      <c r="E13" s="643"/>
      <c r="F13" s="643"/>
      <c r="G13" s="643"/>
      <c r="H13" s="643"/>
      <c r="I13" s="643"/>
      <c r="J13" s="643"/>
      <c r="K13" s="643"/>
      <c r="L13" s="643"/>
      <c r="M13" s="643"/>
      <c r="N13" s="643"/>
      <c r="O13" s="643"/>
      <c r="P13" s="397"/>
    </row>
    <row r="14" spans="1:16" x14ac:dyDescent="0.25">
      <c r="B14" s="642" t="s">
        <v>588</v>
      </c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553"/>
      <c r="P14" s="397"/>
    </row>
    <row r="15" spans="1:16" s="320" customFormat="1" x14ac:dyDescent="0.25">
      <c r="A15" s="416"/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98"/>
    </row>
    <row r="16" spans="1:16" ht="15" customHeight="1" x14ac:dyDescent="0.25">
      <c r="A16" s="580" t="s">
        <v>456</v>
      </c>
      <c r="B16" s="580"/>
      <c r="C16" s="580"/>
      <c r="D16" s="580"/>
      <c r="E16" s="580"/>
      <c r="F16" s="580"/>
      <c r="G16" s="580"/>
      <c r="H16" s="580"/>
      <c r="I16" s="580"/>
      <c r="J16" s="580"/>
      <c r="K16" s="580"/>
      <c r="L16" s="580"/>
      <c r="M16" s="580"/>
      <c r="N16" s="580"/>
      <c r="O16" s="580"/>
      <c r="P16" s="399"/>
    </row>
    <row r="17" spans="1:17" ht="17.25" customHeight="1" x14ac:dyDescent="0.25">
      <c r="A17" s="412"/>
      <c r="B17" s="58"/>
      <c r="C17" s="204"/>
      <c r="D17" s="58"/>
      <c r="E17" s="58"/>
      <c r="F17" s="58"/>
      <c r="G17" s="58"/>
      <c r="H17" s="59"/>
      <c r="I17" s="59"/>
      <c r="J17" s="59"/>
      <c r="K17" s="59"/>
      <c r="L17" s="58"/>
      <c r="M17" s="58"/>
      <c r="N17" s="58"/>
      <c r="O17" s="4" t="s">
        <v>406</v>
      </c>
      <c r="P17" s="400"/>
    </row>
    <row r="18" spans="1:17" ht="15" customHeight="1" x14ac:dyDescent="0.25">
      <c r="A18" s="645" t="s">
        <v>5</v>
      </c>
      <c r="B18" s="587" t="s">
        <v>325</v>
      </c>
      <c r="C18" s="648" t="s">
        <v>54</v>
      </c>
      <c r="D18" s="565" t="s">
        <v>336</v>
      </c>
      <c r="E18" s="568" t="s">
        <v>194</v>
      </c>
      <c r="F18" s="569"/>
      <c r="G18" s="570"/>
      <c r="H18" s="590" t="s">
        <v>338</v>
      </c>
      <c r="I18" s="593" t="s">
        <v>194</v>
      </c>
      <c r="J18" s="594"/>
      <c r="K18" s="595"/>
      <c r="L18" s="639" t="s">
        <v>0</v>
      </c>
      <c r="M18" s="564" t="s">
        <v>194</v>
      </c>
      <c r="N18" s="564"/>
      <c r="O18" s="564"/>
      <c r="P18" s="401"/>
    </row>
    <row r="19" spans="1:17" ht="15" customHeight="1" x14ac:dyDescent="0.25">
      <c r="A19" s="646"/>
      <c r="B19" s="588"/>
      <c r="C19" s="649"/>
      <c r="D19" s="566"/>
      <c r="E19" s="568" t="s">
        <v>1</v>
      </c>
      <c r="F19" s="570"/>
      <c r="G19" s="565" t="s">
        <v>2</v>
      </c>
      <c r="H19" s="591"/>
      <c r="I19" s="593" t="s">
        <v>1</v>
      </c>
      <c r="J19" s="595"/>
      <c r="K19" s="590" t="s">
        <v>2</v>
      </c>
      <c r="L19" s="640"/>
      <c r="M19" s="564" t="s">
        <v>1</v>
      </c>
      <c r="N19" s="564"/>
      <c r="O19" s="575" t="s">
        <v>2</v>
      </c>
      <c r="P19" s="402"/>
    </row>
    <row r="20" spans="1:17" ht="32.25" customHeight="1" x14ac:dyDescent="0.25">
      <c r="A20" s="647"/>
      <c r="B20" s="589"/>
      <c r="C20" s="650"/>
      <c r="D20" s="567"/>
      <c r="E20" s="139" t="s">
        <v>3</v>
      </c>
      <c r="F20" s="138" t="s">
        <v>4</v>
      </c>
      <c r="G20" s="567"/>
      <c r="H20" s="592"/>
      <c r="I20" s="140" t="s">
        <v>3</v>
      </c>
      <c r="J20" s="135" t="s">
        <v>4</v>
      </c>
      <c r="K20" s="592"/>
      <c r="L20" s="641"/>
      <c r="M20" s="136" t="s">
        <v>3</v>
      </c>
      <c r="N20" s="134" t="s">
        <v>4</v>
      </c>
      <c r="O20" s="575"/>
      <c r="P20" s="402"/>
    </row>
    <row r="21" spans="1:17" ht="15.95" customHeight="1" x14ac:dyDescent="0.25">
      <c r="A21" s="413" t="s">
        <v>71</v>
      </c>
      <c r="B21" s="608" t="s">
        <v>6</v>
      </c>
      <c r="C21" s="609"/>
      <c r="D21" s="609"/>
      <c r="E21" s="609"/>
      <c r="F21" s="609"/>
      <c r="G21" s="609"/>
      <c r="H21" s="609"/>
      <c r="I21" s="609"/>
      <c r="J21" s="609"/>
      <c r="K21" s="609"/>
      <c r="L21" s="609"/>
      <c r="M21" s="609"/>
      <c r="N21" s="609"/>
      <c r="O21" s="610"/>
      <c r="P21" s="389"/>
    </row>
    <row r="22" spans="1:17" ht="15" customHeight="1" x14ac:dyDescent="0.25">
      <c r="A22" s="413" t="s">
        <v>182</v>
      </c>
      <c r="B22" s="29" t="s">
        <v>20</v>
      </c>
      <c r="C22" s="516"/>
      <c r="D22" s="168">
        <f>E22+G22</f>
        <v>12.4</v>
      </c>
      <c r="E22" s="223">
        <f>E24+E25+E26</f>
        <v>12.4</v>
      </c>
      <c r="F22" s="223">
        <f t="shared" ref="F22:G22" si="0">F24+F25+F26</f>
        <v>9.5</v>
      </c>
      <c r="G22" s="223">
        <f t="shared" si="0"/>
        <v>0</v>
      </c>
      <c r="H22" s="336">
        <f>I22+K22</f>
        <v>0</v>
      </c>
      <c r="I22" s="336">
        <f>I24+I25+I26</f>
        <v>0</v>
      </c>
      <c r="J22" s="336">
        <f t="shared" ref="J22:K22" si="1">J24+J25+J26</f>
        <v>0</v>
      </c>
      <c r="K22" s="169">
        <f t="shared" si="1"/>
        <v>0</v>
      </c>
      <c r="L22" s="228">
        <f>M22+O22</f>
        <v>12.4</v>
      </c>
      <c r="M22" s="170">
        <f t="shared" ref="M22" si="2">E22+I22</f>
        <v>12.4</v>
      </c>
      <c r="N22" s="170">
        <f t="shared" ref="N22" si="3">F22+J22</f>
        <v>9.5</v>
      </c>
      <c r="O22" s="170">
        <f>G22+K22</f>
        <v>0</v>
      </c>
    </row>
    <row r="23" spans="1:17" ht="15" customHeight="1" x14ac:dyDescent="0.25">
      <c r="A23" s="240"/>
      <c r="B23" s="371" t="s">
        <v>194</v>
      </c>
      <c r="C23" s="517"/>
      <c r="D23" s="176"/>
      <c r="E23" s="364"/>
      <c r="F23" s="176"/>
      <c r="G23" s="276"/>
      <c r="H23" s="395"/>
      <c r="I23" s="337"/>
      <c r="J23" s="337"/>
      <c r="K23" s="172"/>
      <c r="L23" s="280"/>
      <c r="M23" s="178"/>
      <c r="N23" s="178"/>
      <c r="O23" s="178"/>
      <c r="P23" s="403"/>
      <c r="Q23" s="98"/>
    </row>
    <row r="24" spans="1:17" ht="26.25" hidden="1" customHeight="1" x14ac:dyDescent="0.25">
      <c r="A24" s="240"/>
      <c r="B24" s="476" t="s">
        <v>317</v>
      </c>
      <c r="C24" s="518"/>
      <c r="D24" s="471"/>
      <c r="E24" s="67"/>
      <c r="F24" s="67"/>
      <c r="G24" s="471"/>
      <c r="H24" s="68"/>
      <c r="I24" s="172"/>
      <c r="J24" s="172"/>
      <c r="K24" s="172"/>
      <c r="L24" s="330"/>
      <c r="M24" s="69"/>
      <c r="N24" s="69"/>
      <c r="O24" s="330"/>
      <c r="P24" s="344"/>
      <c r="Q24" s="98"/>
    </row>
    <row r="25" spans="1:17" ht="26.25" x14ac:dyDescent="0.25">
      <c r="A25" s="240"/>
      <c r="B25" s="476" t="s">
        <v>533</v>
      </c>
      <c r="C25" s="518" t="s">
        <v>9</v>
      </c>
      <c r="D25" s="471">
        <f>E25+G25</f>
        <v>6.2</v>
      </c>
      <c r="E25" s="67">
        <v>6.2</v>
      </c>
      <c r="F25" s="67">
        <v>4.7</v>
      </c>
      <c r="G25" s="67"/>
      <c r="H25" s="68">
        <f t="shared" ref="H25:H67" si="4">I25+K25</f>
        <v>0</v>
      </c>
      <c r="I25" s="68"/>
      <c r="J25" s="68"/>
      <c r="K25" s="68"/>
      <c r="L25" s="69">
        <f t="shared" ref="L25:L26" si="5">M25+O25</f>
        <v>6.2</v>
      </c>
      <c r="M25" s="69">
        <f t="shared" ref="M25" si="6">E25+I25</f>
        <v>6.2</v>
      </c>
      <c r="N25" s="69">
        <f t="shared" ref="N25" si="7">F25+J25</f>
        <v>4.7</v>
      </c>
      <c r="O25" s="69">
        <f t="shared" ref="O25" si="8">G25+K25</f>
        <v>0</v>
      </c>
      <c r="P25" s="403"/>
      <c r="Q25" s="98"/>
    </row>
    <row r="26" spans="1:17" ht="51.75" x14ac:dyDescent="0.25">
      <c r="A26" s="313"/>
      <c r="B26" s="187" t="s">
        <v>534</v>
      </c>
      <c r="C26" s="519" t="s">
        <v>25</v>
      </c>
      <c r="D26" s="532">
        <f>E26+G26</f>
        <v>6.2</v>
      </c>
      <c r="E26" s="67">
        <v>6.2</v>
      </c>
      <c r="F26" s="67">
        <v>4.8</v>
      </c>
      <c r="G26" s="471"/>
      <c r="H26" s="68">
        <f t="shared" si="4"/>
        <v>0</v>
      </c>
      <c r="I26" s="68"/>
      <c r="J26" s="68"/>
      <c r="K26" s="68"/>
      <c r="L26" s="69">
        <f t="shared" si="5"/>
        <v>6.2</v>
      </c>
      <c r="M26" s="69">
        <f t="shared" ref="M26" si="9">E26+I26</f>
        <v>6.2</v>
      </c>
      <c r="N26" s="69">
        <f t="shared" ref="N26" si="10">F26+J26</f>
        <v>4.8</v>
      </c>
      <c r="O26" s="69">
        <f t="shared" ref="O26" si="11">G26+K26</f>
        <v>0</v>
      </c>
      <c r="P26" s="344"/>
      <c r="Q26" s="98"/>
    </row>
    <row r="27" spans="1:17" ht="15" customHeight="1" x14ac:dyDescent="0.25">
      <c r="A27" s="40" t="s">
        <v>72</v>
      </c>
      <c r="B27" s="6" t="s">
        <v>7</v>
      </c>
      <c r="C27" s="518"/>
      <c r="D27" s="332">
        <f>E27+G27</f>
        <v>1</v>
      </c>
      <c r="E27" s="16">
        <f>E28+E29+E30</f>
        <v>1</v>
      </c>
      <c r="F27" s="16">
        <f>F28+F29+F30</f>
        <v>0.79999999999999993</v>
      </c>
      <c r="G27" s="16">
        <f>G28+G29+G30</f>
        <v>0</v>
      </c>
      <c r="H27" s="169">
        <f>I27+K27</f>
        <v>0</v>
      </c>
      <c r="I27" s="10"/>
      <c r="J27" s="10"/>
      <c r="K27" s="10">
        <f>K28+K29+K30</f>
        <v>0</v>
      </c>
      <c r="L27" s="170">
        <f t="shared" ref="L27:L72" si="12">M27+O27</f>
        <v>1</v>
      </c>
      <c r="M27" s="12">
        <f>M28+M29+M30</f>
        <v>1</v>
      </c>
      <c r="N27" s="12">
        <f>N28+N29+N30</f>
        <v>0.79999999999999993</v>
      </c>
      <c r="O27" s="12">
        <f>O28+O29+O30</f>
        <v>0</v>
      </c>
      <c r="P27" s="239"/>
      <c r="Q27" s="98"/>
    </row>
    <row r="28" spans="1:17" ht="15" customHeight="1" x14ac:dyDescent="0.25">
      <c r="A28" s="40"/>
      <c r="B28" s="651" t="s">
        <v>533</v>
      </c>
      <c r="C28" s="518" t="s">
        <v>9</v>
      </c>
      <c r="D28" s="16">
        <f t="shared" ref="D28:D72" si="13">E28+G28</f>
        <v>0.1</v>
      </c>
      <c r="E28" s="16">
        <v>0.1</v>
      </c>
      <c r="F28" s="16">
        <v>0.1</v>
      </c>
      <c r="G28" s="16"/>
      <c r="H28" s="169">
        <f t="shared" si="4"/>
        <v>0</v>
      </c>
      <c r="I28" s="10"/>
      <c r="J28" s="10"/>
      <c r="K28" s="207"/>
      <c r="L28" s="170">
        <f t="shared" si="12"/>
        <v>0.1</v>
      </c>
      <c r="M28" s="170">
        <f t="shared" ref="M28:O30" si="14">E28+I28</f>
        <v>0.1</v>
      </c>
      <c r="N28" s="170">
        <f t="shared" si="14"/>
        <v>0.1</v>
      </c>
      <c r="O28" s="170">
        <f t="shared" si="14"/>
        <v>0</v>
      </c>
      <c r="P28" s="403"/>
      <c r="Q28" s="98"/>
    </row>
    <row r="29" spans="1:17" ht="15" customHeight="1" x14ac:dyDescent="0.25">
      <c r="A29" s="40"/>
      <c r="B29" s="651"/>
      <c r="C29" s="518" t="s">
        <v>22</v>
      </c>
      <c r="D29" s="16">
        <f t="shared" si="13"/>
        <v>0.8</v>
      </c>
      <c r="E29" s="16">
        <v>0.8</v>
      </c>
      <c r="F29" s="16">
        <v>0.6</v>
      </c>
      <c r="G29" s="16"/>
      <c r="H29" s="169">
        <f t="shared" si="4"/>
        <v>0</v>
      </c>
      <c r="I29" s="10"/>
      <c r="J29" s="10"/>
      <c r="K29" s="207"/>
      <c r="L29" s="170">
        <f t="shared" si="12"/>
        <v>0.8</v>
      </c>
      <c r="M29" s="170">
        <f t="shared" si="14"/>
        <v>0.8</v>
      </c>
      <c r="N29" s="170">
        <f t="shared" si="14"/>
        <v>0.6</v>
      </c>
      <c r="O29" s="170">
        <f t="shared" si="14"/>
        <v>0</v>
      </c>
      <c r="P29" s="403"/>
      <c r="Q29" s="98"/>
    </row>
    <row r="30" spans="1:17" ht="15" customHeight="1" x14ac:dyDescent="0.25">
      <c r="A30" s="40"/>
      <c r="B30" s="652"/>
      <c r="C30" s="489">
        <v>10</v>
      </c>
      <c r="D30" s="16">
        <f t="shared" si="13"/>
        <v>0.1</v>
      </c>
      <c r="E30" s="16">
        <v>0.1</v>
      </c>
      <c r="F30" s="16">
        <v>0.1</v>
      </c>
      <c r="G30" s="16"/>
      <c r="H30" s="169">
        <f t="shared" si="4"/>
        <v>0</v>
      </c>
      <c r="I30" s="10"/>
      <c r="J30" s="10"/>
      <c r="K30" s="207"/>
      <c r="L30" s="170">
        <f t="shared" si="12"/>
        <v>0.1</v>
      </c>
      <c r="M30" s="170">
        <f t="shared" si="14"/>
        <v>0.1</v>
      </c>
      <c r="N30" s="170">
        <f t="shared" si="14"/>
        <v>0.1</v>
      </c>
      <c r="O30" s="170">
        <f t="shared" si="14"/>
        <v>0</v>
      </c>
      <c r="P30" s="403"/>
      <c r="Q30" s="98"/>
    </row>
    <row r="31" spans="1:17" ht="15" customHeight="1" x14ac:dyDescent="0.25">
      <c r="A31" s="32" t="s">
        <v>73</v>
      </c>
      <c r="B31" s="17" t="s">
        <v>10</v>
      </c>
      <c r="C31" s="518"/>
      <c r="D31" s="332">
        <f>E31+G31</f>
        <v>1.6</v>
      </c>
      <c r="E31" s="16">
        <f>E32+E33+E34</f>
        <v>1.6</v>
      </c>
      <c r="F31" s="16">
        <f>F32+F33+F34</f>
        <v>1.2000000000000002</v>
      </c>
      <c r="G31" s="16">
        <f>G32+G33+G34</f>
        <v>0</v>
      </c>
      <c r="H31" s="169">
        <f t="shared" si="4"/>
        <v>0</v>
      </c>
      <c r="I31" s="10">
        <f>I32+I33+I34</f>
        <v>0</v>
      </c>
      <c r="J31" s="10">
        <f>J32+J33+J34</f>
        <v>0</v>
      </c>
      <c r="K31" s="10">
        <f>K32+K33+K34</f>
        <v>0</v>
      </c>
      <c r="L31" s="170">
        <f t="shared" si="12"/>
        <v>1.6</v>
      </c>
      <c r="M31" s="12">
        <f>M32+M33+M34</f>
        <v>1.6</v>
      </c>
      <c r="N31" s="12">
        <f>N32+N33+N34</f>
        <v>1.2000000000000002</v>
      </c>
      <c r="O31" s="12">
        <f>O32+O33+O34</f>
        <v>0</v>
      </c>
      <c r="P31" s="239"/>
      <c r="Q31" s="98"/>
    </row>
    <row r="32" spans="1:17" ht="15" customHeight="1" x14ac:dyDescent="0.25">
      <c r="A32" s="40"/>
      <c r="B32" s="651" t="s">
        <v>533</v>
      </c>
      <c r="C32" s="518" t="s">
        <v>9</v>
      </c>
      <c r="D32" s="16">
        <f t="shared" si="13"/>
        <v>0.7</v>
      </c>
      <c r="E32" s="16">
        <v>0.7</v>
      </c>
      <c r="F32" s="16">
        <v>0.5</v>
      </c>
      <c r="G32" s="16"/>
      <c r="H32" s="169">
        <f t="shared" si="4"/>
        <v>0</v>
      </c>
      <c r="I32" s="10"/>
      <c r="J32" s="10"/>
      <c r="K32" s="207"/>
      <c r="L32" s="170">
        <f t="shared" si="12"/>
        <v>0.7</v>
      </c>
      <c r="M32" s="170">
        <f t="shared" ref="M32:O34" si="15">E32+I32</f>
        <v>0.7</v>
      </c>
      <c r="N32" s="170">
        <f t="shared" si="15"/>
        <v>0.5</v>
      </c>
      <c r="O32" s="170">
        <f t="shared" si="15"/>
        <v>0</v>
      </c>
      <c r="P32" s="403"/>
      <c r="Q32" s="98"/>
    </row>
    <row r="33" spans="1:17" ht="15" customHeight="1" x14ac:dyDescent="0.25">
      <c r="A33" s="40"/>
      <c r="B33" s="651"/>
      <c r="C33" s="518" t="s">
        <v>22</v>
      </c>
      <c r="D33" s="16">
        <f t="shared" si="13"/>
        <v>0.8</v>
      </c>
      <c r="E33" s="16">
        <v>0.8</v>
      </c>
      <c r="F33" s="16">
        <v>0.6</v>
      </c>
      <c r="G33" s="16"/>
      <c r="H33" s="169">
        <f t="shared" si="4"/>
        <v>0</v>
      </c>
      <c r="I33" s="10"/>
      <c r="J33" s="10"/>
      <c r="K33" s="207"/>
      <c r="L33" s="170">
        <f t="shared" si="12"/>
        <v>0.8</v>
      </c>
      <c r="M33" s="170">
        <f t="shared" si="15"/>
        <v>0.8</v>
      </c>
      <c r="N33" s="170">
        <f t="shared" si="15"/>
        <v>0.6</v>
      </c>
      <c r="O33" s="170">
        <f t="shared" si="15"/>
        <v>0</v>
      </c>
      <c r="P33" s="403"/>
      <c r="Q33" s="98"/>
    </row>
    <row r="34" spans="1:17" ht="15" customHeight="1" x14ac:dyDescent="0.25">
      <c r="A34" s="40"/>
      <c r="B34" s="652"/>
      <c r="C34" s="489">
        <v>10</v>
      </c>
      <c r="D34" s="16">
        <f t="shared" si="13"/>
        <v>0.1</v>
      </c>
      <c r="E34" s="16">
        <v>0.1</v>
      </c>
      <c r="F34" s="16">
        <v>0.1</v>
      </c>
      <c r="G34" s="16"/>
      <c r="H34" s="169">
        <f t="shared" si="4"/>
        <v>0</v>
      </c>
      <c r="I34" s="10"/>
      <c r="J34" s="10"/>
      <c r="K34" s="207"/>
      <c r="L34" s="170">
        <f t="shared" si="12"/>
        <v>0.1</v>
      </c>
      <c r="M34" s="170">
        <f t="shared" si="15"/>
        <v>0.1</v>
      </c>
      <c r="N34" s="170">
        <f t="shared" si="15"/>
        <v>0.1</v>
      </c>
      <c r="O34" s="170">
        <f t="shared" si="15"/>
        <v>0</v>
      </c>
      <c r="P34" s="403"/>
      <c r="Q34" s="98"/>
    </row>
    <row r="35" spans="1:17" ht="15" customHeight="1" x14ac:dyDescent="0.25">
      <c r="A35" s="32" t="s">
        <v>74</v>
      </c>
      <c r="B35" s="17" t="s">
        <v>11</v>
      </c>
      <c r="C35" s="518"/>
      <c r="D35" s="332">
        <f>E35+G35</f>
        <v>2.7</v>
      </c>
      <c r="E35" s="16">
        <f>E36+E38+E39+E37</f>
        <v>2.7</v>
      </c>
      <c r="F35" s="16">
        <f>F36+F38+F39+F37</f>
        <v>2.1</v>
      </c>
      <c r="G35" s="16">
        <f>G36+G38+G39</f>
        <v>0</v>
      </c>
      <c r="H35" s="169">
        <f t="shared" si="4"/>
        <v>0</v>
      </c>
      <c r="I35" s="10">
        <f>I36+I37+I38+I39</f>
        <v>0</v>
      </c>
      <c r="J35" s="10">
        <f>J36+J37+J38+J39</f>
        <v>0</v>
      </c>
      <c r="K35" s="10">
        <f>K36+K38+K39</f>
        <v>0</v>
      </c>
      <c r="L35" s="170">
        <f t="shared" si="12"/>
        <v>2.7</v>
      </c>
      <c r="M35" s="12">
        <f>M36+M37+M38+M39</f>
        <v>2.7</v>
      </c>
      <c r="N35" s="12">
        <f t="shared" ref="N35:O35" si="16">N36+N37+N38+N39</f>
        <v>2.1</v>
      </c>
      <c r="O35" s="12">
        <f t="shared" si="16"/>
        <v>0</v>
      </c>
      <c r="P35" s="239"/>
      <c r="Q35" s="98"/>
    </row>
    <row r="36" spans="1:17" ht="15" customHeight="1" x14ac:dyDescent="0.25">
      <c r="A36" s="40"/>
      <c r="B36" s="651" t="s">
        <v>533</v>
      </c>
      <c r="C36" s="518" t="s">
        <v>9</v>
      </c>
      <c r="D36" s="16">
        <f t="shared" si="13"/>
        <v>0.5</v>
      </c>
      <c r="E36" s="16">
        <v>0.5</v>
      </c>
      <c r="F36" s="16">
        <v>0.4</v>
      </c>
      <c r="G36" s="16"/>
      <c r="H36" s="169">
        <f t="shared" si="4"/>
        <v>0</v>
      </c>
      <c r="I36" s="10"/>
      <c r="J36" s="10"/>
      <c r="K36" s="207"/>
      <c r="L36" s="170">
        <f t="shared" si="12"/>
        <v>0.5</v>
      </c>
      <c r="M36" s="170">
        <f t="shared" ref="M36:O39" si="17">E36+I36</f>
        <v>0.5</v>
      </c>
      <c r="N36" s="170">
        <f t="shared" si="17"/>
        <v>0.4</v>
      </c>
      <c r="O36" s="170">
        <f t="shared" si="17"/>
        <v>0</v>
      </c>
      <c r="P36" s="403"/>
      <c r="Q36" s="98"/>
    </row>
    <row r="37" spans="1:17" ht="15" customHeight="1" x14ac:dyDescent="0.25">
      <c r="A37" s="40"/>
      <c r="B37" s="651"/>
      <c r="C37" s="518" t="s">
        <v>22</v>
      </c>
      <c r="D37" s="16">
        <f t="shared" si="13"/>
        <v>2</v>
      </c>
      <c r="E37" s="16">
        <v>2</v>
      </c>
      <c r="F37" s="16">
        <v>1.5</v>
      </c>
      <c r="G37" s="16"/>
      <c r="H37" s="169">
        <f t="shared" si="4"/>
        <v>0</v>
      </c>
      <c r="I37" s="10"/>
      <c r="J37" s="10"/>
      <c r="K37" s="207"/>
      <c r="L37" s="170">
        <f t="shared" si="12"/>
        <v>2</v>
      </c>
      <c r="M37" s="170">
        <f t="shared" si="17"/>
        <v>2</v>
      </c>
      <c r="N37" s="170">
        <f t="shared" si="17"/>
        <v>1.5</v>
      </c>
      <c r="O37" s="170"/>
      <c r="P37" s="403"/>
      <c r="Q37" s="98"/>
    </row>
    <row r="38" spans="1:17" ht="15" customHeight="1" x14ac:dyDescent="0.25">
      <c r="A38" s="40"/>
      <c r="B38" s="651"/>
      <c r="C38" s="513" t="s">
        <v>30</v>
      </c>
      <c r="D38" s="16">
        <f t="shared" si="13"/>
        <v>0.1</v>
      </c>
      <c r="E38" s="16">
        <v>0.1</v>
      </c>
      <c r="F38" s="16">
        <v>0.1</v>
      </c>
      <c r="G38" s="16"/>
      <c r="H38" s="169">
        <f t="shared" si="4"/>
        <v>0</v>
      </c>
      <c r="I38" s="10"/>
      <c r="J38" s="10"/>
      <c r="K38" s="207"/>
      <c r="L38" s="170">
        <f t="shared" si="12"/>
        <v>0.1</v>
      </c>
      <c r="M38" s="170">
        <f t="shared" si="17"/>
        <v>0.1</v>
      </c>
      <c r="N38" s="170">
        <f t="shared" si="17"/>
        <v>0.1</v>
      </c>
      <c r="O38" s="170">
        <f t="shared" si="17"/>
        <v>0</v>
      </c>
      <c r="P38" s="403"/>
      <c r="Q38" s="98"/>
    </row>
    <row r="39" spans="1:17" ht="15" customHeight="1" x14ac:dyDescent="0.25">
      <c r="A39" s="40"/>
      <c r="B39" s="652"/>
      <c r="C39" s="489">
        <v>10</v>
      </c>
      <c r="D39" s="16">
        <f t="shared" si="13"/>
        <v>0.1</v>
      </c>
      <c r="E39" s="16">
        <v>0.1</v>
      </c>
      <c r="F39" s="16">
        <v>0.1</v>
      </c>
      <c r="G39" s="16"/>
      <c r="H39" s="169">
        <f t="shared" si="4"/>
        <v>0</v>
      </c>
      <c r="I39" s="10"/>
      <c r="J39" s="10"/>
      <c r="K39" s="207"/>
      <c r="L39" s="170">
        <f t="shared" si="12"/>
        <v>0.1</v>
      </c>
      <c r="M39" s="170">
        <f t="shared" si="17"/>
        <v>0.1</v>
      </c>
      <c r="N39" s="170">
        <f t="shared" si="17"/>
        <v>0.1</v>
      </c>
      <c r="O39" s="170">
        <f t="shared" si="17"/>
        <v>0</v>
      </c>
      <c r="P39" s="403"/>
      <c r="Q39" s="98"/>
    </row>
    <row r="40" spans="1:17" ht="15" customHeight="1" x14ac:dyDescent="0.25">
      <c r="A40" s="32" t="s">
        <v>75</v>
      </c>
      <c r="B40" s="17" t="s">
        <v>12</v>
      </c>
      <c r="C40" s="518"/>
      <c r="D40" s="332">
        <f>E40+G40</f>
        <v>3.0000000000000004</v>
      </c>
      <c r="E40" s="16">
        <f>E41+E42+E43</f>
        <v>3.0000000000000004</v>
      </c>
      <c r="F40" s="16">
        <f>F41+F42+F43</f>
        <v>2.3000000000000003</v>
      </c>
      <c r="G40" s="16">
        <f>G41+G42+G43</f>
        <v>0</v>
      </c>
      <c r="H40" s="169">
        <f t="shared" si="4"/>
        <v>0</v>
      </c>
      <c r="I40" s="10">
        <f>I41+I42+I43</f>
        <v>0</v>
      </c>
      <c r="J40" s="10">
        <f>J41+J42+J43</f>
        <v>0</v>
      </c>
      <c r="K40" s="10">
        <f>K41+K42+K43</f>
        <v>0</v>
      </c>
      <c r="L40" s="170">
        <f t="shared" si="12"/>
        <v>3.0000000000000004</v>
      </c>
      <c r="M40" s="12">
        <f>M41+M42+M43</f>
        <v>3.0000000000000004</v>
      </c>
      <c r="N40" s="12">
        <f>N41+N42+N43</f>
        <v>2.3000000000000003</v>
      </c>
      <c r="O40" s="12">
        <f>O41+O42+O43</f>
        <v>0</v>
      </c>
      <c r="P40" s="239"/>
      <c r="Q40" s="98"/>
    </row>
    <row r="41" spans="1:17" ht="15" customHeight="1" x14ac:dyDescent="0.25">
      <c r="A41" s="40"/>
      <c r="B41" s="651" t="s">
        <v>533</v>
      </c>
      <c r="C41" s="518" t="s">
        <v>9</v>
      </c>
      <c r="D41" s="16">
        <f t="shared" si="13"/>
        <v>0.7</v>
      </c>
      <c r="E41" s="16">
        <v>0.7</v>
      </c>
      <c r="F41" s="16">
        <v>0.5</v>
      </c>
      <c r="G41" s="16"/>
      <c r="H41" s="169">
        <f t="shared" si="4"/>
        <v>0</v>
      </c>
      <c r="I41" s="10"/>
      <c r="J41" s="10"/>
      <c r="K41" s="207"/>
      <c r="L41" s="170">
        <f t="shared" si="12"/>
        <v>0.7</v>
      </c>
      <c r="M41" s="170">
        <f t="shared" ref="M41:O43" si="18">E41+I41</f>
        <v>0.7</v>
      </c>
      <c r="N41" s="170">
        <f t="shared" si="18"/>
        <v>0.5</v>
      </c>
      <c r="O41" s="170">
        <f t="shared" si="18"/>
        <v>0</v>
      </c>
      <c r="P41" s="403"/>
      <c r="Q41" s="98"/>
    </row>
    <row r="42" spans="1:17" ht="15" customHeight="1" x14ac:dyDescent="0.25">
      <c r="A42" s="40"/>
      <c r="B42" s="651"/>
      <c r="C42" s="518" t="s">
        <v>22</v>
      </c>
      <c r="D42" s="16">
        <f t="shared" si="13"/>
        <v>2.2000000000000002</v>
      </c>
      <c r="E42" s="16">
        <v>2.2000000000000002</v>
      </c>
      <c r="F42" s="16">
        <v>1.7</v>
      </c>
      <c r="G42" s="16"/>
      <c r="H42" s="169">
        <f t="shared" si="4"/>
        <v>0</v>
      </c>
      <c r="I42" s="10"/>
      <c r="J42" s="10"/>
      <c r="K42" s="207"/>
      <c r="L42" s="170">
        <f t="shared" si="12"/>
        <v>2.2000000000000002</v>
      </c>
      <c r="M42" s="170">
        <f t="shared" si="18"/>
        <v>2.2000000000000002</v>
      </c>
      <c r="N42" s="170">
        <f t="shared" si="18"/>
        <v>1.7</v>
      </c>
      <c r="O42" s="170">
        <f t="shared" si="18"/>
        <v>0</v>
      </c>
      <c r="P42" s="403"/>
      <c r="Q42" s="98"/>
    </row>
    <row r="43" spans="1:17" ht="15" customHeight="1" x14ac:dyDescent="0.25">
      <c r="A43" s="40"/>
      <c r="B43" s="652"/>
      <c r="C43" s="489">
        <v>10</v>
      </c>
      <c r="D43" s="16">
        <f t="shared" si="13"/>
        <v>0.1</v>
      </c>
      <c r="E43" s="16">
        <v>0.1</v>
      </c>
      <c r="F43" s="16">
        <v>0.1</v>
      </c>
      <c r="G43" s="16"/>
      <c r="H43" s="169">
        <f t="shared" si="4"/>
        <v>0</v>
      </c>
      <c r="I43" s="10"/>
      <c r="J43" s="10"/>
      <c r="K43" s="207"/>
      <c r="L43" s="170">
        <f t="shared" si="12"/>
        <v>0.1</v>
      </c>
      <c r="M43" s="170">
        <f t="shared" si="18"/>
        <v>0.1</v>
      </c>
      <c r="N43" s="170">
        <f t="shared" si="18"/>
        <v>0.1</v>
      </c>
      <c r="O43" s="170">
        <f t="shared" si="18"/>
        <v>0</v>
      </c>
      <c r="P43" s="403"/>
      <c r="Q43" s="98"/>
    </row>
    <row r="44" spans="1:17" ht="15" customHeight="1" x14ac:dyDescent="0.25">
      <c r="A44" s="32" t="s">
        <v>76</v>
      </c>
      <c r="B44" s="17" t="s">
        <v>13</v>
      </c>
      <c r="C44" s="518"/>
      <c r="D44" s="332">
        <f>E44+G44</f>
        <v>0.79999999999999993</v>
      </c>
      <c r="E44" s="16">
        <f>E45+E46+E47</f>
        <v>0.79999999999999993</v>
      </c>
      <c r="F44" s="16">
        <f>F45+F46+F47</f>
        <v>0.6</v>
      </c>
      <c r="G44" s="16">
        <f>G45+G46+G47</f>
        <v>0</v>
      </c>
      <c r="H44" s="169">
        <f t="shared" si="4"/>
        <v>0</v>
      </c>
      <c r="I44" s="10">
        <f>I45+I46+I47</f>
        <v>0</v>
      </c>
      <c r="J44" s="10">
        <f>J45+J46+J47</f>
        <v>0</v>
      </c>
      <c r="K44" s="10">
        <f>K45+K46+K47</f>
        <v>0</v>
      </c>
      <c r="L44" s="170">
        <f t="shared" si="12"/>
        <v>0.79999999999999993</v>
      </c>
      <c r="M44" s="12">
        <f>M45+M46+M47</f>
        <v>0.79999999999999993</v>
      </c>
      <c r="N44" s="12">
        <f>N45+N46+N47</f>
        <v>0.6</v>
      </c>
      <c r="O44" s="12">
        <f>O45+O46+O47</f>
        <v>0</v>
      </c>
      <c r="P44" s="239"/>
      <c r="Q44" s="98"/>
    </row>
    <row r="45" spans="1:17" ht="15" customHeight="1" x14ac:dyDescent="0.25">
      <c r="A45" s="40"/>
      <c r="B45" s="651" t="s">
        <v>533</v>
      </c>
      <c r="C45" s="518" t="s">
        <v>9</v>
      </c>
      <c r="D45" s="16">
        <f t="shared" si="13"/>
        <v>0.3</v>
      </c>
      <c r="E45" s="16">
        <v>0.3</v>
      </c>
      <c r="F45" s="16">
        <v>0.2</v>
      </c>
      <c r="G45" s="16"/>
      <c r="H45" s="169">
        <f t="shared" si="4"/>
        <v>0</v>
      </c>
      <c r="I45" s="10"/>
      <c r="J45" s="10"/>
      <c r="K45" s="207"/>
      <c r="L45" s="170">
        <f t="shared" si="12"/>
        <v>0.3</v>
      </c>
      <c r="M45" s="170">
        <f t="shared" ref="M45:O47" si="19">E45+I45</f>
        <v>0.3</v>
      </c>
      <c r="N45" s="170">
        <f t="shared" si="19"/>
        <v>0.2</v>
      </c>
      <c r="O45" s="170">
        <f t="shared" si="19"/>
        <v>0</v>
      </c>
      <c r="P45" s="403"/>
      <c r="Q45" s="98"/>
    </row>
    <row r="46" spans="1:17" ht="15" customHeight="1" x14ac:dyDescent="0.25">
      <c r="A46" s="40"/>
      <c r="B46" s="651"/>
      <c r="C46" s="518" t="s">
        <v>22</v>
      </c>
      <c r="D46" s="16">
        <f t="shared" si="13"/>
        <v>0.4</v>
      </c>
      <c r="E46" s="16">
        <v>0.4</v>
      </c>
      <c r="F46" s="16">
        <v>0.3</v>
      </c>
      <c r="G46" s="16"/>
      <c r="H46" s="169">
        <f t="shared" si="4"/>
        <v>0</v>
      </c>
      <c r="I46" s="10"/>
      <c r="J46" s="10"/>
      <c r="K46" s="207"/>
      <c r="L46" s="170">
        <f t="shared" si="12"/>
        <v>0.4</v>
      </c>
      <c r="M46" s="170">
        <f t="shared" si="19"/>
        <v>0.4</v>
      </c>
      <c r="N46" s="170">
        <f t="shared" si="19"/>
        <v>0.3</v>
      </c>
      <c r="O46" s="170">
        <f t="shared" si="19"/>
        <v>0</v>
      </c>
      <c r="P46" s="403"/>
      <c r="Q46" s="98"/>
    </row>
    <row r="47" spans="1:17" ht="15" customHeight="1" x14ac:dyDescent="0.25">
      <c r="A47" s="40"/>
      <c r="B47" s="652"/>
      <c r="C47" s="489">
        <v>10</v>
      </c>
      <c r="D47" s="16">
        <f t="shared" si="13"/>
        <v>0.1</v>
      </c>
      <c r="E47" s="16">
        <v>0.1</v>
      </c>
      <c r="F47" s="16">
        <v>0.1</v>
      </c>
      <c r="G47" s="16"/>
      <c r="H47" s="169">
        <f t="shared" si="4"/>
        <v>0</v>
      </c>
      <c r="I47" s="10"/>
      <c r="J47" s="10"/>
      <c r="K47" s="207"/>
      <c r="L47" s="170">
        <f t="shared" si="12"/>
        <v>0.1</v>
      </c>
      <c r="M47" s="170">
        <f t="shared" si="19"/>
        <v>0.1</v>
      </c>
      <c r="N47" s="170">
        <f t="shared" si="19"/>
        <v>0.1</v>
      </c>
      <c r="O47" s="170">
        <f t="shared" si="19"/>
        <v>0</v>
      </c>
      <c r="P47" s="403"/>
      <c r="Q47" s="98"/>
    </row>
    <row r="48" spans="1:17" ht="15" customHeight="1" x14ac:dyDescent="0.25">
      <c r="A48" s="32" t="s">
        <v>77</v>
      </c>
      <c r="B48" s="17" t="s">
        <v>14</v>
      </c>
      <c r="C48" s="518"/>
      <c r="D48" s="332">
        <f>E48+G48</f>
        <v>0.79999999999999993</v>
      </c>
      <c r="E48" s="16">
        <f>E49+E50+E51</f>
        <v>0.79999999999999993</v>
      </c>
      <c r="F48" s="16">
        <f>F49+F50+F51</f>
        <v>0.6</v>
      </c>
      <c r="G48" s="16">
        <f>G49+G50+G51</f>
        <v>0</v>
      </c>
      <c r="H48" s="169">
        <f>I48+K48</f>
        <v>0</v>
      </c>
      <c r="I48" s="10">
        <f>I49+I50+I51</f>
        <v>0</v>
      </c>
      <c r="J48" s="10">
        <f>J49+J50+J51</f>
        <v>0</v>
      </c>
      <c r="K48" s="10">
        <f>K49+K50+K51</f>
        <v>0</v>
      </c>
      <c r="L48" s="170">
        <f t="shared" si="12"/>
        <v>0.79999999999999993</v>
      </c>
      <c r="M48" s="12">
        <f>M49+M50+M51</f>
        <v>0.79999999999999993</v>
      </c>
      <c r="N48" s="12">
        <f>N49+N50+N51</f>
        <v>0.6</v>
      </c>
      <c r="O48" s="12">
        <f>O49+O50+O51</f>
        <v>0</v>
      </c>
      <c r="P48" s="239"/>
      <c r="Q48" s="98"/>
    </row>
    <row r="49" spans="1:17" ht="15" customHeight="1" x14ac:dyDescent="0.25">
      <c r="A49" s="40"/>
      <c r="B49" s="651" t="s">
        <v>533</v>
      </c>
      <c r="C49" s="518" t="s">
        <v>9</v>
      </c>
      <c r="D49" s="16">
        <f t="shared" si="13"/>
        <v>0.3</v>
      </c>
      <c r="E49" s="16">
        <v>0.3</v>
      </c>
      <c r="F49" s="16">
        <v>0.2</v>
      </c>
      <c r="G49" s="16"/>
      <c r="H49" s="169">
        <f t="shared" si="4"/>
        <v>0</v>
      </c>
      <c r="I49" s="10"/>
      <c r="J49" s="10"/>
      <c r="K49" s="207"/>
      <c r="L49" s="170">
        <f t="shared" si="12"/>
        <v>0.3</v>
      </c>
      <c r="M49" s="170">
        <f t="shared" ref="M49:O51" si="20">E49+I49</f>
        <v>0.3</v>
      </c>
      <c r="N49" s="170">
        <f t="shared" si="20"/>
        <v>0.2</v>
      </c>
      <c r="O49" s="170">
        <f t="shared" si="20"/>
        <v>0</v>
      </c>
      <c r="P49" s="403"/>
      <c r="Q49" s="98"/>
    </row>
    <row r="50" spans="1:17" ht="15" customHeight="1" x14ac:dyDescent="0.25">
      <c r="A50" s="40"/>
      <c r="B50" s="651"/>
      <c r="C50" s="518" t="s">
        <v>22</v>
      </c>
      <c r="D50" s="16">
        <f t="shared" si="13"/>
        <v>0.4</v>
      </c>
      <c r="E50" s="16">
        <v>0.4</v>
      </c>
      <c r="F50" s="16">
        <v>0.3</v>
      </c>
      <c r="G50" s="16"/>
      <c r="H50" s="169">
        <f t="shared" si="4"/>
        <v>0</v>
      </c>
      <c r="I50" s="10"/>
      <c r="J50" s="10"/>
      <c r="K50" s="207"/>
      <c r="L50" s="170">
        <f t="shared" si="12"/>
        <v>0.4</v>
      </c>
      <c r="M50" s="170">
        <f t="shared" si="20"/>
        <v>0.4</v>
      </c>
      <c r="N50" s="170">
        <f t="shared" si="20"/>
        <v>0.3</v>
      </c>
      <c r="O50" s="170">
        <f t="shared" si="20"/>
        <v>0</v>
      </c>
      <c r="P50" s="403"/>
      <c r="Q50" s="98"/>
    </row>
    <row r="51" spans="1:17" ht="15" customHeight="1" x14ac:dyDescent="0.25">
      <c r="A51" s="40"/>
      <c r="B51" s="652"/>
      <c r="C51" s="489">
        <v>10</v>
      </c>
      <c r="D51" s="16">
        <f t="shared" si="13"/>
        <v>0.1</v>
      </c>
      <c r="E51" s="16">
        <v>0.1</v>
      </c>
      <c r="F51" s="16">
        <v>0.1</v>
      </c>
      <c r="G51" s="16"/>
      <c r="H51" s="169">
        <f t="shared" si="4"/>
        <v>0</v>
      </c>
      <c r="I51" s="10"/>
      <c r="J51" s="10"/>
      <c r="K51" s="207"/>
      <c r="L51" s="170">
        <f t="shared" si="12"/>
        <v>0.1</v>
      </c>
      <c r="M51" s="170">
        <f t="shared" si="20"/>
        <v>0.1</v>
      </c>
      <c r="N51" s="170">
        <f t="shared" si="20"/>
        <v>0.1</v>
      </c>
      <c r="O51" s="170">
        <f t="shared" si="20"/>
        <v>0</v>
      </c>
      <c r="P51" s="403"/>
      <c r="Q51" s="98"/>
    </row>
    <row r="52" spans="1:17" ht="15" customHeight="1" x14ac:dyDescent="0.25">
      <c r="A52" s="32" t="s">
        <v>78</v>
      </c>
      <c r="B52" s="17" t="s">
        <v>15</v>
      </c>
      <c r="C52" s="518"/>
      <c r="D52" s="168">
        <f t="shared" si="13"/>
        <v>1.6</v>
      </c>
      <c r="E52" s="16">
        <f>E53+E54+E55</f>
        <v>1.6</v>
      </c>
      <c r="F52" s="16">
        <f>F53+F54+F55</f>
        <v>1.3000000000000003</v>
      </c>
      <c r="G52" s="16">
        <f>G53+G54+G55</f>
        <v>0</v>
      </c>
      <c r="H52" s="169">
        <f>I52+K52</f>
        <v>0</v>
      </c>
      <c r="I52" s="10">
        <f>I53+I54+I55</f>
        <v>0</v>
      </c>
      <c r="J52" s="10">
        <f>J53+J54+J55</f>
        <v>0</v>
      </c>
      <c r="K52" s="10">
        <f>K53+K54+K55</f>
        <v>0</v>
      </c>
      <c r="L52" s="170">
        <f t="shared" si="12"/>
        <v>1.6</v>
      </c>
      <c r="M52" s="12">
        <f>M53+M54+M55</f>
        <v>1.6</v>
      </c>
      <c r="N52" s="12">
        <f>N53+N54+N55</f>
        <v>1.3000000000000003</v>
      </c>
      <c r="O52" s="12">
        <f>O53+O54+O55</f>
        <v>0</v>
      </c>
      <c r="P52" s="239"/>
      <c r="Q52" s="98"/>
    </row>
    <row r="53" spans="1:17" ht="15" customHeight="1" x14ac:dyDescent="0.25">
      <c r="A53" s="40"/>
      <c r="B53" s="651" t="s">
        <v>533</v>
      </c>
      <c r="C53" s="518" t="s">
        <v>9</v>
      </c>
      <c r="D53" s="16">
        <f t="shared" si="13"/>
        <v>0.1</v>
      </c>
      <c r="E53" s="16">
        <v>0.1</v>
      </c>
      <c r="F53" s="16">
        <v>0.1</v>
      </c>
      <c r="G53" s="16"/>
      <c r="H53" s="169">
        <f t="shared" si="4"/>
        <v>0</v>
      </c>
      <c r="I53" s="10"/>
      <c r="J53" s="10"/>
      <c r="K53" s="207"/>
      <c r="L53" s="170">
        <f t="shared" si="12"/>
        <v>0.1</v>
      </c>
      <c r="M53" s="170">
        <f t="shared" ref="M53:O55" si="21">E53+I53</f>
        <v>0.1</v>
      </c>
      <c r="N53" s="170">
        <f t="shared" si="21"/>
        <v>0.1</v>
      </c>
      <c r="O53" s="170">
        <f t="shared" si="21"/>
        <v>0</v>
      </c>
      <c r="P53" s="403"/>
      <c r="Q53" s="98"/>
    </row>
    <row r="54" spans="1:17" ht="15" customHeight="1" x14ac:dyDescent="0.25">
      <c r="A54" s="40"/>
      <c r="B54" s="651"/>
      <c r="C54" s="518" t="s">
        <v>22</v>
      </c>
      <c r="D54" s="16">
        <f t="shared" si="13"/>
        <v>1.4</v>
      </c>
      <c r="E54" s="16">
        <v>1.4</v>
      </c>
      <c r="F54" s="16">
        <v>1.1000000000000001</v>
      </c>
      <c r="G54" s="16"/>
      <c r="H54" s="169">
        <f t="shared" si="4"/>
        <v>0</v>
      </c>
      <c r="I54" s="10"/>
      <c r="J54" s="10"/>
      <c r="K54" s="207"/>
      <c r="L54" s="170">
        <f t="shared" si="12"/>
        <v>1.4</v>
      </c>
      <c r="M54" s="170">
        <f t="shared" si="21"/>
        <v>1.4</v>
      </c>
      <c r="N54" s="170">
        <f t="shared" si="21"/>
        <v>1.1000000000000001</v>
      </c>
      <c r="O54" s="170">
        <f t="shared" si="21"/>
        <v>0</v>
      </c>
      <c r="P54" s="403"/>
      <c r="Q54" s="98"/>
    </row>
    <row r="55" spans="1:17" ht="15" customHeight="1" x14ac:dyDescent="0.25">
      <c r="A55" s="40"/>
      <c r="B55" s="652"/>
      <c r="C55" s="489">
        <v>10</v>
      </c>
      <c r="D55" s="16">
        <f t="shared" si="13"/>
        <v>0.1</v>
      </c>
      <c r="E55" s="16">
        <v>0.1</v>
      </c>
      <c r="F55" s="16">
        <v>0.1</v>
      </c>
      <c r="G55" s="16"/>
      <c r="H55" s="169">
        <f t="shared" si="4"/>
        <v>0</v>
      </c>
      <c r="I55" s="10"/>
      <c r="J55" s="10"/>
      <c r="K55" s="207"/>
      <c r="L55" s="170">
        <f t="shared" si="12"/>
        <v>0.1</v>
      </c>
      <c r="M55" s="170">
        <f t="shared" si="21"/>
        <v>0.1</v>
      </c>
      <c r="N55" s="170">
        <f t="shared" si="21"/>
        <v>0.1</v>
      </c>
      <c r="O55" s="170">
        <f t="shared" si="21"/>
        <v>0</v>
      </c>
      <c r="P55" s="403"/>
      <c r="Q55" s="98"/>
    </row>
    <row r="56" spans="1:17" ht="15" customHeight="1" x14ac:dyDescent="0.25">
      <c r="A56" s="32" t="s">
        <v>79</v>
      </c>
      <c r="B56" s="17" t="s">
        <v>16</v>
      </c>
      <c r="C56" s="518"/>
      <c r="D56" s="332">
        <f>E56+G56</f>
        <v>3.3</v>
      </c>
      <c r="E56" s="16">
        <f>E57+E58+E59</f>
        <v>3.3</v>
      </c>
      <c r="F56" s="16">
        <f>F57+F58+F59</f>
        <v>2.5</v>
      </c>
      <c r="G56" s="16">
        <f>G57+G58+G59</f>
        <v>0</v>
      </c>
      <c r="H56" s="169">
        <f>I56+K56</f>
        <v>0</v>
      </c>
      <c r="I56" s="10">
        <f>I57+I58+I59</f>
        <v>0</v>
      </c>
      <c r="J56" s="10">
        <f>J57+J58+J59</f>
        <v>0</v>
      </c>
      <c r="K56" s="10">
        <f>K57+K58+K59</f>
        <v>0</v>
      </c>
      <c r="L56" s="170">
        <f t="shared" si="12"/>
        <v>3.3</v>
      </c>
      <c r="M56" s="12">
        <f>M57+M58+M59</f>
        <v>3.3</v>
      </c>
      <c r="N56" s="12">
        <f>N57+N58+N59</f>
        <v>2.5</v>
      </c>
      <c r="O56" s="12">
        <f>O57+O58+O59</f>
        <v>0</v>
      </c>
      <c r="P56" s="239"/>
      <c r="Q56" s="98"/>
    </row>
    <row r="57" spans="1:17" ht="15" customHeight="1" x14ac:dyDescent="0.25">
      <c r="A57" s="40"/>
      <c r="B57" s="651" t="s">
        <v>533</v>
      </c>
      <c r="C57" s="518" t="s">
        <v>9</v>
      </c>
      <c r="D57" s="16">
        <f t="shared" si="13"/>
        <v>0.8</v>
      </c>
      <c r="E57" s="16">
        <v>0.8</v>
      </c>
      <c r="F57" s="16">
        <v>0.6</v>
      </c>
      <c r="G57" s="16"/>
      <c r="H57" s="169">
        <f t="shared" si="4"/>
        <v>0</v>
      </c>
      <c r="I57" s="10"/>
      <c r="J57" s="10"/>
      <c r="K57" s="207"/>
      <c r="L57" s="170">
        <f t="shared" si="12"/>
        <v>0.8</v>
      </c>
      <c r="M57" s="170">
        <f t="shared" ref="M57:O59" si="22">E57+I57</f>
        <v>0.8</v>
      </c>
      <c r="N57" s="170">
        <f t="shared" si="22"/>
        <v>0.6</v>
      </c>
      <c r="O57" s="170">
        <f t="shared" si="22"/>
        <v>0</v>
      </c>
      <c r="P57" s="403"/>
      <c r="Q57" s="98"/>
    </row>
    <row r="58" spans="1:17" ht="15" customHeight="1" x14ac:dyDescent="0.25">
      <c r="A58" s="40"/>
      <c r="B58" s="651"/>
      <c r="C58" s="518" t="s">
        <v>22</v>
      </c>
      <c r="D58" s="16">
        <f t="shared" si="13"/>
        <v>2.2000000000000002</v>
      </c>
      <c r="E58" s="16">
        <v>2.2000000000000002</v>
      </c>
      <c r="F58" s="16">
        <v>1.7</v>
      </c>
      <c r="G58" s="16"/>
      <c r="H58" s="169">
        <f t="shared" si="4"/>
        <v>0</v>
      </c>
      <c r="I58" s="10"/>
      <c r="J58" s="10"/>
      <c r="K58" s="207"/>
      <c r="L58" s="170">
        <f t="shared" si="12"/>
        <v>2.2000000000000002</v>
      </c>
      <c r="M58" s="170">
        <f t="shared" si="22"/>
        <v>2.2000000000000002</v>
      </c>
      <c r="N58" s="170">
        <f t="shared" si="22"/>
        <v>1.7</v>
      </c>
      <c r="O58" s="170">
        <f t="shared" si="22"/>
        <v>0</v>
      </c>
      <c r="P58" s="403"/>
      <c r="Q58" s="98"/>
    </row>
    <row r="59" spans="1:17" ht="15" customHeight="1" x14ac:dyDescent="0.25">
      <c r="A59" s="40"/>
      <c r="B59" s="652"/>
      <c r="C59" s="489">
        <v>10</v>
      </c>
      <c r="D59" s="16">
        <f t="shared" si="13"/>
        <v>0.3</v>
      </c>
      <c r="E59" s="16">
        <v>0.3</v>
      </c>
      <c r="F59" s="16">
        <v>0.2</v>
      </c>
      <c r="G59" s="16"/>
      <c r="H59" s="169">
        <f t="shared" si="4"/>
        <v>0</v>
      </c>
      <c r="I59" s="10"/>
      <c r="J59" s="10"/>
      <c r="K59" s="207"/>
      <c r="L59" s="170">
        <f t="shared" si="12"/>
        <v>0.3</v>
      </c>
      <c r="M59" s="170">
        <f t="shared" si="22"/>
        <v>0.3</v>
      </c>
      <c r="N59" s="170">
        <f t="shared" si="22"/>
        <v>0.2</v>
      </c>
      <c r="O59" s="170">
        <f t="shared" si="22"/>
        <v>0</v>
      </c>
      <c r="P59" s="403"/>
      <c r="Q59" s="98"/>
    </row>
    <row r="60" spans="1:17" ht="15" customHeight="1" x14ac:dyDescent="0.25">
      <c r="A60" s="32" t="s">
        <v>80</v>
      </c>
      <c r="B60" s="17" t="s">
        <v>17</v>
      </c>
      <c r="C60" s="518"/>
      <c r="D60" s="332">
        <f>E60+G60</f>
        <v>1</v>
      </c>
      <c r="E60" s="16">
        <f>E61+E62+E63</f>
        <v>1</v>
      </c>
      <c r="F60" s="16">
        <f>F61+F62+F63</f>
        <v>0.79999999999999993</v>
      </c>
      <c r="G60" s="16">
        <f>G61+G62+G63</f>
        <v>0</v>
      </c>
      <c r="H60" s="169">
        <f>I60+K60</f>
        <v>0</v>
      </c>
      <c r="I60" s="10">
        <f>I61+I62+I63</f>
        <v>0</v>
      </c>
      <c r="J60" s="10">
        <f>J61+J62+J63</f>
        <v>0</v>
      </c>
      <c r="K60" s="10">
        <f>K61+K62+K63</f>
        <v>0</v>
      </c>
      <c r="L60" s="170">
        <f t="shared" si="12"/>
        <v>1</v>
      </c>
      <c r="M60" s="12">
        <f>M61+M62+M63</f>
        <v>1</v>
      </c>
      <c r="N60" s="12">
        <f>N61+N62+N63</f>
        <v>0.79999999999999993</v>
      </c>
      <c r="O60" s="12">
        <f>O61+O62+O63</f>
        <v>0</v>
      </c>
      <c r="P60" s="239"/>
      <c r="Q60" s="98"/>
    </row>
    <row r="61" spans="1:17" ht="15" customHeight="1" x14ac:dyDescent="0.25">
      <c r="A61" s="40"/>
      <c r="B61" s="651" t="s">
        <v>533</v>
      </c>
      <c r="C61" s="518" t="s">
        <v>9</v>
      </c>
      <c r="D61" s="16">
        <f t="shared" si="13"/>
        <v>0.5</v>
      </c>
      <c r="E61" s="16">
        <v>0.5</v>
      </c>
      <c r="F61" s="16">
        <v>0.4</v>
      </c>
      <c r="G61" s="16"/>
      <c r="H61" s="169">
        <f t="shared" si="4"/>
        <v>0</v>
      </c>
      <c r="I61" s="10"/>
      <c r="J61" s="10"/>
      <c r="K61" s="207"/>
      <c r="L61" s="170">
        <f t="shared" si="12"/>
        <v>0.5</v>
      </c>
      <c r="M61" s="170">
        <f t="shared" ref="M61:O63" si="23">E61+I61</f>
        <v>0.5</v>
      </c>
      <c r="N61" s="170">
        <f t="shared" si="23"/>
        <v>0.4</v>
      </c>
      <c r="O61" s="170">
        <f t="shared" si="23"/>
        <v>0</v>
      </c>
      <c r="P61" s="403"/>
      <c r="Q61" s="98"/>
    </row>
    <row r="62" spans="1:17" ht="15" customHeight="1" x14ac:dyDescent="0.25">
      <c r="A62" s="40"/>
      <c r="B62" s="651"/>
      <c r="C62" s="518" t="s">
        <v>22</v>
      </c>
      <c r="D62" s="16">
        <f t="shared" si="13"/>
        <v>0.4</v>
      </c>
      <c r="E62" s="16">
        <v>0.4</v>
      </c>
      <c r="F62" s="16">
        <v>0.3</v>
      </c>
      <c r="G62" s="16"/>
      <c r="H62" s="169">
        <f t="shared" si="4"/>
        <v>0</v>
      </c>
      <c r="I62" s="10"/>
      <c r="J62" s="10"/>
      <c r="K62" s="207"/>
      <c r="L62" s="170">
        <f t="shared" si="12"/>
        <v>0.4</v>
      </c>
      <c r="M62" s="170">
        <f t="shared" si="23"/>
        <v>0.4</v>
      </c>
      <c r="N62" s="170">
        <f t="shared" si="23"/>
        <v>0.3</v>
      </c>
      <c r="O62" s="170">
        <f t="shared" si="23"/>
        <v>0</v>
      </c>
      <c r="P62" s="403"/>
      <c r="Q62" s="98"/>
    </row>
    <row r="63" spans="1:17" ht="15" customHeight="1" x14ac:dyDescent="0.25">
      <c r="A63" s="40"/>
      <c r="B63" s="652"/>
      <c r="C63" s="489">
        <v>10</v>
      </c>
      <c r="D63" s="16">
        <f t="shared" si="13"/>
        <v>0.1</v>
      </c>
      <c r="E63" s="16">
        <v>0.1</v>
      </c>
      <c r="F63" s="16">
        <v>0.1</v>
      </c>
      <c r="G63" s="16"/>
      <c r="H63" s="169">
        <f t="shared" si="4"/>
        <v>0</v>
      </c>
      <c r="I63" s="10"/>
      <c r="J63" s="10"/>
      <c r="K63" s="207"/>
      <c r="L63" s="170">
        <f t="shared" si="12"/>
        <v>0.1</v>
      </c>
      <c r="M63" s="170">
        <f t="shared" si="23"/>
        <v>0.1</v>
      </c>
      <c r="N63" s="170">
        <f t="shared" si="23"/>
        <v>0.1</v>
      </c>
      <c r="O63" s="170">
        <f t="shared" si="23"/>
        <v>0</v>
      </c>
      <c r="P63" s="403"/>
      <c r="Q63" s="98"/>
    </row>
    <row r="64" spans="1:17" ht="15" customHeight="1" x14ac:dyDescent="0.25">
      <c r="A64" s="32" t="s">
        <v>81</v>
      </c>
      <c r="B64" s="17" t="s">
        <v>18</v>
      </c>
      <c r="C64" s="518"/>
      <c r="D64" s="332">
        <f>E64+G64</f>
        <v>0.89999999999999991</v>
      </c>
      <c r="E64" s="16">
        <f>E65+E66+E67</f>
        <v>0.89999999999999991</v>
      </c>
      <c r="F64" s="16">
        <f>F65+F66+F67</f>
        <v>0.7</v>
      </c>
      <c r="G64" s="16">
        <f>G65+G66+G67</f>
        <v>0</v>
      </c>
      <c r="H64" s="169">
        <f>I64+K64</f>
        <v>0</v>
      </c>
      <c r="I64" s="10">
        <f>I65+I66+I67</f>
        <v>0</v>
      </c>
      <c r="J64" s="10">
        <f>J65+J66+J67</f>
        <v>0</v>
      </c>
      <c r="K64" s="10">
        <f>K65+K66+K67</f>
        <v>0</v>
      </c>
      <c r="L64" s="170">
        <f t="shared" si="12"/>
        <v>0.89999999999999991</v>
      </c>
      <c r="M64" s="12">
        <f>M65+M66+M67</f>
        <v>0.89999999999999991</v>
      </c>
      <c r="N64" s="12">
        <f>N65+N66+N67</f>
        <v>0.7</v>
      </c>
      <c r="O64" s="12">
        <f>O65+O66+O67</f>
        <v>0</v>
      </c>
      <c r="P64" s="239"/>
      <c r="Q64" s="98"/>
    </row>
    <row r="65" spans="1:18" ht="15" customHeight="1" x14ac:dyDescent="0.25">
      <c r="A65" s="40"/>
      <c r="B65" s="651" t="s">
        <v>533</v>
      </c>
      <c r="C65" s="518" t="s">
        <v>9</v>
      </c>
      <c r="D65" s="16">
        <f t="shared" si="13"/>
        <v>0.1</v>
      </c>
      <c r="E65" s="16">
        <v>0.1</v>
      </c>
      <c r="F65" s="16">
        <v>0.1</v>
      </c>
      <c r="G65" s="16"/>
      <c r="H65" s="169">
        <f t="shared" si="4"/>
        <v>0</v>
      </c>
      <c r="I65" s="10"/>
      <c r="J65" s="10"/>
      <c r="K65" s="207"/>
      <c r="L65" s="170">
        <f t="shared" si="12"/>
        <v>0.1</v>
      </c>
      <c r="M65" s="170">
        <f t="shared" ref="M65:O67" si="24">E65+I65</f>
        <v>0.1</v>
      </c>
      <c r="N65" s="170">
        <f t="shared" si="24"/>
        <v>0.1</v>
      </c>
      <c r="O65" s="170">
        <f t="shared" si="24"/>
        <v>0</v>
      </c>
      <c r="P65" s="403"/>
      <c r="Q65" s="98"/>
    </row>
    <row r="66" spans="1:18" ht="15" customHeight="1" x14ac:dyDescent="0.25">
      <c r="A66" s="40"/>
      <c r="B66" s="651"/>
      <c r="C66" s="518" t="s">
        <v>22</v>
      </c>
      <c r="D66" s="16">
        <f t="shared" si="13"/>
        <v>0.7</v>
      </c>
      <c r="E66" s="16">
        <v>0.7</v>
      </c>
      <c r="F66" s="16">
        <v>0.5</v>
      </c>
      <c r="G66" s="16"/>
      <c r="H66" s="169">
        <f t="shared" si="4"/>
        <v>0</v>
      </c>
      <c r="I66" s="10"/>
      <c r="J66" s="10"/>
      <c r="K66" s="207"/>
      <c r="L66" s="170">
        <f t="shared" si="12"/>
        <v>0.7</v>
      </c>
      <c r="M66" s="170">
        <f t="shared" si="24"/>
        <v>0.7</v>
      </c>
      <c r="N66" s="170">
        <f t="shared" si="24"/>
        <v>0.5</v>
      </c>
      <c r="O66" s="170">
        <f t="shared" si="24"/>
        <v>0</v>
      </c>
      <c r="P66" s="403"/>
      <c r="Q66" s="98"/>
    </row>
    <row r="67" spans="1:18" ht="15" customHeight="1" x14ac:dyDescent="0.25">
      <c r="A67" s="40"/>
      <c r="B67" s="652"/>
      <c r="C67" s="489">
        <v>10</v>
      </c>
      <c r="D67" s="16">
        <f t="shared" si="13"/>
        <v>0.1</v>
      </c>
      <c r="E67" s="16">
        <v>0.1</v>
      </c>
      <c r="F67" s="16">
        <v>0.1</v>
      </c>
      <c r="G67" s="16"/>
      <c r="H67" s="169">
        <f t="shared" si="4"/>
        <v>0</v>
      </c>
      <c r="I67" s="10"/>
      <c r="J67" s="10"/>
      <c r="K67" s="207"/>
      <c r="L67" s="170">
        <f t="shared" si="12"/>
        <v>0.1</v>
      </c>
      <c r="M67" s="170">
        <f t="shared" si="24"/>
        <v>0.1</v>
      </c>
      <c r="N67" s="170">
        <f t="shared" si="24"/>
        <v>0.1</v>
      </c>
      <c r="O67" s="170">
        <f t="shared" si="24"/>
        <v>0</v>
      </c>
      <c r="P67" s="403"/>
      <c r="Q67" s="98"/>
    </row>
    <row r="68" spans="1:18" ht="15" customHeight="1" x14ac:dyDescent="0.25">
      <c r="A68" s="32" t="s">
        <v>82</v>
      </c>
      <c r="B68" s="17" t="s">
        <v>19</v>
      </c>
      <c r="C68" s="518"/>
      <c r="D68" s="332">
        <f>E68+G68</f>
        <v>1.1000000000000001</v>
      </c>
      <c r="E68" s="16">
        <f>E69+E70+E71</f>
        <v>1.1000000000000001</v>
      </c>
      <c r="F68" s="16">
        <f>F69+F70+F71</f>
        <v>0.8</v>
      </c>
      <c r="G68" s="16">
        <f>G69+G70+G71</f>
        <v>0</v>
      </c>
      <c r="H68" s="169">
        <f>I68+K68</f>
        <v>0</v>
      </c>
      <c r="I68" s="10">
        <f>I69+I70+I71</f>
        <v>0</v>
      </c>
      <c r="J68" s="10">
        <f>J69+J70+J71</f>
        <v>0</v>
      </c>
      <c r="K68" s="10">
        <f>K69+K70+K71</f>
        <v>0</v>
      </c>
      <c r="L68" s="170">
        <f t="shared" si="12"/>
        <v>1.1000000000000001</v>
      </c>
      <c r="M68" s="12">
        <f>M69+M70+M71</f>
        <v>1.1000000000000001</v>
      </c>
      <c r="N68" s="12">
        <f>N69+N70+N71</f>
        <v>0.8</v>
      </c>
      <c r="O68" s="12">
        <f>O69+O70+O71</f>
        <v>0</v>
      </c>
      <c r="P68" s="239"/>
      <c r="Q68" s="98"/>
    </row>
    <row r="69" spans="1:18" ht="15" customHeight="1" x14ac:dyDescent="0.25">
      <c r="A69" s="40"/>
      <c r="B69" s="651" t="s">
        <v>533</v>
      </c>
      <c r="C69" s="518" t="s">
        <v>9</v>
      </c>
      <c r="D69" s="16">
        <f t="shared" si="13"/>
        <v>0.4</v>
      </c>
      <c r="E69" s="16">
        <v>0.4</v>
      </c>
      <c r="F69" s="16">
        <v>0.3</v>
      </c>
      <c r="G69" s="16"/>
      <c r="H69" s="169">
        <f>I69+K69</f>
        <v>0</v>
      </c>
      <c r="I69" s="10"/>
      <c r="J69" s="10"/>
      <c r="K69" s="207"/>
      <c r="L69" s="170">
        <f t="shared" si="12"/>
        <v>0.4</v>
      </c>
      <c r="M69" s="170">
        <f t="shared" ref="M69:O71" si="25">E69+I69</f>
        <v>0.4</v>
      </c>
      <c r="N69" s="170">
        <f t="shared" si="25"/>
        <v>0.3</v>
      </c>
      <c r="O69" s="170">
        <f t="shared" si="25"/>
        <v>0</v>
      </c>
      <c r="P69" s="403"/>
      <c r="Q69" s="98"/>
    </row>
    <row r="70" spans="1:18" ht="15" hidden="1" customHeight="1" x14ac:dyDescent="0.25">
      <c r="A70" s="40"/>
      <c r="B70" s="651"/>
      <c r="C70" s="518" t="s">
        <v>31</v>
      </c>
      <c r="D70" s="16">
        <f t="shared" si="13"/>
        <v>0</v>
      </c>
      <c r="E70" s="16"/>
      <c r="F70" s="16"/>
      <c r="G70" s="16"/>
      <c r="H70" s="169">
        <f>I70+K70</f>
        <v>0</v>
      </c>
      <c r="I70" s="10"/>
      <c r="J70" s="10"/>
      <c r="K70" s="207"/>
      <c r="L70" s="170">
        <f t="shared" si="12"/>
        <v>0</v>
      </c>
      <c r="M70" s="170">
        <f t="shared" si="25"/>
        <v>0</v>
      </c>
      <c r="N70" s="170">
        <f t="shared" si="25"/>
        <v>0</v>
      </c>
      <c r="O70" s="170">
        <f t="shared" si="25"/>
        <v>0</v>
      </c>
      <c r="P70" s="403"/>
      <c r="Q70" s="98"/>
    </row>
    <row r="71" spans="1:18" ht="15" customHeight="1" x14ac:dyDescent="0.25">
      <c r="A71" s="40"/>
      <c r="B71" s="652"/>
      <c r="C71" s="518" t="s">
        <v>22</v>
      </c>
      <c r="D71" s="16">
        <f t="shared" si="13"/>
        <v>0.7</v>
      </c>
      <c r="E71" s="16">
        <v>0.7</v>
      </c>
      <c r="F71" s="16">
        <v>0.5</v>
      </c>
      <c r="G71" s="16"/>
      <c r="H71" s="169">
        <f>I71+K71</f>
        <v>0</v>
      </c>
      <c r="I71" s="10"/>
      <c r="J71" s="10"/>
      <c r="K71" s="207"/>
      <c r="L71" s="170">
        <f t="shared" si="12"/>
        <v>0.7</v>
      </c>
      <c r="M71" s="170">
        <f t="shared" si="25"/>
        <v>0.7</v>
      </c>
      <c r="N71" s="170">
        <f t="shared" si="25"/>
        <v>0.5</v>
      </c>
      <c r="O71" s="170">
        <f t="shared" si="25"/>
        <v>0</v>
      </c>
      <c r="P71" s="403"/>
      <c r="Q71" s="98"/>
    </row>
    <row r="72" spans="1:18" x14ac:dyDescent="0.25">
      <c r="A72" s="20" t="s">
        <v>83</v>
      </c>
      <c r="B72" s="87" t="s">
        <v>174</v>
      </c>
      <c r="C72" s="520"/>
      <c r="D72" s="21">
        <f t="shared" si="13"/>
        <v>30.200000000000003</v>
      </c>
      <c r="E72" s="21">
        <f>E22+E27+E31+E35+E40+E44+E48+E52+E56+E60+E64+E68</f>
        <v>30.200000000000003</v>
      </c>
      <c r="F72" s="21">
        <f>F22+F27+F31+F35+F40+F44+F48+F52+F56+F60+F64+F68</f>
        <v>23.200000000000003</v>
      </c>
      <c r="G72" s="21">
        <f>G22+G27+G31+G35+G40+G44+G48+G52+G56+G60+G64+G68</f>
        <v>0</v>
      </c>
      <c r="H72" s="21">
        <f>I72+K72</f>
        <v>0</v>
      </c>
      <c r="I72" s="21">
        <f>I22+I27+I31+I35+I40+I44+I48+I52+I56+I60+I64+I68</f>
        <v>0</v>
      </c>
      <c r="J72" s="21">
        <f>J22+J27+J31+J35+J40+J44+J48+J52+J56+J60+J64+J68</f>
        <v>0</v>
      </c>
      <c r="K72" s="21">
        <f>K22+K27+K31+K35+K40+K44+K48+K52+K56+K60+K64+K68</f>
        <v>0</v>
      </c>
      <c r="L72" s="21">
        <f t="shared" si="12"/>
        <v>30.200000000000003</v>
      </c>
      <c r="M72" s="21">
        <f>M22+M27+M31+M35+M40+M44+M48+M52+M56+M60+M64+M68</f>
        <v>30.200000000000003</v>
      </c>
      <c r="N72" s="21">
        <f>N22+N27+N31+N35+N40+N44+N48+N52+N56+N60+N64+N68</f>
        <v>23.200000000000003</v>
      </c>
      <c r="O72" s="21">
        <f>O22+O27+O31+O35+O40+O44+O48+O52+O56+O60+O64+O68</f>
        <v>0</v>
      </c>
      <c r="P72" s="404"/>
      <c r="Q72" s="205"/>
      <c r="R72" s="98"/>
    </row>
    <row r="73" spans="1:18" ht="15" customHeight="1" x14ac:dyDescent="0.25">
      <c r="A73" s="32" t="s">
        <v>84</v>
      </c>
      <c r="B73" s="561" t="s">
        <v>59</v>
      </c>
      <c r="C73" s="562"/>
      <c r="D73" s="562"/>
      <c r="E73" s="562"/>
      <c r="F73" s="562"/>
      <c r="G73" s="562"/>
      <c r="H73" s="562"/>
      <c r="I73" s="562"/>
      <c r="J73" s="562"/>
      <c r="K73" s="562"/>
      <c r="L73" s="562"/>
      <c r="M73" s="562"/>
      <c r="N73" s="562"/>
      <c r="O73" s="563"/>
      <c r="P73" s="389"/>
    </row>
    <row r="74" spans="1:18" x14ac:dyDescent="0.25">
      <c r="A74" s="413" t="s">
        <v>85</v>
      </c>
      <c r="B74" s="29" t="s">
        <v>20</v>
      </c>
      <c r="C74" s="329"/>
      <c r="D74" s="168">
        <f>E74+G74</f>
        <v>2032.7000000000003</v>
      </c>
      <c r="E74" s="168">
        <f t="shared" ref="E74:K74" si="26">E76+E77+E78</f>
        <v>809.6</v>
      </c>
      <c r="F74" s="168">
        <f t="shared" si="26"/>
        <v>0.5</v>
      </c>
      <c r="G74" s="168">
        <f t="shared" si="26"/>
        <v>1223.1000000000001</v>
      </c>
      <c r="H74" s="169">
        <f t="shared" si="26"/>
        <v>0</v>
      </c>
      <c r="I74" s="169">
        <f t="shared" si="26"/>
        <v>-41.099999999999994</v>
      </c>
      <c r="J74" s="169">
        <f t="shared" si="26"/>
        <v>0</v>
      </c>
      <c r="K74" s="169">
        <f t="shared" si="26"/>
        <v>41.1</v>
      </c>
      <c r="L74" s="170">
        <f>M74+O74</f>
        <v>2032.7</v>
      </c>
      <c r="M74" s="170">
        <f>M76+M77+M78</f>
        <v>768.5</v>
      </c>
      <c r="N74" s="170">
        <f>N76+N77+N78</f>
        <v>0.5</v>
      </c>
      <c r="O74" s="170">
        <f>O76+O77+O78</f>
        <v>1264.2</v>
      </c>
      <c r="P74" s="403"/>
    </row>
    <row r="75" spans="1:18" x14ac:dyDescent="0.25">
      <c r="A75" s="240"/>
      <c r="B75" s="159" t="s">
        <v>194</v>
      </c>
      <c r="C75" s="307"/>
      <c r="D75" s="176"/>
      <c r="E75" s="176"/>
      <c r="F75" s="176"/>
      <c r="G75" s="176"/>
      <c r="H75" s="177"/>
      <c r="I75" s="177"/>
      <c r="J75" s="177"/>
      <c r="K75" s="177"/>
      <c r="L75" s="178"/>
      <c r="M75" s="178"/>
      <c r="N75" s="178"/>
      <c r="O75" s="178"/>
      <c r="P75" s="403"/>
    </row>
    <row r="76" spans="1:18" ht="15" customHeight="1" x14ac:dyDescent="0.25">
      <c r="A76" s="240"/>
      <c r="B76" s="657" t="s">
        <v>316</v>
      </c>
      <c r="C76" s="209" t="s">
        <v>25</v>
      </c>
      <c r="D76" s="168">
        <f>E76+G76</f>
        <v>1722.5</v>
      </c>
      <c r="E76" s="67">
        <v>524.1</v>
      </c>
      <c r="F76" s="67"/>
      <c r="G76" s="67">
        <v>1198.4000000000001</v>
      </c>
      <c r="H76" s="68">
        <f>I76+K76</f>
        <v>64.099999999999994</v>
      </c>
      <c r="I76" s="68">
        <v>23</v>
      </c>
      <c r="J76" s="68"/>
      <c r="K76" s="68">
        <v>41.1</v>
      </c>
      <c r="L76" s="69">
        <f>M76+O76</f>
        <v>1786.6</v>
      </c>
      <c r="M76" s="69">
        <f t="shared" ref="M76:O78" si="27">E76+I76</f>
        <v>547.1</v>
      </c>
      <c r="N76" s="69">
        <f t="shared" si="27"/>
        <v>0</v>
      </c>
      <c r="O76" s="69">
        <f t="shared" si="27"/>
        <v>1239.5</v>
      </c>
      <c r="P76" s="403"/>
    </row>
    <row r="77" spans="1:18" s="37" customFormat="1" ht="23.25" customHeight="1" x14ac:dyDescent="0.25">
      <c r="A77" s="240"/>
      <c r="B77" s="657"/>
      <c r="C77" s="501" t="s">
        <v>31</v>
      </c>
      <c r="D77" s="168">
        <f>E77+G77</f>
        <v>284.89999999999998</v>
      </c>
      <c r="E77" s="67">
        <v>284.89999999999998</v>
      </c>
      <c r="F77" s="67"/>
      <c r="G77" s="67"/>
      <c r="H77" s="68">
        <f>I77+K77</f>
        <v>-64.099999999999994</v>
      </c>
      <c r="I77" s="68">
        <v>-64.099999999999994</v>
      </c>
      <c r="J77" s="68"/>
      <c r="K77" s="68"/>
      <c r="L77" s="69">
        <f>M77+O77</f>
        <v>220.79999999999998</v>
      </c>
      <c r="M77" s="69">
        <f t="shared" si="27"/>
        <v>220.79999999999998</v>
      </c>
      <c r="N77" s="69">
        <f t="shared" si="27"/>
        <v>0</v>
      </c>
      <c r="O77" s="69">
        <f t="shared" si="27"/>
        <v>0</v>
      </c>
      <c r="P77" s="403"/>
    </row>
    <row r="78" spans="1:18" s="37" customFormat="1" ht="53.25" customHeight="1" x14ac:dyDescent="0.25">
      <c r="A78" s="313"/>
      <c r="B78" s="187" t="s">
        <v>569</v>
      </c>
      <c r="C78" s="206" t="s">
        <v>31</v>
      </c>
      <c r="D78" s="168">
        <f>E78+G78</f>
        <v>25.3</v>
      </c>
      <c r="E78" s="67">
        <v>0.6</v>
      </c>
      <c r="F78" s="67">
        <v>0.5</v>
      </c>
      <c r="G78" s="67">
        <v>24.7</v>
      </c>
      <c r="H78" s="68">
        <f>I78+K78</f>
        <v>0</v>
      </c>
      <c r="I78" s="68"/>
      <c r="J78" s="68"/>
      <c r="K78" s="68"/>
      <c r="L78" s="69">
        <f>M78+O78</f>
        <v>25.3</v>
      </c>
      <c r="M78" s="69">
        <f t="shared" si="27"/>
        <v>0.6</v>
      </c>
      <c r="N78" s="69">
        <f t="shared" si="27"/>
        <v>0.5</v>
      </c>
      <c r="O78" s="69">
        <f t="shared" si="27"/>
        <v>24.7</v>
      </c>
      <c r="P78" s="403"/>
    </row>
    <row r="79" spans="1:18" x14ac:dyDescent="0.25">
      <c r="A79" s="20" t="s">
        <v>86</v>
      </c>
      <c r="B79" s="21" t="s">
        <v>175</v>
      </c>
      <c r="C79" s="208"/>
      <c r="D79" s="21">
        <f>D74</f>
        <v>2032.7000000000003</v>
      </c>
      <c r="E79" s="21">
        <f t="shared" ref="E79:O79" si="28">E74</f>
        <v>809.6</v>
      </c>
      <c r="F79" s="21">
        <f t="shared" si="28"/>
        <v>0.5</v>
      </c>
      <c r="G79" s="21">
        <f t="shared" si="28"/>
        <v>1223.1000000000001</v>
      </c>
      <c r="H79" s="21">
        <f t="shared" si="28"/>
        <v>0</v>
      </c>
      <c r="I79" s="21">
        <f t="shared" si="28"/>
        <v>-41.099999999999994</v>
      </c>
      <c r="J79" s="21">
        <f t="shared" si="28"/>
        <v>0</v>
      </c>
      <c r="K79" s="21">
        <f t="shared" si="28"/>
        <v>41.1</v>
      </c>
      <c r="L79" s="21">
        <f t="shared" ref="L79" si="29">M79+O79</f>
        <v>2032.7</v>
      </c>
      <c r="M79" s="21">
        <f t="shared" si="28"/>
        <v>768.5</v>
      </c>
      <c r="N79" s="21">
        <f t="shared" si="28"/>
        <v>0.5</v>
      </c>
      <c r="O79" s="21">
        <f t="shared" si="28"/>
        <v>1264.2</v>
      </c>
      <c r="P79" s="404"/>
    </row>
    <row r="80" spans="1:18" x14ac:dyDescent="0.25">
      <c r="A80" s="32" t="s">
        <v>87</v>
      </c>
      <c r="B80" s="561" t="s">
        <v>63</v>
      </c>
      <c r="C80" s="562"/>
      <c r="D80" s="562"/>
      <c r="E80" s="562"/>
      <c r="F80" s="562"/>
      <c r="G80" s="562"/>
      <c r="H80" s="562"/>
      <c r="I80" s="562"/>
      <c r="J80" s="562"/>
      <c r="K80" s="562"/>
      <c r="L80" s="562"/>
      <c r="M80" s="562"/>
      <c r="N80" s="562"/>
      <c r="O80" s="563"/>
      <c r="P80" s="389"/>
    </row>
    <row r="81" spans="1:16" x14ac:dyDescent="0.25">
      <c r="A81" s="32" t="s">
        <v>88</v>
      </c>
      <c r="B81" s="17" t="s">
        <v>20</v>
      </c>
      <c r="C81" s="507" t="s">
        <v>32</v>
      </c>
      <c r="D81" s="223">
        <f t="shared" ref="D81" si="30">E81+G81</f>
        <v>119</v>
      </c>
      <c r="E81" s="168"/>
      <c r="F81" s="168"/>
      <c r="G81" s="211">
        <v>119</v>
      </c>
      <c r="H81" s="169">
        <f>I81+K81</f>
        <v>0</v>
      </c>
      <c r="I81" s="169"/>
      <c r="J81" s="169"/>
      <c r="K81" s="336"/>
      <c r="L81" s="170">
        <f t="shared" ref="L81" si="31">M81+O81</f>
        <v>119</v>
      </c>
      <c r="M81" s="170">
        <f t="shared" ref="M81" si="32">E81+I81</f>
        <v>0</v>
      </c>
      <c r="N81" s="170">
        <f t="shared" ref="N81" si="33">F81+J81</f>
        <v>0</v>
      </c>
      <c r="O81" s="170">
        <f t="shared" ref="O81" si="34">G81+K81</f>
        <v>119</v>
      </c>
      <c r="P81" s="403"/>
    </row>
    <row r="82" spans="1:16" ht="26.25" x14ac:dyDescent="0.25">
      <c r="A82" s="40"/>
      <c r="B82" s="391" t="s">
        <v>317</v>
      </c>
      <c r="C82" s="521"/>
      <c r="D82" s="224"/>
      <c r="E82" s="171"/>
      <c r="F82" s="171"/>
      <c r="G82" s="213"/>
      <c r="H82" s="172"/>
      <c r="I82" s="172"/>
      <c r="J82" s="172"/>
      <c r="K82" s="337"/>
      <c r="L82" s="173">
        <f t="shared" ref="L82" si="35">M82+O82</f>
        <v>0</v>
      </c>
      <c r="M82" s="173"/>
      <c r="N82" s="173"/>
      <c r="O82" s="173">
        <f t="shared" ref="O82" si="36">G82+K82</f>
        <v>0</v>
      </c>
      <c r="P82" s="403"/>
    </row>
    <row r="83" spans="1:16" ht="26.25" hidden="1" x14ac:dyDescent="0.25">
      <c r="A83" s="40"/>
      <c r="B83" s="383" t="s">
        <v>442</v>
      </c>
      <c r="C83" s="522" t="s">
        <v>32</v>
      </c>
      <c r="D83" s="331"/>
      <c r="E83" s="331"/>
      <c r="F83" s="331"/>
      <c r="G83" s="331"/>
      <c r="H83" s="172">
        <f>I83+K83</f>
        <v>0</v>
      </c>
      <c r="I83" s="172"/>
      <c r="J83" s="172"/>
      <c r="K83" s="172"/>
      <c r="L83" s="173">
        <f>M83+O83</f>
        <v>0</v>
      </c>
      <c r="M83" s="173">
        <f t="shared" ref="M83:O85" si="37">E83+I83</f>
        <v>0</v>
      </c>
      <c r="N83" s="173">
        <f t="shared" si="37"/>
        <v>0</v>
      </c>
      <c r="O83" s="173">
        <f t="shared" si="37"/>
        <v>0</v>
      </c>
      <c r="P83" s="403"/>
    </row>
    <row r="84" spans="1:16" ht="39" hidden="1" x14ac:dyDescent="0.25">
      <c r="A84" s="40"/>
      <c r="B84" s="384" t="s">
        <v>443</v>
      </c>
      <c r="C84" s="516" t="s">
        <v>32</v>
      </c>
      <c r="D84" s="176"/>
      <c r="E84" s="176"/>
      <c r="F84" s="176"/>
      <c r="G84" s="176"/>
      <c r="H84" s="169">
        <f>I84+K84</f>
        <v>0</v>
      </c>
      <c r="I84" s="172"/>
      <c r="J84" s="172"/>
      <c r="K84" s="172"/>
      <c r="L84" s="170">
        <f>M84+O84</f>
        <v>0</v>
      </c>
      <c r="M84" s="170">
        <f t="shared" si="37"/>
        <v>0</v>
      </c>
      <c r="N84" s="170">
        <f t="shared" si="37"/>
        <v>0</v>
      </c>
      <c r="O84" s="170">
        <f t="shared" si="37"/>
        <v>0</v>
      </c>
      <c r="P84" s="403"/>
    </row>
    <row r="85" spans="1:16" x14ac:dyDescent="0.25">
      <c r="A85" s="32" t="s">
        <v>89</v>
      </c>
      <c r="B85" s="17" t="s">
        <v>70</v>
      </c>
      <c r="C85" s="507" t="s">
        <v>32</v>
      </c>
      <c r="D85" s="223">
        <f>E85+G85</f>
        <v>1.6</v>
      </c>
      <c r="E85" s="168">
        <v>1.6</v>
      </c>
      <c r="F85" s="168">
        <v>1.2</v>
      </c>
      <c r="G85" s="211">
        <f>G87+G88</f>
        <v>0</v>
      </c>
      <c r="H85" s="169">
        <f>I85+K85</f>
        <v>0</v>
      </c>
      <c r="I85" s="212"/>
      <c r="J85" s="169"/>
      <c r="K85" s="336">
        <f>K87+K88</f>
        <v>0</v>
      </c>
      <c r="L85" s="491">
        <f>M85+O85</f>
        <v>1.6</v>
      </c>
      <c r="M85" s="170">
        <f t="shared" si="37"/>
        <v>1.6</v>
      </c>
      <c r="N85" s="170">
        <f t="shared" si="37"/>
        <v>1.2</v>
      </c>
      <c r="O85" s="170">
        <f t="shared" si="37"/>
        <v>0</v>
      </c>
    </row>
    <row r="86" spans="1:16" hidden="1" x14ac:dyDescent="0.25">
      <c r="A86" s="40"/>
      <c r="B86" s="494" t="s">
        <v>194</v>
      </c>
      <c r="C86" s="523"/>
      <c r="D86" s="364"/>
      <c r="E86" s="176"/>
      <c r="F86" s="176"/>
      <c r="G86" s="276"/>
      <c r="H86" s="177"/>
      <c r="I86" s="277"/>
      <c r="J86" s="177"/>
      <c r="K86" s="395"/>
      <c r="L86" s="492"/>
      <c r="M86" s="178"/>
      <c r="N86" s="280"/>
      <c r="O86" s="178"/>
      <c r="P86" s="403"/>
    </row>
    <row r="87" spans="1:16" ht="26.25" hidden="1" x14ac:dyDescent="0.25">
      <c r="A87" s="40"/>
      <c r="B87" s="391" t="s">
        <v>442</v>
      </c>
      <c r="C87" s="508" t="s">
        <v>32</v>
      </c>
      <c r="D87" s="364">
        <f>E87+G87</f>
        <v>0</v>
      </c>
      <c r="E87" s="176"/>
      <c r="F87" s="176"/>
      <c r="G87" s="276"/>
      <c r="H87" s="177">
        <f>I87+K87</f>
        <v>0</v>
      </c>
      <c r="I87" s="393"/>
      <c r="J87" s="68"/>
      <c r="K87" s="490"/>
      <c r="L87" s="492">
        <f>M87+O87</f>
        <v>0</v>
      </c>
      <c r="M87" s="178">
        <f t="shared" ref="M87:O88" si="38">E87+I87</f>
        <v>0</v>
      </c>
      <c r="N87" s="280">
        <f t="shared" si="38"/>
        <v>0</v>
      </c>
      <c r="O87" s="178">
        <f t="shared" si="38"/>
        <v>0</v>
      </c>
      <c r="P87" s="403"/>
    </row>
    <row r="88" spans="1:16" ht="26.25" x14ac:dyDescent="0.25">
      <c r="A88" s="243"/>
      <c r="B88" s="495" t="s">
        <v>533</v>
      </c>
      <c r="C88" s="521"/>
      <c r="D88" s="224"/>
      <c r="E88" s="171"/>
      <c r="F88" s="171"/>
      <c r="G88" s="213"/>
      <c r="H88" s="172">
        <f>I88+K88</f>
        <v>0</v>
      </c>
      <c r="I88" s="214"/>
      <c r="J88" s="172"/>
      <c r="K88" s="337"/>
      <c r="L88" s="493">
        <f>M88+O88</f>
        <v>0</v>
      </c>
      <c r="M88" s="173">
        <f t="shared" si="38"/>
        <v>0</v>
      </c>
      <c r="N88" s="309">
        <f t="shared" si="38"/>
        <v>0</v>
      </c>
      <c r="O88" s="173">
        <f t="shared" si="38"/>
        <v>0</v>
      </c>
      <c r="P88" s="403"/>
    </row>
    <row r="89" spans="1:16" x14ac:dyDescent="0.25">
      <c r="A89" s="472" t="s">
        <v>90</v>
      </c>
      <c r="B89" s="21" t="s">
        <v>176</v>
      </c>
      <c r="C89" s="388"/>
      <c r="D89" s="21">
        <f t="shared" ref="D89:O89" si="39">D81+D85</f>
        <v>120.6</v>
      </c>
      <c r="E89" s="21">
        <f t="shared" si="39"/>
        <v>1.6</v>
      </c>
      <c r="F89" s="21">
        <f t="shared" si="39"/>
        <v>1.2</v>
      </c>
      <c r="G89" s="21">
        <f t="shared" si="39"/>
        <v>119</v>
      </c>
      <c r="H89" s="21">
        <f t="shared" si="39"/>
        <v>0</v>
      </c>
      <c r="I89" s="21">
        <f t="shared" si="39"/>
        <v>0</v>
      </c>
      <c r="J89" s="21">
        <f t="shared" si="39"/>
        <v>0</v>
      </c>
      <c r="K89" s="21">
        <f t="shared" si="39"/>
        <v>0</v>
      </c>
      <c r="L89" s="21">
        <f t="shared" ref="L89" si="40">M89+O89</f>
        <v>120.6</v>
      </c>
      <c r="M89" s="87">
        <f t="shared" si="39"/>
        <v>1.6</v>
      </c>
      <c r="N89" s="87">
        <f t="shared" si="39"/>
        <v>1.2</v>
      </c>
      <c r="O89" s="87">
        <f t="shared" si="39"/>
        <v>119</v>
      </c>
      <c r="P89" s="404"/>
    </row>
    <row r="90" spans="1:16" x14ac:dyDescent="0.25">
      <c r="A90" s="32" t="s">
        <v>91</v>
      </c>
      <c r="B90" s="561" t="s">
        <v>171</v>
      </c>
      <c r="C90" s="562"/>
      <c r="D90" s="562"/>
      <c r="E90" s="562"/>
      <c r="F90" s="562"/>
      <c r="G90" s="562"/>
      <c r="H90" s="562"/>
      <c r="I90" s="562"/>
      <c r="J90" s="562"/>
      <c r="K90" s="562"/>
      <c r="L90" s="562"/>
      <c r="M90" s="562"/>
      <c r="N90" s="562"/>
      <c r="O90" s="563"/>
      <c r="P90" s="389"/>
    </row>
    <row r="91" spans="1:16" x14ac:dyDescent="0.25">
      <c r="A91" s="413" t="s">
        <v>92</v>
      </c>
      <c r="B91" s="35" t="s">
        <v>20</v>
      </c>
      <c r="C91" s="507" t="s">
        <v>51</v>
      </c>
      <c r="D91" s="364">
        <f t="shared" ref="D91" si="41">E91+G91</f>
        <v>962.90000000000009</v>
      </c>
      <c r="E91" s="176">
        <f>E94+E95+E96+E97+E93</f>
        <v>156.30000000000001</v>
      </c>
      <c r="F91" s="176">
        <f t="shared" ref="F91:G91" si="42">F94+F95+F96+F97+F93</f>
        <v>16.600000000000001</v>
      </c>
      <c r="G91" s="276">
        <f t="shared" si="42"/>
        <v>806.6</v>
      </c>
      <c r="H91" s="169">
        <f t="shared" ref="H91" si="43">I91+K91</f>
        <v>16.600000000000001</v>
      </c>
      <c r="I91" s="212">
        <f>I94+I95+I96+I97+I93</f>
        <v>16.600000000000001</v>
      </c>
      <c r="J91" s="212">
        <f t="shared" ref="J91:K91" si="44">J94+J95+J96+J97+J93</f>
        <v>0.5</v>
      </c>
      <c r="K91" s="212">
        <f t="shared" si="44"/>
        <v>0</v>
      </c>
      <c r="L91" s="170">
        <f t="shared" ref="L91" si="45">M91+O91</f>
        <v>979.5</v>
      </c>
      <c r="M91" s="170">
        <f>M94+M95+M96+M97+M93</f>
        <v>172.9</v>
      </c>
      <c r="N91" s="170">
        <f t="shared" ref="N91:O91" si="46">N94+N95+N96+N97+N93</f>
        <v>17.100000000000001</v>
      </c>
      <c r="O91" s="170">
        <f t="shared" si="46"/>
        <v>806.6</v>
      </c>
      <c r="P91" s="403"/>
    </row>
    <row r="92" spans="1:16" x14ac:dyDescent="0.25">
      <c r="A92" s="240"/>
      <c r="B92" s="159" t="s">
        <v>194</v>
      </c>
      <c r="C92" s="508"/>
      <c r="D92" s="364"/>
      <c r="E92" s="176"/>
      <c r="F92" s="176"/>
      <c r="G92" s="276"/>
      <c r="H92" s="177"/>
      <c r="I92" s="277"/>
      <c r="J92" s="177"/>
      <c r="K92" s="177"/>
      <c r="L92" s="178"/>
      <c r="M92" s="178"/>
      <c r="N92" s="178"/>
      <c r="O92" s="178"/>
      <c r="P92" s="403"/>
    </row>
    <row r="93" spans="1:16" ht="26.25" x14ac:dyDescent="0.25">
      <c r="A93" s="240"/>
      <c r="B93" s="537" t="s">
        <v>351</v>
      </c>
      <c r="C93" s="536"/>
      <c r="D93" s="471">
        <f>E93+G93</f>
        <v>3.9</v>
      </c>
      <c r="E93" s="67">
        <v>3.9</v>
      </c>
      <c r="F93" s="67">
        <v>3</v>
      </c>
      <c r="G93" s="67"/>
      <c r="H93" s="442">
        <f t="shared" ref="H93" si="47">I93+K93</f>
        <v>0</v>
      </c>
      <c r="I93" s="68"/>
      <c r="J93" s="68"/>
      <c r="K93" s="68"/>
      <c r="L93" s="443">
        <f t="shared" ref="L93:L96" si="48">M93+O93</f>
        <v>3.9</v>
      </c>
      <c r="M93" s="443">
        <f t="shared" ref="M93:N93" si="49">E93+I93</f>
        <v>3.9</v>
      </c>
      <c r="N93" s="444">
        <f t="shared" si="49"/>
        <v>3</v>
      </c>
      <c r="O93" s="69"/>
      <c r="P93" s="403"/>
    </row>
    <row r="94" spans="1:16" ht="26.25" x14ac:dyDescent="0.25">
      <c r="A94" s="240"/>
      <c r="B94" s="162" t="s">
        <v>501</v>
      </c>
      <c r="C94" s="508"/>
      <c r="D94" s="471">
        <f>E94+G94</f>
        <v>15.8</v>
      </c>
      <c r="E94" s="471">
        <v>15.8</v>
      </c>
      <c r="F94" s="471">
        <v>12.1</v>
      </c>
      <c r="G94" s="471"/>
      <c r="H94" s="172"/>
      <c r="I94" s="172"/>
      <c r="J94" s="172"/>
      <c r="K94" s="337"/>
      <c r="L94" s="443">
        <f t="shared" si="48"/>
        <v>15.8</v>
      </c>
      <c r="M94" s="443">
        <f t="shared" ref="M94:M95" si="50">E94+I94</f>
        <v>15.8</v>
      </c>
      <c r="N94" s="444">
        <f t="shared" ref="N94:O94" si="51">F94+J94</f>
        <v>12.1</v>
      </c>
      <c r="O94" s="444">
        <f t="shared" si="51"/>
        <v>0</v>
      </c>
      <c r="P94" s="403"/>
    </row>
    <row r="95" spans="1:16" s="37" customFormat="1" ht="27" customHeight="1" x14ac:dyDescent="0.25">
      <c r="A95" s="240"/>
      <c r="B95" s="326" t="s">
        <v>317</v>
      </c>
      <c r="C95" s="508"/>
      <c r="D95" s="471">
        <f>E95+G95</f>
        <v>806.6</v>
      </c>
      <c r="E95" s="331"/>
      <c r="F95" s="331"/>
      <c r="G95" s="390">
        <v>806.6</v>
      </c>
      <c r="H95" s="172"/>
      <c r="I95" s="172"/>
      <c r="J95" s="172"/>
      <c r="K95" s="337"/>
      <c r="L95" s="443">
        <f>M95+O95</f>
        <v>806.6</v>
      </c>
      <c r="M95" s="443">
        <f t="shared" si="50"/>
        <v>0</v>
      </c>
      <c r="N95" s="444">
        <f t="shared" ref="N95" si="52">F95+J95</f>
        <v>0</v>
      </c>
      <c r="O95" s="444">
        <f t="shared" ref="O95" si="53">G95+K95</f>
        <v>806.6</v>
      </c>
      <c r="P95" s="344"/>
    </row>
    <row r="96" spans="1:16" s="37" customFormat="1" ht="27" customHeight="1" x14ac:dyDescent="0.25">
      <c r="A96" s="240"/>
      <c r="B96" s="326" t="s">
        <v>442</v>
      </c>
      <c r="C96" s="524"/>
      <c r="D96" s="223">
        <f>E96+G96</f>
        <v>28.9</v>
      </c>
      <c r="E96" s="440">
        <v>28.9</v>
      </c>
      <c r="F96" s="440">
        <v>0.4</v>
      </c>
      <c r="G96" s="441"/>
      <c r="H96" s="442">
        <f t="shared" ref="H96" si="54">I96+K96</f>
        <v>0</v>
      </c>
      <c r="I96" s="442"/>
      <c r="J96" s="442"/>
      <c r="K96" s="442"/>
      <c r="L96" s="443">
        <f t="shared" si="48"/>
        <v>28.9</v>
      </c>
      <c r="M96" s="443">
        <f t="shared" ref="M96" si="55">E96+I96</f>
        <v>28.9</v>
      </c>
      <c r="N96" s="444">
        <f t="shared" ref="N96" si="56">F96+J96</f>
        <v>0.4</v>
      </c>
      <c r="O96" s="444">
        <f t="shared" ref="O96" si="57">G96+K96</f>
        <v>0</v>
      </c>
      <c r="P96" s="344"/>
    </row>
    <row r="97" spans="1:18" s="37" customFormat="1" x14ac:dyDescent="0.25">
      <c r="A97" s="313"/>
      <c r="B97" s="275" t="s">
        <v>480</v>
      </c>
      <c r="C97" s="525"/>
      <c r="D97" s="223">
        <f>E97+G97</f>
        <v>107.7</v>
      </c>
      <c r="E97" s="332">
        <v>107.7</v>
      </c>
      <c r="F97" s="332">
        <v>1.1000000000000001</v>
      </c>
      <c r="G97" s="374"/>
      <c r="H97" s="394">
        <f t="shared" ref="H97:H142" si="58">I97+K97</f>
        <v>16.600000000000001</v>
      </c>
      <c r="I97" s="439">
        <v>16.600000000000001</v>
      </c>
      <c r="J97" s="394">
        <v>0.5</v>
      </c>
      <c r="K97" s="439"/>
      <c r="L97" s="186">
        <f t="shared" ref="L97:L98" si="59">M97+O97</f>
        <v>124.30000000000001</v>
      </c>
      <c r="M97" s="186">
        <f t="shared" ref="M97:M101" si="60">E97+I97</f>
        <v>124.30000000000001</v>
      </c>
      <c r="N97" s="174">
        <f t="shared" ref="N97:N101" si="61">F97+J97</f>
        <v>1.6</v>
      </c>
      <c r="O97" s="174">
        <f t="shared" ref="O97" si="62">G97+K97</f>
        <v>0</v>
      </c>
      <c r="P97" s="344"/>
    </row>
    <row r="98" spans="1:18" x14ac:dyDescent="0.25">
      <c r="A98" s="40" t="s">
        <v>93</v>
      </c>
      <c r="B98" s="26" t="s">
        <v>55</v>
      </c>
      <c r="C98" s="507" t="s">
        <v>51</v>
      </c>
      <c r="D98" s="211">
        <f t="shared" ref="D98:D101" si="63">E98+G98</f>
        <v>12.6</v>
      </c>
      <c r="E98" s="168">
        <f>E100+E101</f>
        <v>12.6</v>
      </c>
      <c r="F98" s="168">
        <f t="shared" ref="F98:G98" si="64">F100+F101</f>
        <v>9.6000000000000014</v>
      </c>
      <c r="G98" s="168">
        <f t="shared" si="64"/>
        <v>0</v>
      </c>
      <c r="H98" s="227">
        <f t="shared" ref="H98" si="65">I98+K98</f>
        <v>0</v>
      </c>
      <c r="I98" s="169">
        <f>I100+I101</f>
        <v>0</v>
      </c>
      <c r="J98" s="169">
        <f t="shared" ref="J98:K98" si="66">J100+J101</f>
        <v>0</v>
      </c>
      <c r="K98" s="169">
        <f t="shared" si="66"/>
        <v>0</v>
      </c>
      <c r="L98" s="228">
        <f t="shared" si="59"/>
        <v>12.6</v>
      </c>
      <c r="M98" s="482">
        <f>M100+M101</f>
        <v>12.6</v>
      </c>
      <c r="N98" s="482">
        <f t="shared" ref="N98:O98" si="67">N100+N101</f>
        <v>9.6000000000000014</v>
      </c>
      <c r="O98" s="482">
        <f t="shared" si="67"/>
        <v>0</v>
      </c>
      <c r="P98" s="403"/>
    </row>
    <row r="99" spans="1:18" x14ac:dyDescent="0.25">
      <c r="A99" s="40"/>
      <c r="B99" s="371" t="s">
        <v>194</v>
      </c>
      <c r="C99" s="508"/>
      <c r="D99" s="213"/>
      <c r="E99" s="171"/>
      <c r="F99" s="333"/>
      <c r="G99" s="171"/>
      <c r="H99" s="308"/>
      <c r="I99" s="172"/>
      <c r="J99" s="308"/>
      <c r="K99" s="172"/>
      <c r="L99" s="309"/>
      <c r="M99" s="414"/>
      <c r="N99" s="483"/>
      <c r="O99" s="414"/>
      <c r="P99" s="403"/>
    </row>
    <row r="100" spans="1:18" ht="26.25" x14ac:dyDescent="0.25">
      <c r="A100" s="40"/>
      <c r="B100" s="162" t="s">
        <v>533</v>
      </c>
      <c r="C100" s="508"/>
      <c r="D100" s="171">
        <f t="shared" si="63"/>
        <v>2.9</v>
      </c>
      <c r="E100" s="171">
        <v>2.9</v>
      </c>
      <c r="F100" s="171">
        <v>2.2000000000000002</v>
      </c>
      <c r="G100" s="171"/>
      <c r="H100" s="442">
        <f t="shared" ref="H100" si="68">I100+K100</f>
        <v>0</v>
      </c>
      <c r="I100" s="172"/>
      <c r="J100" s="172"/>
      <c r="K100" s="172"/>
      <c r="L100" s="173">
        <f t="shared" ref="L100" si="69">M100+O100</f>
        <v>2.9</v>
      </c>
      <c r="M100" s="414">
        <f t="shared" ref="M100" si="70">E100+I100</f>
        <v>2.9</v>
      </c>
      <c r="N100" s="414">
        <f t="shared" ref="N100" si="71">F100+J100</f>
        <v>2.2000000000000002</v>
      </c>
      <c r="O100" s="414"/>
      <c r="P100" s="403"/>
    </row>
    <row r="101" spans="1:18" ht="26.25" x14ac:dyDescent="0.25">
      <c r="A101" s="40"/>
      <c r="B101" s="162" t="s">
        <v>501</v>
      </c>
      <c r="C101" s="521"/>
      <c r="D101" s="168">
        <f t="shared" si="63"/>
        <v>9.6999999999999993</v>
      </c>
      <c r="E101" s="168">
        <v>9.6999999999999993</v>
      </c>
      <c r="F101" s="168">
        <v>7.4</v>
      </c>
      <c r="G101" s="168"/>
      <c r="H101" s="68"/>
      <c r="I101" s="68"/>
      <c r="J101" s="68"/>
      <c r="K101" s="68"/>
      <c r="L101" s="69">
        <f t="shared" ref="L101" si="72">M101+O101</f>
        <v>9.6999999999999993</v>
      </c>
      <c r="M101" s="484">
        <f t="shared" si="60"/>
        <v>9.6999999999999993</v>
      </c>
      <c r="N101" s="484">
        <f t="shared" si="61"/>
        <v>7.4</v>
      </c>
      <c r="O101" s="484"/>
      <c r="P101" s="403"/>
    </row>
    <row r="102" spans="1:18" x14ac:dyDescent="0.25">
      <c r="A102" s="32" t="s">
        <v>94</v>
      </c>
      <c r="B102" s="29" t="s">
        <v>33</v>
      </c>
      <c r="C102" s="504" t="s">
        <v>51</v>
      </c>
      <c r="D102" s="332">
        <f>E102+G102</f>
        <v>15.7</v>
      </c>
      <c r="E102" s="211">
        <f>E105+E106+E104</f>
        <v>15.7</v>
      </c>
      <c r="F102" s="211">
        <f>F105+F106+F104</f>
        <v>12.100000000000001</v>
      </c>
      <c r="G102" s="211">
        <f t="shared" ref="G102" si="73">G105+G106</f>
        <v>0</v>
      </c>
      <c r="H102" s="169">
        <f t="shared" si="58"/>
        <v>0</v>
      </c>
      <c r="I102" s="336">
        <f>I105+I106+I104</f>
        <v>0</v>
      </c>
      <c r="J102" s="336">
        <f t="shared" ref="J102:K102" si="74">J105+J106+J104</f>
        <v>0</v>
      </c>
      <c r="K102" s="336">
        <f t="shared" si="74"/>
        <v>0</v>
      </c>
      <c r="L102" s="170">
        <f t="shared" ref="L102" si="75">M102+O102</f>
        <v>15.7</v>
      </c>
      <c r="M102" s="485">
        <f>M105+M106+M104</f>
        <v>15.7</v>
      </c>
      <c r="N102" s="485">
        <f>N105+N106+N104</f>
        <v>12.100000000000001</v>
      </c>
      <c r="O102" s="482">
        <f t="shared" ref="O102" si="76">O105+O106</f>
        <v>0</v>
      </c>
      <c r="P102" s="403"/>
    </row>
    <row r="103" spans="1:18" x14ac:dyDescent="0.25">
      <c r="A103" s="40"/>
      <c r="B103" s="371" t="s">
        <v>194</v>
      </c>
      <c r="C103" s="504"/>
      <c r="D103" s="331"/>
      <c r="E103" s="213"/>
      <c r="F103" s="171"/>
      <c r="G103" s="333"/>
      <c r="H103" s="177"/>
      <c r="I103" s="277"/>
      <c r="J103" s="177"/>
      <c r="K103" s="177"/>
      <c r="L103" s="178"/>
      <c r="M103" s="486"/>
      <c r="N103" s="486"/>
      <c r="O103" s="414"/>
      <c r="P103" s="403"/>
    </row>
    <row r="104" spans="1:18" ht="26.25" x14ac:dyDescent="0.25">
      <c r="A104" s="40"/>
      <c r="B104" s="534" t="s">
        <v>351</v>
      </c>
      <c r="C104" s="533"/>
      <c r="D104" s="171">
        <f t="shared" ref="D104:D105" si="77">E104+G104</f>
        <v>3.6</v>
      </c>
      <c r="E104" s="213">
        <v>3.6</v>
      </c>
      <c r="F104" s="67">
        <v>2.8</v>
      </c>
      <c r="G104" s="333"/>
      <c r="H104" s="442">
        <f t="shared" ref="H104:H105" si="78">I104+K104</f>
        <v>0</v>
      </c>
      <c r="I104" s="68"/>
      <c r="J104" s="68"/>
      <c r="K104" s="68"/>
      <c r="L104" s="69">
        <f t="shared" ref="L104:L105" si="79">M104+O104</f>
        <v>3.6</v>
      </c>
      <c r="M104" s="484">
        <f t="shared" ref="M104:M106" si="80">E104+I104</f>
        <v>3.6</v>
      </c>
      <c r="N104" s="484">
        <f t="shared" ref="N104:N105" si="81">F104+J104</f>
        <v>2.8</v>
      </c>
      <c r="O104" s="414"/>
      <c r="P104" s="403"/>
    </row>
    <row r="105" spans="1:18" ht="26.25" x14ac:dyDescent="0.25">
      <c r="A105" s="40"/>
      <c r="B105" s="162" t="s">
        <v>533</v>
      </c>
      <c r="C105" s="508"/>
      <c r="D105" s="171">
        <f t="shared" si="77"/>
        <v>1</v>
      </c>
      <c r="E105" s="171">
        <v>1</v>
      </c>
      <c r="F105" s="171">
        <v>0.8</v>
      </c>
      <c r="G105" s="171"/>
      <c r="H105" s="442">
        <f t="shared" si="78"/>
        <v>0</v>
      </c>
      <c r="I105" s="68"/>
      <c r="J105" s="68"/>
      <c r="K105" s="68"/>
      <c r="L105" s="69">
        <f t="shared" si="79"/>
        <v>1</v>
      </c>
      <c r="M105" s="484">
        <f t="shared" ref="M105" si="82">E105+I105</f>
        <v>1</v>
      </c>
      <c r="N105" s="484">
        <f t="shared" si="81"/>
        <v>0.8</v>
      </c>
      <c r="O105" s="484"/>
      <c r="P105" s="403"/>
    </row>
    <row r="106" spans="1:18" s="37" customFormat="1" ht="26.25" x14ac:dyDescent="0.25">
      <c r="A106" s="243"/>
      <c r="B106" s="162" t="s">
        <v>501</v>
      </c>
      <c r="C106" s="526"/>
      <c r="D106" s="168">
        <f>E106+G106</f>
        <v>11.1</v>
      </c>
      <c r="E106" s="168">
        <v>11.1</v>
      </c>
      <c r="F106" s="168">
        <v>8.5</v>
      </c>
      <c r="G106" s="168"/>
      <c r="H106" s="68">
        <f t="shared" si="58"/>
        <v>0</v>
      </c>
      <c r="I106" s="68"/>
      <c r="J106" s="68"/>
      <c r="K106" s="68"/>
      <c r="L106" s="69">
        <f t="shared" ref="L106" si="83">M106+O106</f>
        <v>11.1</v>
      </c>
      <c r="M106" s="484">
        <f t="shared" si="80"/>
        <v>11.1</v>
      </c>
      <c r="N106" s="484">
        <f t="shared" ref="N106" si="84">F106+J106</f>
        <v>8.5</v>
      </c>
      <c r="O106" s="484">
        <f t="shared" ref="O106" si="85">G106+K106</f>
        <v>0</v>
      </c>
      <c r="P106" s="403"/>
      <c r="Q106" s="215"/>
      <c r="R106" s="216"/>
    </row>
    <row r="107" spans="1:18" x14ac:dyDescent="0.25">
      <c r="A107" s="32" t="s">
        <v>95</v>
      </c>
      <c r="B107" s="35" t="s">
        <v>160</v>
      </c>
      <c r="C107" s="504" t="s">
        <v>51</v>
      </c>
      <c r="D107" s="479">
        <f>E107+G107</f>
        <v>21.4</v>
      </c>
      <c r="E107" s="332">
        <f>SUM(E109:E111)</f>
        <v>21.4</v>
      </c>
      <c r="F107" s="332">
        <f>SUM(F109:F111)</f>
        <v>16.400000000000002</v>
      </c>
      <c r="G107" s="332">
        <f t="shared" ref="G107" si="86">SUM(G110:G111)</f>
        <v>0</v>
      </c>
      <c r="H107" s="212">
        <f t="shared" ref="H107" si="87">I107+K107</f>
        <v>0</v>
      </c>
      <c r="I107" s="481">
        <f>SUM(I109:I111)</f>
        <v>0</v>
      </c>
      <c r="J107" s="481">
        <f t="shared" ref="J107:K107" si="88">SUM(J109:J111)</f>
        <v>0</v>
      </c>
      <c r="K107" s="481">
        <f t="shared" si="88"/>
        <v>0</v>
      </c>
      <c r="L107" s="170">
        <f t="shared" ref="L107" si="89">M107+O107</f>
        <v>21.4</v>
      </c>
      <c r="M107" s="487">
        <f>SUM(M109:M111)</f>
        <v>21.4</v>
      </c>
      <c r="N107" s="487">
        <f t="shared" ref="N107:O107" si="90">SUM(N109:N111)</f>
        <v>16.400000000000002</v>
      </c>
      <c r="O107" s="487">
        <f t="shared" si="90"/>
        <v>0</v>
      </c>
      <c r="P107" s="403"/>
      <c r="Q107" s="205"/>
      <c r="R107" s="98"/>
    </row>
    <row r="108" spans="1:18" x14ac:dyDescent="0.25">
      <c r="A108" s="40"/>
      <c r="B108" s="371" t="s">
        <v>194</v>
      </c>
      <c r="C108" s="504"/>
      <c r="D108" s="390"/>
      <c r="E108" s="331"/>
      <c r="F108" s="480"/>
      <c r="G108" s="331"/>
      <c r="H108" s="277"/>
      <c r="I108" s="177"/>
      <c r="J108" s="177"/>
      <c r="K108" s="177"/>
      <c r="L108" s="178"/>
      <c r="M108" s="486"/>
      <c r="N108" s="486"/>
      <c r="O108" s="486"/>
      <c r="P108" s="403"/>
      <c r="Q108" s="205"/>
      <c r="R108" s="98"/>
    </row>
    <row r="109" spans="1:18" ht="26.25" x14ac:dyDescent="0.25">
      <c r="A109" s="40"/>
      <c r="B109" s="537" t="s">
        <v>351</v>
      </c>
      <c r="C109" s="535"/>
      <c r="D109" s="171">
        <f t="shared" ref="D109:D110" si="91">E109+G109</f>
        <v>3.3</v>
      </c>
      <c r="E109" s="171">
        <v>3.3</v>
      </c>
      <c r="F109" s="480">
        <v>2.5</v>
      </c>
      <c r="G109" s="331"/>
      <c r="H109" s="442">
        <f t="shared" ref="H109:H110" si="92">I109+K109</f>
        <v>0</v>
      </c>
      <c r="I109" s="68"/>
      <c r="J109" s="68"/>
      <c r="K109" s="68"/>
      <c r="L109" s="69">
        <f t="shared" ref="L109:L110" si="93">M109+O109</f>
        <v>3.3</v>
      </c>
      <c r="M109" s="484">
        <f t="shared" ref="M109:O111" si="94">E109+I109</f>
        <v>3.3</v>
      </c>
      <c r="N109" s="484">
        <f t="shared" si="94"/>
        <v>2.5</v>
      </c>
      <c r="O109" s="484"/>
      <c r="P109" s="403"/>
      <c r="Q109" s="205"/>
      <c r="R109" s="98"/>
    </row>
    <row r="110" spans="1:18" ht="26.25" x14ac:dyDescent="0.25">
      <c r="A110" s="40"/>
      <c r="B110" s="162" t="s">
        <v>533</v>
      </c>
      <c r="C110" s="508"/>
      <c r="D110" s="171">
        <f t="shared" si="91"/>
        <v>1.4</v>
      </c>
      <c r="E110" s="171">
        <v>1.4</v>
      </c>
      <c r="F110" s="171">
        <v>1.1000000000000001</v>
      </c>
      <c r="G110" s="171"/>
      <c r="H110" s="442">
        <f t="shared" si="92"/>
        <v>0</v>
      </c>
      <c r="I110" s="68"/>
      <c r="J110" s="68"/>
      <c r="K110" s="68"/>
      <c r="L110" s="69">
        <f t="shared" si="93"/>
        <v>1.4</v>
      </c>
      <c r="M110" s="484">
        <f t="shared" ref="M110" si="95">E110+I110</f>
        <v>1.4</v>
      </c>
      <c r="N110" s="484">
        <f t="shared" ref="N110" si="96">F110+J110</f>
        <v>1.1000000000000001</v>
      </c>
      <c r="O110" s="484"/>
      <c r="P110" s="403"/>
    </row>
    <row r="111" spans="1:18" ht="26.25" x14ac:dyDescent="0.25">
      <c r="A111" s="40"/>
      <c r="B111" s="162" t="s">
        <v>501</v>
      </c>
      <c r="C111" s="527"/>
      <c r="D111" s="332">
        <f>E111+G111</f>
        <v>16.7</v>
      </c>
      <c r="E111" s="332">
        <v>16.7</v>
      </c>
      <c r="F111" s="332">
        <v>12.8</v>
      </c>
      <c r="G111" s="375"/>
      <c r="H111" s="172">
        <f t="shared" si="58"/>
        <v>0</v>
      </c>
      <c r="I111" s="172"/>
      <c r="J111" s="172"/>
      <c r="K111" s="172"/>
      <c r="L111" s="173">
        <f t="shared" ref="L111:L116" si="97">M111+O111</f>
        <v>16.7</v>
      </c>
      <c r="M111" s="414">
        <f t="shared" si="94"/>
        <v>16.7</v>
      </c>
      <c r="N111" s="414">
        <f t="shared" si="94"/>
        <v>12.8</v>
      </c>
      <c r="O111" s="414">
        <f t="shared" si="94"/>
        <v>0</v>
      </c>
      <c r="P111" s="403"/>
      <c r="Q111" s="205"/>
      <c r="R111" s="98"/>
    </row>
    <row r="112" spans="1:18" x14ac:dyDescent="0.25">
      <c r="A112" s="32" t="s">
        <v>96</v>
      </c>
      <c r="B112" s="35" t="s">
        <v>416</v>
      </c>
      <c r="C112" s="503" t="s">
        <v>51</v>
      </c>
      <c r="D112" s="479">
        <f>E112+G112</f>
        <v>11.9</v>
      </c>
      <c r="E112" s="168">
        <f>SUM(E114:E115)</f>
        <v>11.9</v>
      </c>
      <c r="F112" s="168">
        <f t="shared" ref="F112:G112" si="98">SUM(F114:F115)</f>
        <v>9.1</v>
      </c>
      <c r="G112" s="168">
        <f t="shared" si="98"/>
        <v>0</v>
      </c>
      <c r="H112" s="212">
        <f t="shared" si="58"/>
        <v>0</v>
      </c>
      <c r="I112" s="169">
        <f>SUM(I114:I115)</f>
        <v>0</v>
      </c>
      <c r="J112" s="169">
        <f t="shared" ref="J112:K112" si="99">SUM(J114:J115)</f>
        <v>0</v>
      </c>
      <c r="K112" s="169">
        <f t="shared" si="99"/>
        <v>0</v>
      </c>
      <c r="L112" s="170">
        <f t="shared" si="97"/>
        <v>11.9</v>
      </c>
      <c r="M112" s="482">
        <f>SUM(M114:M115)</f>
        <v>11.9</v>
      </c>
      <c r="N112" s="482">
        <f t="shared" ref="N112:O112" si="100">SUM(N114:N115)</f>
        <v>9.1</v>
      </c>
      <c r="O112" s="482">
        <f t="shared" si="100"/>
        <v>0</v>
      </c>
      <c r="P112" s="403"/>
      <c r="Q112" s="205"/>
      <c r="R112" s="98"/>
    </row>
    <row r="113" spans="1:18" x14ac:dyDescent="0.25">
      <c r="A113" s="40"/>
      <c r="B113" s="371" t="s">
        <v>194</v>
      </c>
      <c r="C113" s="504"/>
      <c r="D113" s="390"/>
      <c r="E113" s="171"/>
      <c r="F113" s="333"/>
      <c r="G113" s="171"/>
      <c r="H113" s="277"/>
      <c r="I113" s="279"/>
      <c r="J113" s="177"/>
      <c r="K113" s="279"/>
      <c r="L113" s="178"/>
      <c r="M113" s="403"/>
      <c r="N113" s="486"/>
      <c r="O113" s="488"/>
      <c r="P113" s="403"/>
      <c r="Q113" s="205"/>
      <c r="R113" s="98"/>
    </row>
    <row r="114" spans="1:18" ht="26.25" x14ac:dyDescent="0.25">
      <c r="A114" s="40"/>
      <c r="B114" s="162" t="s">
        <v>533</v>
      </c>
      <c r="C114" s="508"/>
      <c r="D114" s="171">
        <f t="shared" ref="D114" si="101">E114+G114</f>
        <v>3</v>
      </c>
      <c r="E114" s="171">
        <v>3</v>
      </c>
      <c r="F114" s="171">
        <v>2.2999999999999998</v>
      </c>
      <c r="G114" s="171"/>
      <c r="H114" s="442">
        <f t="shared" ref="H114" si="102">I114+K114</f>
        <v>0</v>
      </c>
      <c r="I114" s="68"/>
      <c r="J114" s="68"/>
      <c r="K114" s="68"/>
      <c r="L114" s="69">
        <f t="shared" ref="L114" si="103">M114+O114</f>
        <v>3</v>
      </c>
      <c r="M114" s="69">
        <f t="shared" ref="M114" si="104">E114+I114</f>
        <v>3</v>
      </c>
      <c r="N114" s="69">
        <f t="shared" ref="N114" si="105">F114+J114</f>
        <v>2.2999999999999998</v>
      </c>
      <c r="O114" s="69"/>
      <c r="P114" s="403"/>
    </row>
    <row r="115" spans="1:18" ht="26.25" x14ac:dyDescent="0.25">
      <c r="A115" s="40"/>
      <c r="B115" s="162" t="s">
        <v>501</v>
      </c>
      <c r="C115" s="527"/>
      <c r="D115" s="168">
        <f>E115+G115</f>
        <v>8.9</v>
      </c>
      <c r="E115" s="226">
        <v>8.9</v>
      </c>
      <c r="F115" s="168">
        <v>6.8</v>
      </c>
      <c r="G115" s="278"/>
      <c r="H115" s="172">
        <f t="shared" si="58"/>
        <v>0</v>
      </c>
      <c r="I115" s="308"/>
      <c r="J115" s="172"/>
      <c r="K115" s="308"/>
      <c r="L115" s="170">
        <f t="shared" ref="L115" si="106">M115+O115</f>
        <v>8.9</v>
      </c>
      <c r="M115" s="170">
        <f t="shared" ref="M115" si="107">E115+I115</f>
        <v>8.9</v>
      </c>
      <c r="N115" s="170">
        <f t="shared" ref="N115" si="108">F115+J115</f>
        <v>6.8</v>
      </c>
      <c r="O115" s="170">
        <f t="shared" ref="O115" si="109">G115+K115</f>
        <v>0</v>
      </c>
      <c r="P115" s="403"/>
      <c r="Q115" s="205"/>
      <c r="R115" s="98"/>
    </row>
    <row r="116" spans="1:18" x14ac:dyDescent="0.25">
      <c r="A116" s="32" t="s">
        <v>97</v>
      </c>
      <c r="B116" s="217" t="s">
        <v>152</v>
      </c>
      <c r="C116" s="507" t="s">
        <v>51</v>
      </c>
      <c r="D116" s="479">
        <f>E116+G116</f>
        <v>7.4</v>
      </c>
      <c r="E116" s="168">
        <f>SUM(E118:E119)</f>
        <v>7.4</v>
      </c>
      <c r="F116" s="168">
        <f>SUM(F118:F119)</f>
        <v>5.7</v>
      </c>
      <c r="G116" s="168">
        <f>SUM(G118:G119)</f>
        <v>0</v>
      </c>
      <c r="H116" s="212">
        <f t="shared" ref="H116" si="110">I116+K116</f>
        <v>0</v>
      </c>
      <c r="I116" s="169">
        <f>SUM(I118:I119)</f>
        <v>0</v>
      </c>
      <c r="J116" s="169">
        <f>SUM(J118:J119)</f>
        <v>0</v>
      </c>
      <c r="K116" s="169">
        <f>SUM(K118:K119)</f>
        <v>0</v>
      </c>
      <c r="L116" s="218">
        <f t="shared" si="97"/>
        <v>7.4</v>
      </c>
      <c r="M116" s="482">
        <f>SUM(M118:M119)</f>
        <v>7.4</v>
      </c>
      <c r="N116" s="482">
        <f>SUM(N118:N119)</f>
        <v>5.7</v>
      </c>
      <c r="O116" s="482">
        <f>SUM(O118:O119)</f>
        <v>0</v>
      </c>
      <c r="P116" s="403"/>
      <c r="Q116" s="205"/>
      <c r="R116" s="98"/>
    </row>
    <row r="117" spans="1:18" x14ac:dyDescent="0.25">
      <c r="A117" s="40"/>
      <c r="B117" s="371" t="s">
        <v>194</v>
      </c>
      <c r="C117" s="508"/>
      <c r="D117" s="390"/>
      <c r="E117" s="171"/>
      <c r="F117" s="333"/>
      <c r="G117" s="171"/>
      <c r="H117" s="277"/>
      <c r="I117" s="177"/>
      <c r="J117" s="177"/>
      <c r="K117" s="277"/>
      <c r="L117" s="282"/>
      <c r="M117" s="486"/>
      <c r="N117" s="486"/>
      <c r="O117" s="486"/>
      <c r="P117" s="403"/>
      <c r="Q117" s="205"/>
      <c r="R117" s="98"/>
    </row>
    <row r="118" spans="1:18" ht="26.25" x14ac:dyDescent="0.25">
      <c r="A118" s="40"/>
      <c r="B118" s="162" t="s">
        <v>533</v>
      </c>
      <c r="C118" s="508"/>
      <c r="D118" s="171">
        <f t="shared" ref="D118" si="111">E118+G118</f>
        <v>1</v>
      </c>
      <c r="E118" s="171">
        <v>1</v>
      </c>
      <c r="F118" s="171">
        <v>0.8</v>
      </c>
      <c r="G118" s="171"/>
      <c r="H118" s="442">
        <f t="shared" ref="H118" si="112">I118+K118</f>
        <v>0</v>
      </c>
      <c r="I118" s="68"/>
      <c r="J118" s="68"/>
      <c r="K118" s="68"/>
      <c r="L118" s="69">
        <f t="shared" ref="L118" si="113">M118+O118</f>
        <v>1</v>
      </c>
      <c r="M118" s="484">
        <f t="shared" ref="M118" si="114">E118+I118</f>
        <v>1</v>
      </c>
      <c r="N118" s="484">
        <f t="shared" ref="N118" si="115">F118+J118</f>
        <v>0.8</v>
      </c>
      <c r="O118" s="484"/>
      <c r="P118" s="403"/>
    </row>
    <row r="119" spans="1:18" s="37" customFormat="1" ht="26.25" x14ac:dyDescent="0.25">
      <c r="A119" s="243"/>
      <c r="B119" s="162" t="s">
        <v>501</v>
      </c>
      <c r="C119" s="526"/>
      <c r="D119" s="168">
        <f>E119+G119</f>
        <v>6.4</v>
      </c>
      <c r="E119" s="168">
        <v>6.4</v>
      </c>
      <c r="F119" s="168">
        <v>4.9000000000000004</v>
      </c>
      <c r="G119" s="276"/>
      <c r="H119" s="177">
        <f t="shared" si="58"/>
        <v>0</v>
      </c>
      <c r="I119" s="177"/>
      <c r="J119" s="177"/>
      <c r="K119" s="277"/>
      <c r="L119" s="170">
        <f t="shared" ref="L119" si="116">M119+O119</f>
        <v>6.4</v>
      </c>
      <c r="M119" s="482">
        <f t="shared" ref="M119" si="117">E119+I119</f>
        <v>6.4</v>
      </c>
      <c r="N119" s="482">
        <f t="shared" ref="N119" si="118">F119+J119</f>
        <v>4.9000000000000004</v>
      </c>
      <c r="O119" s="482">
        <f t="shared" ref="O119" si="119">G119+K119</f>
        <v>0</v>
      </c>
      <c r="P119" s="403"/>
      <c r="Q119" s="215"/>
      <c r="R119" s="216"/>
    </row>
    <row r="120" spans="1:18" x14ac:dyDescent="0.25">
      <c r="A120" s="413" t="s">
        <v>98</v>
      </c>
      <c r="B120" s="334" t="s">
        <v>342</v>
      </c>
      <c r="C120" s="507" t="s">
        <v>51</v>
      </c>
      <c r="D120" s="479">
        <f>E120+G120</f>
        <v>16</v>
      </c>
      <c r="E120" s="168">
        <f>SUM(E122:E124)</f>
        <v>16</v>
      </c>
      <c r="F120" s="168">
        <f t="shared" ref="F120:G120" si="120">SUM(F122:F124)</f>
        <v>12.2</v>
      </c>
      <c r="G120" s="168">
        <f t="shared" si="120"/>
        <v>0</v>
      </c>
      <c r="H120" s="212">
        <f t="shared" si="58"/>
        <v>0</v>
      </c>
      <c r="I120" s="169">
        <f>SUM(I122:I124)</f>
        <v>0</v>
      </c>
      <c r="J120" s="169">
        <f t="shared" ref="J120:K120" si="121">SUM(J122:J124)</f>
        <v>0</v>
      </c>
      <c r="K120" s="169">
        <f t="shared" si="121"/>
        <v>0</v>
      </c>
      <c r="L120" s="218">
        <f t="shared" ref="L120" si="122">M120+O120</f>
        <v>16</v>
      </c>
      <c r="M120" s="482">
        <f>SUM(M122:M124)</f>
        <v>16</v>
      </c>
      <c r="N120" s="482">
        <f t="shared" ref="N120:O120" si="123">SUM(N122:N124)</f>
        <v>12.2</v>
      </c>
      <c r="O120" s="482">
        <f t="shared" si="123"/>
        <v>0</v>
      </c>
      <c r="P120" s="403"/>
      <c r="Q120" s="205"/>
      <c r="R120" s="98"/>
    </row>
    <row r="121" spans="1:18" x14ac:dyDescent="0.25">
      <c r="A121" s="240"/>
      <c r="B121" s="371" t="s">
        <v>194</v>
      </c>
      <c r="C121" s="508"/>
      <c r="D121" s="390"/>
      <c r="E121" s="171"/>
      <c r="F121" s="333"/>
      <c r="G121" s="176"/>
      <c r="H121" s="277"/>
      <c r="I121" s="177"/>
      <c r="J121" s="177"/>
      <c r="K121" s="277"/>
      <c r="L121" s="282"/>
      <c r="M121" s="486"/>
      <c r="N121" s="486"/>
      <c r="O121" s="486"/>
      <c r="P121" s="403"/>
      <c r="Q121" s="205"/>
      <c r="R121" s="98"/>
    </row>
    <row r="122" spans="1:18" ht="26.25" x14ac:dyDescent="0.25">
      <c r="A122" s="240"/>
      <c r="B122" s="537" t="s">
        <v>351</v>
      </c>
      <c r="C122" s="536"/>
      <c r="D122" s="171">
        <f t="shared" ref="D122:D123" si="124">E122+G122</f>
        <v>2.2999999999999998</v>
      </c>
      <c r="E122" s="171">
        <v>2.2999999999999998</v>
      </c>
      <c r="F122" s="333">
        <v>1.7</v>
      </c>
      <c r="G122" s="67"/>
      <c r="H122" s="442">
        <f t="shared" ref="H122:H123" si="125">I122+K122</f>
        <v>0</v>
      </c>
      <c r="I122" s="68"/>
      <c r="J122" s="68"/>
      <c r="K122" s="68"/>
      <c r="L122" s="69">
        <f t="shared" ref="L122" si="126">M122+O122</f>
        <v>2.2999999999999998</v>
      </c>
      <c r="M122" s="69">
        <f t="shared" ref="M122" si="127">E122+I122</f>
        <v>2.2999999999999998</v>
      </c>
      <c r="N122" s="69">
        <f t="shared" ref="N122" si="128">F122+J122</f>
        <v>1.7</v>
      </c>
      <c r="O122" s="484"/>
      <c r="P122" s="403"/>
      <c r="Q122" s="205"/>
      <c r="R122" s="98"/>
    </row>
    <row r="123" spans="1:18" ht="26.25" x14ac:dyDescent="0.25">
      <c r="A123" s="40"/>
      <c r="B123" s="162" t="s">
        <v>533</v>
      </c>
      <c r="C123" s="508"/>
      <c r="D123" s="171">
        <f t="shared" si="124"/>
        <v>4.2</v>
      </c>
      <c r="E123" s="171">
        <v>4.2</v>
      </c>
      <c r="F123" s="171">
        <v>3.2</v>
      </c>
      <c r="G123" s="171"/>
      <c r="H123" s="442">
        <f t="shared" si="125"/>
        <v>0</v>
      </c>
      <c r="I123" s="68"/>
      <c r="J123" s="68"/>
      <c r="K123" s="68"/>
      <c r="L123" s="69">
        <f t="shared" ref="L123" si="129">M123+O123</f>
        <v>4.2</v>
      </c>
      <c r="M123" s="69">
        <f t="shared" ref="M123" si="130">E123+I123</f>
        <v>4.2</v>
      </c>
      <c r="N123" s="69">
        <f t="shared" ref="N123" si="131">F123+J123</f>
        <v>3.2</v>
      </c>
      <c r="O123" s="69"/>
      <c r="P123" s="403"/>
    </row>
    <row r="124" spans="1:18" ht="26.25" x14ac:dyDescent="0.25">
      <c r="A124" s="240"/>
      <c r="B124" s="162" t="s">
        <v>501</v>
      </c>
      <c r="C124" s="528"/>
      <c r="D124" s="168">
        <f>E124+G124</f>
        <v>9.5</v>
      </c>
      <c r="E124" s="168">
        <v>9.5</v>
      </c>
      <c r="F124" s="168">
        <v>7.3</v>
      </c>
      <c r="G124" s="276"/>
      <c r="H124" s="177">
        <f t="shared" si="58"/>
        <v>0</v>
      </c>
      <c r="I124" s="177"/>
      <c r="J124" s="177"/>
      <c r="K124" s="277"/>
      <c r="L124" s="282">
        <f>M124+O124</f>
        <v>9.5</v>
      </c>
      <c r="M124" s="178">
        <f t="shared" ref="M124:O125" si="132">E124+I124</f>
        <v>9.5</v>
      </c>
      <c r="N124" s="178">
        <f t="shared" si="132"/>
        <v>7.3</v>
      </c>
      <c r="O124" s="178">
        <f t="shared" si="132"/>
        <v>0</v>
      </c>
      <c r="P124" s="403"/>
      <c r="Q124" s="205"/>
      <c r="R124" s="98"/>
    </row>
    <row r="125" spans="1:18" x14ac:dyDescent="0.25">
      <c r="A125" s="32" t="s">
        <v>99</v>
      </c>
      <c r="B125" s="29" t="s">
        <v>417</v>
      </c>
      <c r="C125" s="503" t="s">
        <v>51</v>
      </c>
      <c r="D125" s="479">
        <f>E125+G125</f>
        <v>13.5</v>
      </c>
      <c r="E125" s="168">
        <f>SUM(E127:E128)</f>
        <v>13.5</v>
      </c>
      <c r="F125" s="168">
        <f t="shared" ref="F125:G125" si="133">SUM(F127:F128)</f>
        <v>10.3</v>
      </c>
      <c r="G125" s="168">
        <f t="shared" si="133"/>
        <v>0</v>
      </c>
      <c r="H125" s="212">
        <f t="shared" si="58"/>
        <v>0</v>
      </c>
      <c r="I125" s="169">
        <f>SUM(I127:I128)</f>
        <v>0</v>
      </c>
      <c r="J125" s="169">
        <f t="shared" ref="J125:K125" si="134">SUM(J127:J128)</f>
        <v>0</v>
      </c>
      <c r="K125" s="169">
        <f t="shared" si="134"/>
        <v>0</v>
      </c>
      <c r="L125" s="170">
        <f>M125+O125</f>
        <v>13.5</v>
      </c>
      <c r="M125" s="170">
        <f t="shared" si="132"/>
        <v>13.5</v>
      </c>
      <c r="N125" s="170">
        <f t="shared" si="132"/>
        <v>10.3</v>
      </c>
      <c r="O125" s="170">
        <f t="shared" si="132"/>
        <v>0</v>
      </c>
      <c r="P125" s="403"/>
      <c r="Q125" s="205"/>
      <c r="R125" s="98"/>
    </row>
    <row r="126" spans="1:18" x14ac:dyDescent="0.25">
      <c r="A126" s="40"/>
      <c r="B126" s="371" t="s">
        <v>194</v>
      </c>
      <c r="C126" s="504"/>
      <c r="D126" s="390"/>
      <c r="E126" s="171"/>
      <c r="F126" s="333"/>
      <c r="G126" s="171"/>
      <c r="H126" s="277"/>
      <c r="I126" s="277"/>
      <c r="J126" s="177"/>
      <c r="K126" s="177"/>
      <c r="L126" s="178"/>
      <c r="M126" s="178"/>
      <c r="N126" s="178"/>
      <c r="O126" s="178"/>
      <c r="P126" s="403"/>
      <c r="Q126" s="205"/>
      <c r="R126" s="98"/>
    </row>
    <row r="127" spans="1:18" ht="26.25" x14ac:dyDescent="0.25">
      <c r="A127" s="40"/>
      <c r="B127" s="162" t="s">
        <v>533</v>
      </c>
      <c r="C127" s="508"/>
      <c r="D127" s="171">
        <f t="shared" ref="D127" si="135">E127+G127</f>
        <v>2.9</v>
      </c>
      <c r="E127" s="171">
        <v>2.9</v>
      </c>
      <c r="F127" s="171">
        <v>2.2000000000000002</v>
      </c>
      <c r="G127" s="171"/>
      <c r="H127" s="442">
        <f t="shared" ref="H127" si="136">I127+K127</f>
        <v>0</v>
      </c>
      <c r="I127" s="68"/>
      <c r="J127" s="68"/>
      <c r="K127" s="68"/>
      <c r="L127" s="69">
        <f t="shared" ref="L127" si="137">M127+O127</f>
        <v>2.9</v>
      </c>
      <c r="M127" s="69">
        <f t="shared" ref="M127" si="138">E127+I127</f>
        <v>2.9</v>
      </c>
      <c r="N127" s="69">
        <f t="shared" ref="N127" si="139">F127+J127</f>
        <v>2.2000000000000002</v>
      </c>
      <c r="O127" s="69"/>
      <c r="P127" s="403"/>
    </row>
    <row r="128" spans="1:18" s="37" customFormat="1" ht="26.25" x14ac:dyDescent="0.25">
      <c r="A128" s="40"/>
      <c r="B128" s="162" t="s">
        <v>501</v>
      </c>
      <c r="C128" s="521"/>
      <c r="D128" s="168">
        <f>E128+G128</f>
        <v>10.6</v>
      </c>
      <c r="E128" s="168">
        <v>10.6</v>
      </c>
      <c r="F128" s="168">
        <v>8.1</v>
      </c>
      <c r="G128" s="276"/>
      <c r="H128" s="177">
        <f t="shared" si="58"/>
        <v>0</v>
      </c>
      <c r="I128" s="277"/>
      <c r="J128" s="177"/>
      <c r="K128" s="177"/>
      <c r="L128" s="170">
        <f t="shared" ref="L128" si="140">M128+O128</f>
        <v>10.6</v>
      </c>
      <c r="M128" s="170">
        <f t="shared" ref="M128" si="141">E128+I128</f>
        <v>10.6</v>
      </c>
      <c r="N128" s="170">
        <f t="shared" ref="N128" si="142">F128+J128</f>
        <v>8.1</v>
      </c>
      <c r="O128" s="170">
        <f t="shared" ref="O128" si="143">G128+K128</f>
        <v>0</v>
      </c>
      <c r="P128" s="403"/>
      <c r="Q128" s="215"/>
      <c r="R128" s="216"/>
    </row>
    <row r="129" spans="1:18" x14ac:dyDescent="0.25">
      <c r="A129" s="32" t="s">
        <v>100</v>
      </c>
      <c r="B129" s="17" t="s">
        <v>418</v>
      </c>
      <c r="C129" s="503" t="s">
        <v>51</v>
      </c>
      <c r="D129" s="479">
        <f>E129+G129</f>
        <v>20</v>
      </c>
      <c r="E129" s="168">
        <f>SUM(E131:E133)</f>
        <v>20</v>
      </c>
      <c r="F129" s="168">
        <f>SUM(F131:F133)</f>
        <v>15.3</v>
      </c>
      <c r="G129" s="168">
        <f t="shared" ref="G129" si="144">SUM(G132:G133)</f>
        <v>0</v>
      </c>
      <c r="H129" s="212">
        <f t="shared" ref="H129" si="145">I129+K129</f>
        <v>0</v>
      </c>
      <c r="I129" s="169">
        <f>SUM(I131:I132)</f>
        <v>0</v>
      </c>
      <c r="J129" s="169">
        <f t="shared" ref="J129:K129" si="146">SUM(J131:J132)</f>
        <v>0</v>
      </c>
      <c r="K129" s="169">
        <f t="shared" si="146"/>
        <v>0</v>
      </c>
      <c r="L129" s="170">
        <f>M129+O129</f>
        <v>20</v>
      </c>
      <c r="M129" s="170">
        <f t="shared" ref="M129" si="147">E129+I129</f>
        <v>20</v>
      </c>
      <c r="N129" s="170">
        <f t="shared" ref="N129" si="148">F129+J129</f>
        <v>15.3</v>
      </c>
      <c r="O129" s="170">
        <f t="shared" ref="O129" si="149">G129+K129</f>
        <v>0</v>
      </c>
      <c r="P129" s="403"/>
      <c r="Q129" s="205"/>
      <c r="R129" s="98"/>
    </row>
    <row r="130" spans="1:18" x14ac:dyDescent="0.25">
      <c r="A130" s="40"/>
      <c r="B130" s="371" t="s">
        <v>194</v>
      </c>
      <c r="C130" s="504"/>
      <c r="D130" s="390"/>
      <c r="E130" s="171"/>
      <c r="F130" s="333"/>
      <c r="G130" s="171"/>
      <c r="H130" s="277"/>
      <c r="I130" s="277"/>
      <c r="J130" s="177"/>
      <c r="K130" s="177"/>
      <c r="L130" s="178"/>
      <c r="M130" s="178"/>
      <c r="N130" s="178"/>
      <c r="O130" s="178"/>
      <c r="P130" s="403"/>
      <c r="Q130" s="205"/>
      <c r="R130" s="98"/>
    </row>
    <row r="131" spans="1:18" ht="26.25" x14ac:dyDescent="0.25">
      <c r="A131" s="40"/>
      <c r="B131" s="537" t="s">
        <v>351</v>
      </c>
      <c r="C131" s="535"/>
      <c r="D131" s="171">
        <f t="shared" ref="D131:D132" si="150">E131+G131</f>
        <v>2.6</v>
      </c>
      <c r="E131" s="171">
        <v>2.6</v>
      </c>
      <c r="F131" s="333">
        <v>2</v>
      </c>
      <c r="G131" s="171"/>
      <c r="H131" s="442">
        <f t="shared" ref="H131:H132" si="151">I131+K131</f>
        <v>0</v>
      </c>
      <c r="I131" s="68"/>
      <c r="J131" s="68"/>
      <c r="K131" s="68"/>
      <c r="L131" s="69">
        <f t="shared" ref="L131" si="152">M131+O131</f>
        <v>2.6</v>
      </c>
      <c r="M131" s="69">
        <f t="shared" ref="M131" si="153">E131+I131</f>
        <v>2.6</v>
      </c>
      <c r="N131" s="69">
        <f t="shared" ref="N131" si="154">F131+J131</f>
        <v>2</v>
      </c>
      <c r="O131" s="69"/>
      <c r="P131" s="403"/>
      <c r="Q131" s="205"/>
      <c r="R131" s="98"/>
    </row>
    <row r="132" spans="1:18" ht="26.25" x14ac:dyDescent="0.25">
      <c r="A132" s="40"/>
      <c r="B132" s="162" t="s">
        <v>533</v>
      </c>
      <c r="C132" s="508"/>
      <c r="D132" s="171">
        <f t="shared" si="150"/>
        <v>3.7</v>
      </c>
      <c r="E132" s="171">
        <v>3.7</v>
      </c>
      <c r="F132" s="171">
        <v>2.8</v>
      </c>
      <c r="G132" s="171"/>
      <c r="H132" s="442">
        <f t="shared" si="151"/>
        <v>0</v>
      </c>
      <c r="I132" s="68"/>
      <c r="J132" s="68"/>
      <c r="K132" s="68"/>
      <c r="L132" s="69">
        <f t="shared" ref="L132" si="155">M132+O132</f>
        <v>3.7</v>
      </c>
      <c r="M132" s="69">
        <f t="shared" ref="M132" si="156">E132+I132</f>
        <v>3.7</v>
      </c>
      <c r="N132" s="69">
        <f t="shared" ref="N132" si="157">F132+J132</f>
        <v>2.8</v>
      </c>
      <c r="O132" s="69"/>
      <c r="P132" s="403"/>
    </row>
    <row r="133" spans="1:18" ht="26.25" x14ac:dyDescent="0.25">
      <c r="A133" s="40"/>
      <c r="B133" s="162" t="s">
        <v>501</v>
      </c>
      <c r="C133" s="521"/>
      <c r="D133" s="168">
        <f>E133+G133</f>
        <v>13.7</v>
      </c>
      <c r="E133" s="168">
        <v>13.7</v>
      </c>
      <c r="F133" s="168">
        <v>10.5</v>
      </c>
      <c r="G133" s="276"/>
      <c r="H133" s="177">
        <f t="shared" si="58"/>
        <v>0</v>
      </c>
      <c r="I133" s="277"/>
      <c r="J133" s="177"/>
      <c r="K133" s="177"/>
      <c r="L133" s="178">
        <f t="shared" ref="L133:L142" si="158">M133+O133</f>
        <v>13.7</v>
      </c>
      <c r="M133" s="178">
        <f t="shared" ref="M133:M143" si="159">E133+I133</f>
        <v>13.7</v>
      </c>
      <c r="N133" s="178">
        <f t="shared" ref="N133:N143" si="160">F133+J133</f>
        <v>10.5</v>
      </c>
      <c r="O133" s="178">
        <f t="shared" ref="O133:O143" si="161">G133+K133</f>
        <v>0</v>
      </c>
      <c r="P133" s="403"/>
      <c r="Q133" s="205"/>
      <c r="R133" s="98"/>
    </row>
    <row r="134" spans="1:18" x14ac:dyDescent="0.25">
      <c r="A134" s="32" t="s">
        <v>101</v>
      </c>
      <c r="B134" s="29" t="s">
        <v>419</v>
      </c>
      <c r="C134" s="504" t="s">
        <v>51</v>
      </c>
      <c r="D134" s="479">
        <f>E134+G134</f>
        <v>12.9</v>
      </c>
      <c r="E134" s="168">
        <f>SUM(E136:E137)</f>
        <v>12.9</v>
      </c>
      <c r="F134" s="168">
        <f t="shared" ref="F134:G134" si="162">SUM(F136:F137)</f>
        <v>9.9</v>
      </c>
      <c r="G134" s="168">
        <f t="shared" si="162"/>
        <v>0</v>
      </c>
      <c r="H134" s="212">
        <f t="shared" si="58"/>
        <v>0</v>
      </c>
      <c r="I134" s="169">
        <f>SUM(I136:I137)</f>
        <v>0</v>
      </c>
      <c r="J134" s="169">
        <f t="shared" ref="J134:K134" si="163">SUM(J136:J137)</f>
        <v>0</v>
      </c>
      <c r="K134" s="169">
        <f t="shared" si="163"/>
        <v>0</v>
      </c>
      <c r="L134" s="170">
        <f>M134+O134</f>
        <v>12.9</v>
      </c>
      <c r="M134" s="170">
        <f t="shared" si="159"/>
        <v>12.9</v>
      </c>
      <c r="N134" s="170">
        <f t="shared" si="160"/>
        <v>9.9</v>
      </c>
      <c r="O134" s="170">
        <f t="shared" si="161"/>
        <v>0</v>
      </c>
      <c r="P134" s="403"/>
      <c r="Q134" s="205"/>
      <c r="R134" s="98"/>
    </row>
    <row r="135" spans="1:18" x14ac:dyDescent="0.25">
      <c r="A135" s="40"/>
      <c r="B135" s="371" t="s">
        <v>194</v>
      </c>
      <c r="C135" s="504"/>
      <c r="D135" s="390"/>
      <c r="E135" s="171"/>
      <c r="F135" s="333"/>
      <c r="G135" s="171"/>
      <c r="H135" s="277"/>
      <c r="I135" s="279"/>
      <c r="J135" s="177"/>
      <c r="K135" s="279"/>
      <c r="L135" s="178"/>
      <c r="M135" s="280"/>
      <c r="N135" s="178"/>
      <c r="O135" s="282"/>
      <c r="P135" s="403"/>
      <c r="Q135" s="205"/>
      <c r="R135" s="98"/>
    </row>
    <row r="136" spans="1:18" ht="26.25" x14ac:dyDescent="0.25">
      <c r="A136" s="40"/>
      <c r="B136" s="162" t="s">
        <v>533</v>
      </c>
      <c r="C136" s="508"/>
      <c r="D136" s="171">
        <f t="shared" ref="D136" si="164">E136+G136</f>
        <v>1.4</v>
      </c>
      <c r="E136" s="171">
        <v>1.4</v>
      </c>
      <c r="F136" s="171">
        <v>1.1000000000000001</v>
      </c>
      <c r="G136" s="171"/>
      <c r="H136" s="442">
        <f t="shared" ref="H136" si="165">I136+K136</f>
        <v>0</v>
      </c>
      <c r="I136" s="68"/>
      <c r="J136" s="68"/>
      <c r="K136" s="68"/>
      <c r="L136" s="69">
        <f t="shared" ref="L136" si="166">M136+O136</f>
        <v>1.4</v>
      </c>
      <c r="M136" s="69">
        <f t="shared" ref="M136" si="167">E136+I136</f>
        <v>1.4</v>
      </c>
      <c r="N136" s="69">
        <f t="shared" ref="N136" si="168">F136+J136</f>
        <v>1.1000000000000001</v>
      </c>
      <c r="O136" s="69"/>
      <c r="P136" s="403"/>
    </row>
    <row r="137" spans="1:18" ht="26.25" x14ac:dyDescent="0.25">
      <c r="A137" s="243"/>
      <c r="B137" s="167" t="s">
        <v>501</v>
      </c>
      <c r="C137" s="527"/>
      <c r="D137" s="168">
        <f>E137+G137</f>
        <v>11.5</v>
      </c>
      <c r="E137" s="168">
        <v>11.5</v>
      </c>
      <c r="F137" s="168">
        <v>8.8000000000000007</v>
      </c>
      <c r="G137" s="278"/>
      <c r="H137" s="172">
        <f t="shared" si="58"/>
        <v>0</v>
      </c>
      <c r="I137" s="308"/>
      <c r="J137" s="172"/>
      <c r="K137" s="308"/>
      <c r="L137" s="173">
        <f t="shared" si="158"/>
        <v>11.5</v>
      </c>
      <c r="M137" s="309">
        <f t="shared" si="159"/>
        <v>11.5</v>
      </c>
      <c r="N137" s="173">
        <f t="shared" si="160"/>
        <v>8.8000000000000007</v>
      </c>
      <c r="O137" s="219">
        <f t="shared" si="161"/>
        <v>0</v>
      </c>
      <c r="P137" s="403"/>
      <c r="Q137" s="205"/>
      <c r="R137" s="98"/>
    </row>
    <row r="138" spans="1:18" x14ac:dyDescent="0.25">
      <c r="A138" s="32" t="s">
        <v>102</v>
      </c>
      <c r="B138" s="35" t="s">
        <v>391</v>
      </c>
      <c r="C138" s="503" t="s">
        <v>51</v>
      </c>
      <c r="D138" s="479">
        <f>E138+G138</f>
        <v>19.8</v>
      </c>
      <c r="E138" s="168">
        <f>SUM(E140:E142)</f>
        <v>19.8</v>
      </c>
      <c r="F138" s="168">
        <f>SUM(F140:F142)</f>
        <v>15.2</v>
      </c>
      <c r="G138" s="168">
        <f t="shared" ref="G138" si="169">SUM(G141:G142)</f>
        <v>0</v>
      </c>
      <c r="H138" s="212">
        <f t="shared" ref="H138" si="170">I138+K138</f>
        <v>0</v>
      </c>
      <c r="I138" s="169">
        <f>SUM(I140:I142)</f>
        <v>0</v>
      </c>
      <c r="J138" s="169">
        <f t="shared" ref="J138:K138" si="171">SUM(J140:J142)</f>
        <v>0</v>
      </c>
      <c r="K138" s="169">
        <f t="shared" si="171"/>
        <v>0</v>
      </c>
      <c r="L138" s="170">
        <f>M138+O138</f>
        <v>19.8</v>
      </c>
      <c r="M138" s="170">
        <f>E138+I138</f>
        <v>19.8</v>
      </c>
      <c r="N138" s="170">
        <f>F138+J138</f>
        <v>15.2</v>
      </c>
      <c r="O138" s="170">
        <f t="shared" ref="O138" si="172">G138+K138</f>
        <v>0</v>
      </c>
      <c r="P138" s="403"/>
      <c r="Q138" s="205"/>
      <c r="R138" s="98"/>
    </row>
    <row r="139" spans="1:18" x14ac:dyDescent="0.25">
      <c r="A139" s="40"/>
      <c r="B139" s="371" t="s">
        <v>194</v>
      </c>
      <c r="C139" s="504"/>
      <c r="D139" s="390"/>
      <c r="E139" s="171"/>
      <c r="F139" s="333"/>
      <c r="G139" s="171"/>
      <c r="H139" s="277"/>
      <c r="I139" s="279"/>
      <c r="J139" s="177"/>
      <c r="K139" s="279"/>
      <c r="L139" s="178"/>
      <c r="M139" s="280"/>
      <c r="N139" s="178"/>
      <c r="O139" s="282"/>
      <c r="P139" s="403"/>
      <c r="Q139" s="205"/>
      <c r="R139" s="98"/>
    </row>
    <row r="140" spans="1:18" ht="26.25" x14ac:dyDescent="0.25">
      <c r="A140" s="40"/>
      <c r="B140" s="537" t="s">
        <v>351</v>
      </c>
      <c r="C140" s="535"/>
      <c r="D140" s="171">
        <f t="shared" ref="D140:D141" si="173">E140+G140</f>
        <v>4.9000000000000004</v>
      </c>
      <c r="E140" s="171">
        <v>4.9000000000000004</v>
      </c>
      <c r="F140" s="333">
        <v>3.8</v>
      </c>
      <c r="G140" s="171"/>
      <c r="H140" s="442">
        <f t="shared" ref="H140:H141" si="174">I140+K140</f>
        <v>0</v>
      </c>
      <c r="I140" s="68"/>
      <c r="J140" s="68"/>
      <c r="K140" s="68"/>
      <c r="L140" s="69">
        <f t="shared" ref="L140" si="175">M140+O140</f>
        <v>4.9000000000000004</v>
      </c>
      <c r="M140" s="69">
        <f t="shared" ref="M140" si="176">E140+I140</f>
        <v>4.9000000000000004</v>
      </c>
      <c r="N140" s="69">
        <f t="shared" ref="N140" si="177">F140+J140</f>
        <v>3.8</v>
      </c>
      <c r="O140" s="69"/>
      <c r="P140" s="403"/>
      <c r="Q140" s="205"/>
      <c r="R140" s="98"/>
    </row>
    <row r="141" spans="1:18" ht="26.25" x14ac:dyDescent="0.25">
      <c r="A141" s="40"/>
      <c r="B141" s="162" t="s">
        <v>533</v>
      </c>
      <c r="C141" s="508"/>
      <c r="D141" s="171">
        <f t="shared" si="173"/>
        <v>1.7</v>
      </c>
      <c r="E141" s="171">
        <v>1.7</v>
      </c>
      <c r="F141" s="171">
        <v>1.3</v>
      </c>
      <c r="G141" s="171"/>
      <c r="H141" s="442">
        <f t="shared" si="174"/>
        <v>0</v>
      </c>
      <c r="I141" s="68"/>
      <c r="J141" s="68"/>
      <c r="K141" s="68"/>
      <c r="L141" s="69">
        <f t="shared" ref="L141" si="178">M141+O141</f>
        <v>1.7</v>
      </c>
      <c r="M141" s="69">
        <f t="shared" ref="M141" si="179">E141+I141</f>
        <v>1.7</v>
      </c>
      <c r="N141" s="69">
        <f t="shared" ref="N141" si="180">F141+J141</f>
        <v>1.3</v>
      </c>
      <c r="O141" s="69"/>
      <c r="P141" s="403"/>
    </row>
    <row r="142" spans="1:18" ht="26.25" x14ac:dyDescent="0.25">
      <c r="A142" s="40"/>
      <c r="B142" s="162" t="s">
        <v>501</v>
      </c>
      <c r="C142" s="527"/>
      <c r="D142" s="168">
        <f>E142+G142</f>
        <v>13.2</v>
      </c>
      <c r="E142" s="168">
        <v>13.2</v>
      </c>
      <c r="F142" s="168">
        <v>10.1</v>
      </c>
      <c r="G142" s="278"/>
      <c r="H142" s="172">
        <f t="shared" si="58"/>
        <v>0</v>
      </c>
      <c r="I142" s="308"/>
      <c r="J142" s="172"/>
      <c r="K142" s="308"/>
      <c r="L142" s="173">
        <f t="shared" si="158"/>
        <v>13.2</v>
      </c>
      <c r="M142" s="309">
        <f t="shared" si="159"/>
        <v>13.2</v>
      </c>
      <c r="N142" s="173">
        <f t="shared" si="160"/>
        <v>10.1</v>
      </c>
      <c r="O142" s="219">
        <f t="shared" si="161"/>
        <v>0</v>
      </c>
      <c r="P142" s="403"/>
      <c r="Q142" s="205"/>
      <c r="R142" s="98"/>
    </row>
    <row r="143" spans="1:18" x14ac:dyDescent="0.25">
      <c r="A143" s="32" t="s">
        <v>103</v>
      </c>
      <c r="B143" s="29" t="s">
        <v>46</v>
      </c>
      <c r="C143" s="653" t="s">
        <v>51</v>
      </c>
      <c r="D143" s="479">
        <f>E143+G143</f>
        <v>5.6</v>
      </c>
      <c r="E143" s="168">
        <f>SUM(E145:E146)</f>
        <v>5.6</v>
      </c>
      <c r="F143" s="168">
        <f t="shared" ref="F143:G143" si="181">SUM(F145:F146)</f>
        <v>4.3</v>
      </c>
      <c r="G143" s="168">
        <f t="shared" si="181"/>
        <v>0</v>
      </c>
      <c r="H143" s="212">
        <f t="shared" ref="H143:H205" si="182">I143+K143</f>
        <v>0</v>
      </c>
      <c r="I143" s="169">
        <f>SUM(I145:I146)</f>
        <v>0</v>
      </c>
      <c r="J143" s="169">
        <f t="shared" ref="J143:K143" si="183">SUM(J145:J146)</f>
        <v>0</v>
      </c>
      <c r="K143" s="169">
        <f t="shared" si="183"/>
        <v>0</v>
      </c>
      <c r="L143" s="170">
        <f>M143+O143</f>
        <v>5.6</v>
      </c>
      <c r="M143" s="170">
        <f t="shared" si="159"/>
        <v>5.6</v>
      </c>
      <c r="N143" s="170">
        <f t="shared" si="160"/>
        <v>4.3</v>
      </c>
      <c r="O143" s="170">
        <f t="shared" si="161"/>
        <v>0</v>
      </c>
      <c r="P143" s="403"/>
      <c r="Q143" s="205"/>
      <c r="R143" s="98"/>
    </row>
    <row r="144" spans="1:18" x14ac:dyDescent="0.25">
      <c r="A144" s="40"/>
      <c r="B144" s="371" t="s">
        <v>194</v>
      </c>
      <c r="C144" s="654"/>
      <c r="D144" s="390"/>
      <c r="E144" s="171"/>
      <c r="F144" s="333"/>
      <c r="G144" s="171"/>
      <c r="H144" s="277"/>
      <c r="I144" s="277"/>
      <c r="J144" s="177"/>
      <c r="K144" s="177"/>
      <c r="L144" s="178"/>
      <c r="M144" s="178"/>
      <c r="N144" s="178"/>
      <c r="O144" s="178"/>
      <c r="P144" s="403"/>
      <c r="Q144" s="205"/>
      <c r="R144" s="98"/>
    </row>
    <row r="145" spans="1:18" ht="26.25" x14ac:dyDescent="0.25">
      <c r="A145" s="40"/>
      <c r="B145" s="162" t="s">
        <v>533</v>
      </c>
      <c r="C145" s="655"/>
      <c r="D145" s="171">
        <f t="shared" ref="D145" si="184">E145+G145</f>
        <v>2</v>
      </c>
      <c r="E145" s="171">
        <v>2</v>
      </c>
      <c r="F145" s="171">
        <v>1.5</v>
      </c>
      <c r="G145" s="171"/>
      <c r="H145" s="442">
        <f t="shared" ref="H145" si="185">I145+K145</f>
        <v>0</v>
      </c>
      <c r="I145" s="68"/>
      <c r="J145" s="68"/>
      <c r="K145" s="68"/>
      <c r="L145" s="69">
        <f t="shared" ref="L145" si="186">M145+O145</f>
        <v>2</v>
      </c>
      <c r="M145" s="69">
        <f t="shared" ref="M145" si="187">E145+I145</f>
        <v>2</v>
      </c>
      <c r="N145" s="69">
        <f t="shared" ref="N145" si="188">F145+J145</f>
        <v>1.5</v>
      </c>
      <c r="O145" s="69"/>
      <c r="P145" s="403"/>
    </row>
    <row r="146" spans="1:18" s="37" customFormat="1" ht="26.25" x14ac:dyDescent="0.25">
      <c r="A146" s="243"/>
      <c r="B146" s="167" t="s">
        <v>501</v>
      </c>
      <c r="C146" s="655"/>
      <c r="D146" s="168">
        <f>E146+G146</f>
        <v>3.6</v>
      </c>
      <c r="E146" s="168">
        <v>3.6</v>
      </c>
      <c r="F146" s="168">
        <v>2.8</v>
      </c>
      <c r="G146" s="276"/>
      <c r="H146" s="177">
        <f t="shared" si="182"/>
        <v>0</v>
      </c>
      <c r="I146" s="277"/>
      <c r="J146" s="177"/>
      <c r="K146" s="177"/>
      <c r="L146" s="170">
        <f t="shared" ref="L146" si="189">M146+O146</f>
        <v>3.6</v>
      </c>
      <c r="M146" s="170">
        <f t="shared" ref="M146" si="190">E146+I146</f>
        <v>3.6</v>
      </c>
      <c r="N146" s="170">
        <f t="shared" ref="N146" si="191">F146+J146</f>
        <v>2.8</v>
      </c>
      <c r="O146" s="170">
        <f t="shared" ref="O146" si="192">G146+K146</f>
        <v>0</v>
      </c>
      <c r="P146" s="403"/>
      <c r="Q146" s="215"/>
      <c r="R146" s="216"/>
    </row>
    <row r="147" spans="1:18" x14ac:dyDescent="0.25">
      <c r="A147" s="32" t="s">
        <v>104</v>
      </c>
      <c r="B147" s="26" t="s">
        <v>43</v>
      </c>
      <c r="C147" s="503" t="s">
        <v>51</v>
      </c>
      <c r="D147" s="479">
        <f>E147+G147</f>
        <v>6.1</v>
      </c>
      <c r="E147" s="168">
        <f>SUM(E149:E150)</f>
        <v>6.1</v>
      </c>
      <c r="F147" s="168">
        <f t="shared" ref="F147:G147" si="193">SUM(F149:F150)</f>
        <v>4.6999999999999993</v>
      </c>
      <c r="G147" s="168">
        <f t="shared" si="193"/>
        <v>0</v>
      </c>
      <c r="H147" s="212">
        <f t="shared" ref="H147" si="194">I147+K147</f>
        <v>0</v>
      </c>
      <c r="I147" s="169">
        <f>SUM(I149:I150)</f>
        <v>0</v>
      </c>
      <c r="J147" s="169">
        <f t="shared" ref="J147:K147" si="195">SUM(J149:J150)</f>
        <v>0</v>
      </c>
      <c r="K147" s="169">
        <f t="shared" si="195"/>
        <v>0</v>
      </c>
      <c r="L147" s="170">
        <f>M147+O147</f>
        <v>6.1</v>
      </c>
      <c r="M147" s="170">
        <f t="shared" ref="M147" si="196">E147+I147</f>
        <v>6.1</v>
      </c>
      <c r="N147" s="170">
        <f t="shared" ref="N147" si="197">F147+J147</f>
        <v>4.6999999999999993</v>
      </c>
      <c r="O147" s="170">
        <f t="shared" ref="O147" si="198">G147+K147</f>
        <v>0</v>
      </c>
      <c r="P147" s="403"/>
      <c r="Q147" s="205"/>
      <c r="R147" s="98"/>
    </row>
    <row r="148" spans="1:18" x14ac:dyDescent="0.25">
      <c r="A148" s="40"/>
      <c r="B148" s="371" t="s">
        <v>194</v>
      </c>
      <c r="C148" s="504"/>
      <c r="D148" s="390"/>
      <c r="E148" s="171"/>
      <c r="F148" s="333"/>
      <c r="G148" s="171"/>
      <c r="H148" s="277"/>
      <c r="I148" s="279"/>
      <c r="J148" s="177"/>
      <c r="K148" s="279"/>
      <c r="L148" s="178"/>
      <c r="M148" s="280"/>
      <c r="N148" s="178"/>
      <c r="O148" s="282"/>
      <c r="P148" s="403"/>
      <c r="Q148" s="205"/>
      <c r="R148" s="98"/>
    </row>
    <row r="149" spans="1:18" ht="26.25" x14ac:dyDescent="0.25">
      <c r="A149" s="40"/>
      <c r="B149" s="162" t="s">
        <v>533</v>
      </c>
      <c r="C149" s="508"/>
      <c r="D149" s="171">
        <f t="shared" ref="D149" si="199">E149+G149</f>
        <v>2.5</v>
      </c>
      <c r="E149" s="171">
        <v>2.5</v>
      </c>
      <c r="F149" s="171">
        <v>1.9</v>
      </c>
      <c r="G149" s="171"/>
      <c r="H149" s="442">
        <f t="shared" ref="H149" si="200">I149+K149</f>
        <v>0</v>
      </c>
      <c r="I149" s="68"/>
      <c r="J149" s="68"/>
      <c r="K149" s="68"/>
      <c r="L149" s="69">
        <f t="shared" ref="L149" si="201">M149+O149</f>
        <v>2.5</v>
      </c>
      <c r="M149" s="69">
        <f t="shared" ref="M149" si="202">E149+I149</f>
        <v>2.5</v>
      </c>
      <c r="N149" s="69">
        <f t="shared" ref="N149" si="203">F149+J149</f>
        <v>1.9</v>
      </c>
      <c r="O149" s="69"/>
      <c r="P149" s="403"/>
    </row>
    <row r="150" spans="1:18" ht="26.25" x14ac:dyDescent="0.25">
      <c r="A150" s="40"/>
      <c r="B150" s="162" t="s">
        <v>501</v>
      </c>
      <c r="C150" s="527"/>
      <c r="D150" s="168">
        <f>E150+G150</f>
        <v>3.6</v>
      </c>
      <c r="E150" s="168">
        <v>3.6</v>
      </c>
      <c r="F150" s="168">
        <v>2.8</v>
      </c>
      <c r="G150" s="278"/>
      <c r="H150" s="172">
        <f t="shared" si="182"/>
        <v>0</v>
      </c>
      <c r="I150" s="308"/>
      <c r="J150" s="172"/>
      <c r="K150" s="308"/>
      <c r="L150" s="173">
        <f>M150+O150</f>
        <v>3.6</v>
      </c>
      <c r="M150" s="309">
        <f t="shared" ref="M150:O151" si="204">E150+I150</f>
        <v>3.6</v>
      </c>
      <c r="N150" s="173">
        <f t="shared" si="204"/>
        <v>2.8</v>
      </c>
      <c r="O150" s="219">
        <f t="shared" si="204"/>
        <v>0</v>
      </c>
      <c r="P150" s="403"/>
      <c r="Q150" s="205"/>
      <c r="R150" s="98"/>
    </row>
    <row r="151" spans="1:18" x14ac:dyDescent="0.25">
      <c r="A151" s="32" t="s">
        <v>105</v>
      </c>
      <c r="B151" s="29" t="s">
        <v>45</v>
      </c>
      <c r="C151" s="653" t="s">
        <v>51</v>
      </c>
      <c r="D151" s="479">
        <f>E151+G151</f>
        <v>5</v>
      </c>
      <c r="E151" s="168">
        <f>SUM(E153:E154)</f>
        <v>5</v>
      </c>
      <c r="F151" s="168">
        <f t="shared" ref="F151:G151" si="205">SUM(F153:F154)</f>
        <v>3.9</v>
      </c>
      <c r="G151" s="168">
        <f t="shared" si="205"/>
        <v>0</v>
      </c>
      <c r="H151" s="212">
        <f t="shared" si="182"/>
        <v>0</v>
      </c>
      <c r="I151" s="169">
        <f>SUM(I153:I154)</f>
        <v>0</v>
      </c>
      <c r="J151" s="169">
        <f t="shared" ref="J151:K151" si="206">SUM(J153:J154)</f>
        <v>0</v>
      </c>
      <c r="K151" s="169">
        <f t="shared" si="206"/>
        <v>0</v>
      </c>
      <c r="L151" s="170">
        <f>M151+O151</f>
        <v>5</v>
      </c>
      <c r="M151" s="170">
        <f t="shared" si="204"/>
        <v>5</v>
      </c>
      <c r="N151" s="170">
        <f t="shared" si="204"/>
        <v>3.9</v>
      </c>
      <c r="O151" s="170">
        <f t="shared" si="204"/>
        <v>0</v>
      </c>
      <c r="P151" s="403"/>
      <c r="Q151" s="205"/>
      <c r="R151" s="98"/>
    </row>
    <row r="152" spans="1:18" x14ac:dyDescent="0.25">
      <c r="A152" s="40"/>
      <c r="B152" s="371" t="s">
        <v>194</v>
      </c>
      <c r="C152" s="654"/>
      <c r="D152" s="390"/>
      <c r="E152" s="171"/>
      <c r="F152" s="333"/>
      <c r="G152" s="171"/>
      <c r="H152" s="277"/>
      <c r="I152" s="277"/>
      <c r="J152" s="177"/>
      <c r="K152" s="177"/>
      <c r="L152" s="178"/>
      <c r="M152" s="178"/>
      <c r="N152" s="178"/>
      <c r="O152" s="178"/>
      <c r="P152" s="403"/>
      <c r="Q152" s="205"/>
      <c r="R152" s="98"/>
    </row>
    <row r="153" spans="1:18" ht="26.25" x14ac:dyDescent="0.25">
      <c r="A153" s="40"/>
      <c r="B153" s="162" t="s">
        <v>533</v>
      </c>
      <c r="C153" s="655"/>
      <c r="D153" s="171">
        <f t="shared" ref="D153" si="207">E153+G153</f>
        <v>1.4</v>
      </c>
      <c r="E153" s="171">
        <v>1.4</v>
      </c>
      <c r="F153" s="171">
        <v>1.1000000000000001</v>
      </c>
      <c r="G153" s="171"/>
      <c r="H153" s="442">
        <f t="shared" ref="H153" si="208">I153+K153</f>
        <v>0</v>
      </c>
      <c r="I153" s="68"/>
      <c r="J153" s="68"/>
      <c r="K153" s="68"/>
      <c r="L153" s="69">
        <f t="shared" ref="L153" si="209">M153+O153</f>
        <v>1.4</v>
      </c>
      <c r="M153" s="69">
        <f t="shared" ref="M153" si="210">E153+I153</f>
        <v>1.4</v>
      </c>
      <c r="N153" s="69">
        <f t="shared" ref="N153" si="211">F153+J153</f>
        <v>1.1000000000000001</v>
      </c>
      <c r="O153" s="69"/>
      <c r="P153" s="403"/>
    </row>
    <row r="154" spans="1:18" s="37" customFormat="1" ht="26.25" x14ac:dyDescent="0.25">
      <c r="A154" s="243"/>
      <c r="B154" s="162" t="s">
        <v>501</v>
      </c>
      <c r="C154" s="656"/>
      <c r="D154" s="168">
        <f>E154+G154</f>
        <v>3.6</v>
      </c>
      <c r="E154" s="168">
        <v>3.6</v>
      </c>
      <c r="F154" s="168">
        <v>2.8</v>
      </c>
      <c r="G154" s="276"/>
      <c r="H154" s="172">
        <f t="shared" si="182"/>
        <v>0</v>
      </c>
      <c r="I154" s="214"/>
      <c r="J154" s="172"/>
      <c r="K154" s="172"/>
      <c r="L154" s="170">
        <f t="shared" ref="L154" si="212">M154+O154</f>
        <v>3.6</v>
      </c>
      <c r="M154" s="170">
        <f t="shared" ref="M154" si="213">E154+I154</f>
        <v>3.6</v>
      </c>
      <c r="N154" s="170">
        <f t="shared" ref="N154" si="214">F154+J154</f>
        <v>2.8</v>
      </c>
      <c r="O154" s="170">
        <f t="shared" ref="O154" si="215">G154+K154</f>
        <v>0</v>
      </c>
      <c r="P154" s="403"/>
      <c r="Q154" s="215"/>
      <c r="R154" s="216"/>
    </row>
    <row r="155" spans="1:18" x14ac:dyDescent="0.25">
      <c r="A155" s="32" t="s">
        <v>106</v>
      </c>
      <c r="B155" s="29" t="s">
        <v>165</v>
      </c>
      <c r="C155" s="653" t="s">
        <v>51</v>
      </c>
      <c r="D155" s="479">
        <f>E155+G155</f>
        <v>9.1</v>
      </c>
      <c r="E155" s="168">
        <f>SUM(E157:E158)</f>
        <v>9.1</v>
      </c>
      <c r="F155" s="168">
        <f t="shared" ref="F155:G155" si="216">SUM(F157:F158)</f>
        <v>6.9</v>
      </c>
      <c r="G155" s="168">
        <f t="shared" si="216"/>
        <v>0</v>
      </c>
      <c r="H155" s="212">
        <f t="shared" si="182"/>
        <v>0</v>
      </c>
      <c r="I155" s="169">
        <f>SUM(I157:I158)</f>
        <v>0</v>
      </c>
      <c r="J155" s="169">
        <f t="shared" ref="J155:K155" si="217">SUM(J157:J158)</f>
        <v>0</v>
      </c>
      <c r="K155" s="169">
        <f t="shared" si="217"/>
        <v>0</v>
      </c>
      <c r="L155" s="170">
        <f>M155+O155</f>
        <v>9.1</v>
      </c>
      <c r="M155" s="170">
        <f>E155+I155</f>
        <v>9.1</v>
      </c>
      <c r="N155" s="170">
        <f>F155+J155</f>
        <v>6.9</v>
      </c>
      <c r="O155" s="170">
        <f>G155+K155</f>
        <v>0</v>
      </c>
      <c r="P155" s="403"/>
      <c r="Q155" s="205"/>
      <c r="R155" s="98"/>
    </row>
    <row r="156" spans="1:18" x14ac:dyDescent="0.25">
      <c r="A156" s="40"/>
      <c r="B156" s="371" t="s">
        <v>194</v>
      </c>
      <c r="C156" s="654"/>
      <c r="D156" s="390"/>
      <c r="E156" s="171"/>
      <c r="F156" s="333"/>
      <c r="G156" s="171"/>
      <c r="H156" s="277"/>
      <c r="I156" s="277"/>
      <c r="J156" s="177"/>
      <c r="K156" s="177"/>
      <c r="L156" s="178"/>
      <c r="M156" s="178"/>
      <c r="N156" s="178"/>
      <c r="O156" s="178"/>
      <c r="P156" s="403"/>
      <c r="Q156" s="205"/>
      <c r="R156" s="98"/>
    </row>
    <row r="157" spans="1:18" ht="26.25" x14ac:dyDescent="0.25">
      <c r="A157" s="40"/>
      <c r="B157" s="162" t="s">
        <v>533</v>
      </c>
      <c r="C157" s="655"/>
      <c r="D157" s="171">
        <f t="shared" ref="D157" si="218">E157+G157</f>
        <v>2.5</v>
      </c>
      <c r="E157" s="171">
        <v>2.5</v>
      </c>
      <c r="F157" s="171">
        <v>1.9</v>
      </c>
      <c r="G157" s="171"/>
      <c r="H157" s="442">
        <f t="shared" ref="H157" si="219">I157+K157</f>
        <v>0</v>
      </c>
      <c r="I157" s="68"/>
      <c r="J157" s="68"/>
      <c r="K157" s="68"/>
      <c r="L157" s="69">
        <f t="shared" ref="L157" si="220">M157+O157</f>
        <v>2.5</v>
      </c>
      <c r="M157" s="69">
        <f t="shared" ref="M157" si="221">E157+I157</f>
        <v>2.5</v>
      </c>
      <c r="N157" s="69">
        <f t="shared" ref="N157" si="222">F157+J157</f>
        <v>1.9</v>
      </c>
      <c r="O157" s="69"/>
      <c r="P157" s="403"/>
    </row>
    <row r="158" spans="1:18" s="37" customFormat="1" ht="26.25" x14ac:dyDescent="0.25">
      <c r="A158" s="243"/>
      <c r="B158" s="162" t="s">
        <v>501</v>
      </c>
      <c r="C158" s="656"/>
      <c r="D158" s="168">
        <f>E158+G158</f>
        <v>6.6</v>
      </c>
      <c r="E158" s="168">
        <v>6.6</v>
      </c>
      <c r="F158" s="168">
        <v>5</v>
      </c>
      <c r="G158" s="276"/>
      <c r="H158" s="172">
        <f t="shared" si="182"/>
        <v>0</v>
      </c>
      <c r="I158" s="214"/>
      <c r="J158" s="172"/>
      <c r="K158" s="172"/>
      <c r="L158" s="170">
        <f t="shared" ref="L158" si="223">M158+O158</f>
        <v>6.6</v>
      </c>
      <c r="M158" s="170">
        <f t="shared" ref="M158" si="224">E158+I158</f>
        <v>6.6</v>
      </c>
      <c r="N158" s="170">
        <f t="shared" ref="N158" si="225">F158+J158</f>
        <v>5</v>
      </c>
      <c r="O158" s="170">
        <f t="shared" ref="O158" si="226">G158+K158</f>
        <v>0</v>
      </c>
      <c r="P158" s="403"/>
      <c r="Q158" s="215"/>
      <c r="R158" s="216"/>
    </row>
    <row r="159" spans="1:18" x14ac:dyDescent="0.25">
      <c r="A159" s="32" t="s">
        <v>107</v>
      </c>
      <c r="B159" s="29" t="s">
        <v>44</v>
      </c>
      <c r="C159" s="653" t="s">
        <v>51</v>
      </c>
      <c r="D159" s="479">
        <f>E159+G159</f>
        <v>4.2</v>
      </c>
      <c r="E159" s="168">
        <f>SUM(E161:E162)</f>
        <v>4.2</v>
      </c>
      <c r="F159" s="168">
        <f t="shared" ref="F159:G159" si="227">SUM(F161:F162)</f>
        <v>3.2</v>
      </c>
      <c r="G159" s="168">
        <f t="shared" si="227"/>
        <v>0</v>
      </c>
      <c r="H159" s="212">
        <f t="shared" si="182"/>
        <v>0</v>
      </c>
      <c r="I159" s="169">
        <f>SUM(I161:I162)</f>
        <v>0</v>
      </c>
      <c r="J159" s="169">
        <f t="shared" ref="J159:K159" si="228">SUM(J161:J162)</f>
        <v>0</v>
      </c>
      <c r="K159" s="169">
        <f t="shared" si="228"/>
        <v>0</v>
      </c>
      <c r="L159" s="170">
        <f>M159+O159</f>
        <v>4.2</v>
      </c>
      <c r="M159" s="170">
        <f>E159+I159</f>
        <v>4.2</v>
      </c>
      <c r="N159" s="170">
        <f>F159+J159</f>
        <v>3.2</v>
      </c>
      <c r="O159" s="170">
        <f>G159+K159</f>
        <v>0</v>
      </c>
      <c r="P159" s="403"/>
      <c r="Q159" s="205"/>
      <c r="R159" s="98"/>
    </row>
    <row r="160" spans="1:18" x14ac:dyDescent="0.25">
      <c r="A160" s="40"/>
      <c r="B160" s="371" t="s">
        <v>194</v>
      </c>
      <c r="C160" s="654"/>
      <c r="D160" s="390"/>
      <c r="E160" s="171"/>
      <c r="F160" s="333"/>
      <c r="G160" s="171"/>
      <c r="H160" s="277"/>
      <c r="I160" s="277"/>
      <c r="J160" s="177"/>
      <c r="K160" s="177"/>
      <c r="L160" s="178"/>
      <c r="M160" s="178"/>
      <c r="N160" s="178"/>
      <c r="O160" s="178"/>
      <c r="P160" s="403"/>
      <c r="Q160" s="205"/>
      <c r="R160" s="98"/>
    </row>
    <row r="161" spans="1:18" ht="26.25" x14ac:dyDescent="0.25">
      <c r="A161" s="40"/>
      <c r="B161" s="162" t="s">
        <v>533</v>
      </c>
      <c r="C161" s="655"/>
      <c r="D161" s="171">
        <f t="shared" ref="D161" si="229">E161+G161</f>
        <v>1.8</v>
      </c>
      <c r="E161" s="171">
        <v>1.8</v>
      </c>
      <c r="F161" s="171">
        <v>1.4</v>
      </c>
      <c r="G161" s="171"/>
      <c r="H161" s="442">
        <f t="shared" ref="H161" si="230">I161+K161</f>
        <v>0</v>
      </c>
      <c r="I161" s="68"/>
      <c r="J161" s="68"/>
      <c r="K161" s="68"/>
      <c r="L161" s="69">
        <f t="shared" ref="L161" si="231">M161+O161</f>
        <v>1.8</v>
      </c>
      <c r="M161" s="69">
        <f t="shared" ref="M161" si="232">E161+I161</f>
        <v>1.8</v>
      </c>
      <c r="N161" s="69">
        <f t="shared" ref="N161" si="233">F161+J161</f>
        <v>1.4</v>
      </c>
      <c r="O161" s="69"/>
      <c r="P161" s="403"/>
    </row>
    <row r="162" spans="1:18" s="37" customFormat="1" ht="26.25" x14ac:dyDescent="0.25">
      <c r="A162" s="243"/>
      <c r="B162" s="162" t="s">
        <v>501</v>
      </c>
      <c r="C162" s="656"/>
      <c r="D162" s="168">
        <f>E162+G162</f>
        <v>2.4</v>
      </c>
      <c r="E162" s="168">
        <v>2.4</v>
      </c>
      <c r="F162" s="168">
        <v>1.8</v>
      </c>
      <c r="G162" s="276"/>
      <c r="H162" s="172">
        <f t="shared" si="182"/>
        <v>0</v>
      </c>
      <c r="I162" s="214"/>
      <c r="J162" s="172"/>
      <c r="K162" s="172"/>
      <c r="L162" s="170">
        <f t="shared" ref="L162" si="234">M162+O162</f>
        <v>2.4</v>
      </c>
      <c r="M162" s="170">
        <f t="shared" ref="M162" si="235">E162+I162</f>
        <v>2.4</v>
      </c>
      <c r="N162" s="170">
        <f t="shared" ref="N162" si="236">F162+J162</f>
        <v>1.8</v>
      </c>
      <c r="O162" s="170">
        <f t="shared" ref="O162" si="237">G162+K162</f>
        <v>0</v>
      </c>
      <c r="P162" s="403"/>
      <c r="Q162" s="215"/>
      <c r="R162" s="216"/>
    </row>
    <row r="163" spans="1:18" x14ac:dyDescent="0.25">
      <c r="A163" s="32" t="s">
        <v>108</v>
      </c>
      <c r="B163" s="29" t="s">
        <v>47</v>
      </c>
      <c r="C163" s="653" t="s">
        <v>51</v>
      </c>
      <c r="D163" s="479">
        <f>E163+G163</f>
        <v>10.7</v>
      </c>
      <c r="E163" s="168">
        <f>SUM(E165:E167)</f>
        <v>10.7</v>
      </c>
      <c r="F163" s="168">
        <f t="shared" ref="F163:G163" si="238">SUM(F165:F167)</f>
        <v>8.1999999999999993</v>
      </c>
      <c r="G163" s="168">
        <f t="shared" si="238"/>
        <v>0</v>
      </c>
      <c r="H163" s="212">
        <f t="shared" si="182"/>
        <v>0</v>
      </c>
      <c r="I163" s="169">
        <f>SUM(I165:I167)</f>
        <v>0</v>
      </c>
      <c r="J163" s="169">
        <f t="shared" ref="J163:K163" si="239">SUM(J165:J167)</f>
        <v>0</v>
      </c>
      <c r="K163" s="169">
        <f t="shared" si="239"/>
        <v>0</v>
      </c>
      <c r="L163" s="170">
        <f>M163+O163</f>
        <v>10.7</v>
      </c>
      <c r="M163" s="170">
        <f>E163+I163</f>
        <v>10.7</v>
      </c>
      <c r="N163" s="170">
        <f>F163+J163</f>
        <v>8.1999999999999993</v>
      </c>
      <c r="O163" s="170">
        <f>G163+K163</f>
        <v>0</v>
      </c>
      <c r="P163" s="403"/>
      <c r="Q163" s="205"/>
      <c r="R163" s="98"/>
    </row>
    <row r="164" spans="1:18" x14ac:dyDescent="0.25">
      <c r="A164" s="40"/>
      <c r="B164" s="371" t="s">
        <v>194</v>
      </c>
      <c r="C164" s="654"/>
      <c r="D164" s="390"/>
      <c r="E164" s="171"/>
      <c r="F164" s="333"/>
      <c r="G164" s="171"/>
      <c r="H164" s="277"/>
      <c r="I164" s="277"/>
      <c r="J164" s="177"/>
      <c r="K164" s="177"/>
      <c r="L164" s="178"/>
      <c r="M164" s="178"/>
      <c r="N164" s="178"/>
      <c r="O164" s="178"/>
      <c r="P164" s="403"/>
      <c r="Q164" s="205"/>
      <c r="R164" s="98"/>
    </row>
    <row r="165" spans="1:18" ht="26.25" x14ac:dyDescent="0.25">
      <c r="A165" s="40"/>
      <c r="B165" s="537" t="s">
        <v>351</v>
      </c>
      <c r="C165" s="654"/>
      <c r="D165" s="171">
        <f t="shared" ref="D165:D166" si="240">E165+G165</f>
        <v>4</v>
      </c>
      <c r="E165" s="171">
        <v>4</v>
      </c>
      <c r="F165" s="333">
        <v>3.1</v>
      </c>
      <c r="G165" s="171"/>
      <c r="H165" s="442">
        <f t="shared" ref="H165:H166" si="241">I165+K165</f>
        <v>0</v>
      </c>
      <c r="I165" s="68"/>
      <c r="J165" s="68"/>
      <c r="K165" s="68"/>
      <c r="L165" s="69">
        <f t="shared" ref="L165" si="242">M165+O165</f>
        <v>4</v>
      </c>
      <c r="M165" s="69">
        <f t="shared" ref="M165" si="243">E165+I165</f>
        <v>4</v>
      </c>
      <c r="N165" s="69">
        <f t="shared" ref="N165" si="244">F165+J165</f>
        <v>3.1</v>
      </c>
      <c r="O165" s="69"/>
      <c r="P165" s="403"/>
      <c r="Q165" s="205"/>
      <c r="R165" s="98"/>
    </row>
    <row r="166" spans="1:18" ht="26.25" x14ac:dyDescent="0.25">
      <c r="A166" s="40"/>
      <c r="B166" s="162" t="s">
        <v>533</v>
      </c>
      <c r="C166" s="655"/>
      <c r="D166" s="171">
        <f t="shared" si="240"/>
        <v>1.6</v>
      </c>
      <c r="E166" s="171">
        <v>1.6</v>
      </c>
      <c r="F166" s="171">
        <v>1.2</v>
      </c>
      <c r="G166" s="171"/>
      <c r="H166" s="442">
        <f t="shared" si="241"/>
        <v>0</v>
      </c>
      <c r="I166" s="68"/>
      <c r="J166" s="68"/>
      <c r="K166" s="68"/>
      <c r="L166" s="69">
        <f t="shared" ref="L166" si="245">M166+O166</f>
        <v>1.6</v>
      </c>
      <c r="M166" s="69">
        <f t="shared" ref="M166" si="246">E166+I166</f>
        <v>1.6</v>
      </c>
      <c r="N166" s="69">
        <f t="shared" ref="N166" si="247">F166+J166</f>
        <v>1.2</v>
      </c>
      <c r="O166" s="69"/>
      <c r="P166" s="403"/>
    </row>
    <row r="167" spans="1:18" s="37" customFormat="1" ht="26.25" x14ac:dyDescent="0.25">
      <c r="A167" s="243"/>
      <c r="B167" s="162" t="s">
        <v>501</v>
      </c>
      <c r="C167" s="656"/>
      <c r="D167" s="168">
        <f>E167+G167</f>
        <v>5.0999999999999996</v>
      </c>
      <c r="E167" s="168">
        <v>5.0999999999999996</v>
      </c>
      <c r="F167" s="168">
        <v>3.9</v>
      </c>
      <c r="G167" s="276"/>
      <c r="H167" s="172">
        <f t="shared" si="182"/>
        <v>0</v>
      </c>
      <c r="I167" s="214"/>
      <c r="J167" s="172"/>
      <c r="K167" s="172"/>
      <c r="L167" s="170">
        <f t="shared" ref="L167" si="248">M167+O167</f>
        <v>5.0999999999999996</v>
      </c>
      <c r="M167" s="170">
        <f t="shared" ref="M167" si="249">E167+I167</f>
        <v>5.0999999999999996</v>
      </c>
      <c r="N167" s="170">
        <f t="shared" ref="N167" si="250">F167+J167</f>
        <v>3.9</v>
      </c>
      <c r="O167" s="170">
        <f t="shared" ref="O167" si="251">G167+K167</f>
        <v>0</v>
      </c>
      <c r="P167" s="403"/>
      <c r="Q167" s="215"/>
      <c r="R167" s="216"/>
    </row>
    <row r="168" spans="1:18" x14ac:dyDescent="0.25">
      <c r="A168" s="32" t="s">
        <v>109</v>
      </c>
      <c r="B168" s="29" t="s">
        <v>392</v>
      </c>
      <c r="C168" s="658" t="s">
        <v>51</v>
      </c>
      <c r="D168" s="479">
        <f>E168+G168</f>
        <v>6.5</v>
      </c>
      <c r="E168" s="168">
        <f>SUM(E170:E171)</f>
        <v>6.5</v>
      </c>
      <c r="F168" s="168">
        <f t="shared" ref="F168:G168" si="252">SUM(F170:F171)</f>
        <v>4.9000000000000004</v>
      </c>
      <c r="G168" s="168">
        <f t="shared" si="252"/>
        <v>0</v>
      </c>
      <c r="H168" s="212">
        <f t="shared" si="182"/>
        <v>0</v>
      </c>
      <c r="I168" s="169">
        <f>SUM(I170:I171)</f>
        <v>0</v>
      </c>
      <c r="J168" s="169">
        <f t="shared" ref="J168:K168" si="253">SUM(J170:J171)</f>
        <v>0</v>
      </c>
      <c r="K168" s="169">
        <f t="shared" si="253"/>
        <v>0</v>
      </c>
      <c r="L168" s="170">
        <f>M168+O168</f>
        <v>6.5</v>
      </c>
      <c r="M168" s="170">
        <f>E168+I168</f>
        <v>6.5</v>
      </c>
      <c r="N168" s="170">
        <f>F168+J168</f>
        <v>4.9000000000000004</v>
      </c>
      <c r="O168" s="170">
        <f>G168+K168</f>
        <v>0</v>
      </c>
      <c r="P168" s="403"/>
      <c r="Q168" s="205"/>
      <c r="R168" s="98"/>
    </row>
    <row r="169" spans="1:18" x14ac:dyDescent="0.25">
      <c r="A169" s="40"/>
      <c r="B169" s="371" t="s">
        <v>194</v>
      </c>
      <c r="C169" s="659"/>
      <c r="D169" s="390"/>
      <c r="E169" s="171"/>
      <c r="F169" s="333"/>
      <c r="G169" s="171"/>
      <c r="H169" s="277"/>
      <c r="I169" s="277"/>
      <c r="J169" s="177"/>
      <c r="K169" s="177"/>
      <c r="L169" s="178"/>
      <c r="M169" s="178"/>
      <c r="N169" s="178"/>
      <c r="O169" s="178"/>
      <c r="P169" s="403"/>
      <c r="Q169" s="205"/>
      <c r="R169" s="98"/>
    </row>
    <row r="170" spans="1:18" ht="26.25" x14ac:dyDescent="0.25">
      <c r="A170" s="40"/>
      <c r="B170" s="162" t="s">
        <v>533</v>
      </c>
      <c r="C170" s="660"/>
      <c r="D170" s="171">
        <f t="shared" ref="D170" si="254">E170+G170</f>
        <v>2.4</v>
      </c>
      <c r="E170" s="171">
        <v>2.4</v>
      </c>
      <c r="F170" s="171">
        <v>1.8</v>
      </c>
      <c r="G170" s="171"/>
      <c r="H170" s="442">
        <f t="shared" ref="H170" si="255">I170+K170</f>
        <v>0</v>
      </c>
      <c r="I170" s="68"/>
      <c r="J170" s="68"/>
      <c r="K170" s="68"/>
      <c r="L170" s="69">
        <f t="shared" ref="L170" si="256">M170+O170</f>
        <v>2.4</v>
      </c>
      <c r="M170" s="69">
        <f t="shared" ref="M170" si="257">E170+I170</f>
        <v>2.4</v>
      </c>
      <c r="N170" s="69">
        <f t="shared" ref="N170" si="258">F170+J170</f>
        <v>1.8</v>
      </c>
      <c r="O170" s="69"/>
      <c r="P170" s="403"/>
    </row>
    <row r="171" spans="1:18" s="37" customFormat="1" ht="26.25" x14ac:dyDescent="0.25">
      <c r="A171" s="243"/>
      <c r="B171" s="162" t="s">
        <v>501</v>
      </c>
      <c r="C171" s="661"/>
      <c r="D171" s="168">
        <f>E171+G171</f>
        <v>4.0999999999999996</v>
      </c>
      <c r="E171" s="168">
        <v>4.0999999999999996</v>
      </c>
      <c r="F171" s="168">
        <v>3.1</v>
      </c>
      <c r="G171" s="276"/>
      <c r="H171" s="172">
        <f t="shared" si="182"/>
        <v>0</v>
      </c>
      <c r="I171" s="214"/>
      <c r="J171" s="172"/>
      <c r="K171" s="172"/>
      <c r="L171" s="170">
        <f t="shared" ref="L171" si="259">M171+O171</f>
        <v>4.0999999999999996</v>
      </c>
      <c r="M171" s="170">
        <f t="shared" ref="M171" si="260">E171+I171</f>
        <v>4.0999999999999996</v>
      </c>
      <c r="N171" s="170">
        <f t="shared" ref="N171" si="261">F171+J171</f>
        <v>3.1</v>
      </c>
      <c r="O171" s="170">
        <f t="shared" ref="O171" si="262">G171+K171</f>
        <v>0</v>
      </c>
      <c r="P171" s="403"/>
      <c r="Q171" s="215"/>
      <c r="R171" s="216"/>
    </row>
    <row r="172" spans="1:18" x14ac:dyDescent="0.25">
      <c r="A172" s="32" t="s">
        <v>155</v>
      </c>
      <c r="B172" s="29" t="s">
        <v>42</v>
      </c>
      <c r="C172" s="658" t="s">
        <v>51</v>
      </c>
      <c r="D172" s="479">
        <f>E172+G172</f>
        <v>7</v>
      </c>
      <c r="E172" s="168">
        <f>SUM(E174:E175)</f>
        <v>7</v>
      </c>
      <c r="F172" s="168">
        <f t="shared" ref="F172:G172" si="263">SUM(F174:F175)</f>
        <v>5.3</v>
      </c>
      <c r="G172" s="168">
        <f t="shared" si="263"/>
        <v>0</v>
      </c>
      <c r="H172" s="212">
        <f t="shared" si="182"/>
        <v>0</v>
      </c>
      <c r="I172" s="169">
        <f>SUM(I174:I175)</f>
        <v>0</v>
      </c>
      <c r="J172" s="169">
        <f t="shared" ref="J172:K172" si="264">SUM(J174:J175)</f>
        <v>0</v>
      </c>
      <c r="K172" s="169">
        <f t="shared" si="264"/>
        <v>0</v>
      </c>
      <c r="L172" s="170">
        <f>M172+O172</f>
        <v>7</v>
      </c>
      <c r="M172" s="170">
        <f>E172+I172</f>
        <v>7</v>
      </c>
      <c r="N172" s="170">
        <f>F172+J172</f>
        <v>5.3</v>
      </c>
      <c r="O172" s="170">
        <f>G172+K172</f>
        <v>0</v>
      </c>
      <c r="P172" s="403"/>
      <c r="Q172" s="205"/>
      <c r="R172" s="98"/>
    </row>
    <row r="173" spans="1:18" x14ac:dyDescent="0.25">
      <c r="A173" s="40"/>
      <c r="B173" s="371" t="s">
        <v>194</v>
      </c>
      <c r="C173" s="659"/>
      <c r="D173" s="390"/>
      <c r="E173" s="171"/>
      <c r="F173" s="333"/>
      <c r="G173" s="171"/>
      <c r="H173" s="277"/>
      <c r="I173" s="277"/>
      <c r="J173" s="177"/>
      <c r="K173" s="177"/>
      <c r="L173" s="178"/>
      <c r="M173" s="178"/>
      <c r="N173" s="178"/>
      <c r="O173" s="178"/>
      <c r="P173" s="403"/>
      <c r="Q173" s="205"/>
      <c r="R173" s="98"/>
    </row>
    <row r="174" spans="1:18" ht="26.25" x14ac:dyDescent="0.25">
      <c r="A174" s="40"/>
      <c r="B174" s="162" t="s">
        <v>533</v>
      </c>
      <c r="C174" s="660"/>
      <c r="D174" s="171">
        <f t="shared" ref="D174" si="265">E174+G174</f>
        <v>2</v>
      </c>
      <c r="E174" s="171">
        <v>2</v>
      </c>
      <c r="F174" s="171">
        <v>1.5</v>
      </c>
      <c r="G174" s="171"/>
      <c r="H174" s="442">
        <f t="shared" ref="H174" si="266">I174+K174</f>
        <v>0</v>
      </c>
      <c r="I174" s="68"/>
      <c r="J174" s="68"/>
      <c r="K174" s="68"/>
      <c r="L174" s="69">
        <f t="shared" ref="L174" si="267">M174+O174</f>
        <v>2</v>
      </c>
      <c r="M174" s="69">
        <f t="shared" ref="M174" si="268">E174+I174</f>
        <v>2</v>
      </c>
      <c r="N174" s="69">
        <f t="shared" ref="N174" si="269">F174+J174</f>
        <v>1.5</v>
      </c>
      <c r="O174" s="69"/>
      <c r="P174" s="403"/>
    </row>
    <row r="175" spans="1:18" s="37" customFormat="1" ht="26.25" x14ac:dyDescent="0.25">
      <c r="A175" s="243"/>
      <c r="B175" s="162" t="s">
        <v>501</v>
      </c>
      <c r="C175" s="661"/>
      <c r="D175" s="168">
        <f>E175+G175</f>
        <v>5</v>
      </c>
      <c r="E175" s="168">
        <v>5</v>
      </c>
      <c r="F175" s="168">
        <v>3.8</v>
      </c>
      <c r="G175" s="276"/>
      <c r="H175" s="172">
        <f t="shared" si="182"/>
        <v>0</v>
      </c>
      <c r="I175" s="214"/>
      <c r="J175" s="172"/>
      <c r="K175" s="172"/>
      <c r="L175" s="170">
        <f t="shared" ref="L175" si="270">M175+O175</f>
        <v>5</v>
      </c>
      <c r="M175" s="170">
        <f t="shared" ref="M175" si="271">E175+I175</f>
        <v>5</v>
      </c>
      <c r="N175" s="170">
        <f t="shared" ref="N175" si="272">F175+J175</f>
        <v>3.8</v>
      </c>
      <c r="O175" s="170">
        <f t="shared" ref="O175" si="273">G175+K175</f>
        <v>0</v>
      </c>
      <c r="P175" s="403"/>
      <c r="Q175" s="215"/>
      <c r="R175" s="216"/>
    </row>
    <row r="176" spans="1:18" x14ac:dyDescent="0.25">
      <c r="A176" s="32" t="s">
        <v>156</v>
      </c>
      <c r="B176" s="29" t="s">
        <v>393</v>
      </c>
      <c r="C176" s="658" t="s">
        <v>51</v>
      </c>
      <c r="D176" s="479">
        <f>E176+G176</f>
        <v>3.8</v>
      </c>
      <c r="E176" s="168">
        <f>SUM(E178:E179)</f>
        <v>3.8</v>
      </c>
      <c r="F176" s="168">
        <f t="shared" ref="F176:G176" si="274">SUM(F178:F179)</f>
        <v>2.9000000000000004</v>
      </c>
      <c r="G176" s="168">
        <f t="shared" si="274"/>
        <v>0</v>
      </c>
      <c r="H176" s="212">
        <f>I176+K176</f>
        <v>0</v>
      </c>
      <c r="I176" s="169">
        <f>SUM(I178:I179)</f>
        <v>0</v>
      </c>
      <c r="J176" s="169">
        <f t="shared" ref="J176:K176" si="275">SUM(J178:J179)</f>
        <v>0</v>
      </c>
      <c r="K176" s="169">
        <f t="shared" si="275"/>
        <v>0</v>
      </c>
      <c r="L176" s="170">
        <f>M176+O176</f>
        <v>3.8</v>
      </c>
      <c r="M176" s="170">
        <f>E176+I176</f>
        <v>3.8</v>
      </c>
      <c r="N176" s="170">
        <f>F176+J176</f>
        <v>2.9000000000000004</v>
      </c>
      <c r="O176" s="170">
        <f>G176+K176</f>
        <v>0</v>
      </c>
      <c r="P176" s="403"/>
      <c r="Q176" s="205"/>
      <c r="R176" s="98"/>
    </row>
    <row r="177" spans="1:18" x14ac:dyDescent="0.25">
      <c r="A177" s="40"/>
      <c r="B177" s="371" t="s">
        <v>194</v>
      </c>
      <c r="C177" s="659"/>
      <c r="D177" s="390"/>
      <c r="E177" s="171"/>
      <c r="F177" s="333"/>
      <c r="G177" s="171"/>
      <c r="H177" s="277"/>
      <c r="I177" s="277"/>
      <c r="J177" s="177"/>
      <c r="K177" s="177"/>
      <c r="L177" s="178"/>
      <c r="M177" s="178"/>
      <c r="N177" s="178"/>
      <c r="O177" s="178"/>
      <c r="P177" s="403"/>
      <c r="Q177" s="205"/>
      <c r="R177" s="98"/>
    </row>
    <row r="178" spans="1:18" ht="26.25" x14ac:dyDescent="0.25">
      <c r="A178" s="40"/>
      <c r="B178" s="162" t="s">
        <v>533</v>
      </c>
      <c r="C178" s="660"/>
      <c r="D178" s="171">
        <f t="shared" ref="D178" si="276">E178+G178</f>
        <v>1.4</v>
      </c>
      <c r="E178" s="171">
        <v>1.4</v>
      </c>
      <c r="F178" s="171">
        <v>1.1000000000000001</v>
      </c>
      <c r="G178" s="171"/>
      <c r="H178" s="442">
        <f t="shared" ref="H178" si="277">I178+K178</f>
        <v>0</v>
      </c>
      <c r="I178" s="68"/>
      <c r="J178" s="68"/>
      <c r="K178" s="68"/>
      <c r="L178" s="69">
        <f t="shared" ref="L178" si="278">M178+O178</f>
        <v>1.4</v>
      </c>
      <c r="M178" s="69">
        <f t="shared" ref="M178" si="279">E178+I178</f>
        <v>1.4</v>
      </c>
      <c r="N178" s="69">
        <f t="shared" ref="N178" si="280">F178+J178</f>
        <v>1.1000000000000001</v>
      </c>
      <c r="O178" s="69"/>
      <c r="P178" s="403"/>
    </row>
    <row r="179" spans="1:18" s="37" customFormat="1" ht="26.25" x14ac:dyDescent="0.25">
      <c r="A179" s="243"/>
      <c r="B179" s="162" t="s">
        <v>501</v>
      </c>
      <c r="C179" s="661"/>
      <c r="D179" s="168">
        <f>E179+G179</f>
        <v>2.4</v>
      </c>
      <c r="E179" s="168">
        <v>2.4</v>
      </c>
      <c r="F179" s="168">
        <v>1.8</v>
      </c>
      <c r="G179" s="276"/>
      <c r="H179" s="172">
        <f>I179+K179</f>
        <v>0</v>
      </c>
      <c r="I179" s="214"/>
      <c r="J179" s="172"/>
      <c r="K179" s="172"/>
      <c r="L179" s="170">
        <f t="shared" ref="L179" si="281">M179+O179</f>
        <v>2.4</v>
      </c>
      <c r="M179" s="170">
        <f t="shared" ref="M179" si="282">E179+I179</f>
        <v>2.4</v>
      </c>
      <c r="N179" s="170">
        <f t="shared" ref="N179" si="283">F179+J179</f>
        <v>1.8</v>
      </c>
      <c r="O179" s="170">
        <f t="shared" ref="O179" si="284">G179+K179</f>
        <v>0</v>
      </c>
      <c r="P179" s="403"/>
      <c r="Q179" s="215"/>
      <c r="R179" s="216"/>
    </row>
    <row r="180" spans="1:18" x14ac:dyDescent="0.25">
      <c r="A180" s="32" t="s">
        <v>110</v>
      </c>
      <c r="B180" s="29" t="s">
        <v>41</v>
      </c>
      <c r="C180" s="658" t="s">
        <v>51</v>
      </c>
      <c r="D180" s="479">
        <f>E180+G180</f>
        <v>3.8</v>
      </c>
      <c r="E180" s="168">
        <f>SUM(E182:E183)</f>
        <v>3.8</v>
      </c>
      <c r="F180" s="168">
        <f t="shared" ref="F180:G180" si="285">SUM(F182:F183)</f>
        <v>2.9</v>
      </c>
      <c r="G180" s="168">
        <f t="shared" si="285"/>
        <v>0</v>
      </c>
      <c r="H180" s="212">
        <f t="shared" si="182"/>
        <v>0</v>
      </c>
      <c r="I180" s="169">
        <f>SUM(I182:I183)</f>
        <v>0</v>
      </c>
      <c r="J180" s="169">
        <f t="shared" ref="J180:K180" si="286">SUM(J182:J183)</f>
        <v>0</v>
      </c>
      <c r="K180" s="169">
        <f t="shared" si="286"/>
        <v>0</v>
      </c>
      <c r="L180" s="170">
        <f>M180+O180</f>
        <v>3.8</v>
      </c>
      <c r="M180" s="170">
        <f>E180+I180</f>
        <v>3.8</v>
      </c>
      <c r="N180" s="170">
        <f>F180+J180</f>
        <v>2.9</v>
      </c>
      <c r="O180" s="170">
        <f>G180+K180</f>
        <v>0</v>
      </c>
      <c r="P180" s="403"/>
      <c r="Q180" s="205"/>
      <c r="R180" s="98"/>
    </row>
    <row r="181" spans="1:18" x14ac:dyDescent="0.25">
      <c r="A181" s="40"/>
      <c r="B181" s="371" t="s">
        <v>194</v>
      </c>
      <c r="C181" s="659"/>
      <c r="D181" s="390"/>
      <c r="E181" s="171"/>
      <c r="F181" s="333"/>
      <c r="G181" s="171"/>
      <c r="H181" s="277"/>
      <c r="I181" s="277"/>
      <c r="J181" s="177"/>
      <c r="K181" s="177"/>
      <c r="L181" s="178"/>
      <c r="M181" s="178"/>
      <c r="N181" s="178"/>
      <c r="O181" s="178"/>
      <c r="P181" s="403"/>
      <c r="Q181" s="205"/>
      <c r="R181" s="98"/>
    </row>
    <row r="182" spans="1:18" ht="26.25" x14ac:dyDescent="0.25">
      <c r="A182" s="40"/>
      <c r="B182" s="162" t="s">
        <v>533</v>
      </c>
      <c r="C182" s="660"/>
      <c r="D182" s="171">
        <f t="shared" ref="D182" si="287">E182+G182</f>
        <v>1.2</v>
      </c>
      <c r="E182" s="171">
        <v>1.2</v>
      </c>
      <c r="F182" s="171">
        <v>0.9</v>
      </c>
      <c r="G182" s="171"/>
      <c r="H182" s="442">
        <f t="shared" ref="H182" si="288">I182+K182</f>
        <v>0</v>
      </c>
      <c r="I182" s="68"/>
      <c r="J182" s="68"/>
      <c r="K182" s="68"/>
      <c r="L182" s="69">
        <f t="shared" ref="L182" si="289">M182+O182</f>
        <v>1.2</v>
      </c>
      <c r="M182" s="69">
        <f t="shared" ref="M182" si="290">E182+I182</f>
        <v>1.2</v>
      </c>
      <c r="N182" s="69">
        <f t="shared" ref="N182" si="291">F182+J182</f>
        <v>0.9</v>
      </c>
      <c r="O182" s="69"/>
      <c r="P182" s="403"/>
    </row>
    <row r="183" spans="1:18" s="37" customFormat="1" ht="26.25" x14ac:dyDescent="0.25">
      <c r="A183" s="243"/>
      <c r="B183" s="162" t="s">
        <v>501</v>
      </c>
      <c r="C183" s="661"/>
      <c r="D183" s="168">
        <f>E183+G183</f>
        <v>2.6</v>
      </c>
      <c r="E183" s="168">
        <v>2.6</v>
      </c>
      <c r="F183" s="168">
        <v>2</v>
      </c>
      <c r="G183" s="276"/>
      <c r="H183" s="172">
        <f t="shared" si="182"/>
        <v>0</v>
      </c>
      <c r="I183" s="214"/>
      <c r="J183" s="172"/>
      <c r="K183" s="172"/>
      <c r="L183" s="170">
        <f t="shared" ref="L183" si="292">M183+O183</f>
        <v>2.6</v>
      </c>
      <c r="M183" s="170">
        <f t="shared" ref="M183" si="293">E183+I183</f>
        <v>2.6</v>
      </c>
      <c r="N183" s="170">
        <f t="shared" ref="N183" si="294">F183+J183</f>
        <v>2</v>
      </c>
      <c r="O183" s="170">
        <f t="shared" ref="O183" si="295">G183+K183</f>
        <v>0</v>
      </c>
      <c r="P183" s="403"/>
      <c r="Q183" s="215"/>
      <c r="R183" s="216"/>
    </row>
    <row r="184" spans="1:18" x14ac:dyDescent="0.25">
      <c r="A184" s="32" t="s">
        <v>157</v>
      </c>
      <c r="B184" s="29" t="s">
        <v>161</v>
      </c>
      <c r="C184" s="653" t="s">
        <v>51</v>
      </c>
      <c r="D184" s="479">
        <f>E184+G184</f>
        <v>5.7</v>
      </c>
      <c r="E184" s="168">
        <f>SUM(E186:E188)</f>
        <v>5.7</v>
      </c>
      <c r="F184" s="168">
        <f t="shared" ref="F184:G184" si="296">SUM(F186:F188)</f>
        <v>4.3</v>
      </c>
      <c r="G184" s="168">
        <f t="shared" si="296"/>
        <v>0</v>
      </c>
      <c r="H184" s="212">
        <f t="shared" si="182"/>
        <v>0</v>
      </c>
      <c r="I184" s="169">
        <f>SUM(I186:I188)</f>
        <v>0</v>
      </c>
      <c r="J184" s="169">
        <f t="shared" ref="J184:K184" si="297">SUM(J186:J188)</f>
        <v>0</v>
      </c>
      <c r="K184" s="169">
        <f t="shared" si="297"/>
        <v>0</v>
      </c>
      <c r="L184" s="170">
        <f>M184+O184</f>
        <v>5.7</v>
      </c>
      <c r="M184" s="170">
        <f>E184+I184</f>
        <v>5.7</v>
      </c>
      <c r="N184" s="170">
        <f>F184+J184</f>
        <v>4.3</v>
      </c>
      <c r="O184" s="170">
        <f t="shared" ref="O184" si="298">G184+K184+O186</f>
        <v>0</v>
      </c>
      <c r="P184" s="403"/>
      <c r="Q184" s="205"/>
      <c r="R184" s="98"/>
    </row>
    <row r="185" spans="1:18" x14ac:dyDescent="0.25">
      <c r="A185" s="40"/>
      <c r="B185" s="371" t="s">
        <v>194</v>
      </c>
      <c r="C185" s="654"/>
      <c r="D185" s="390"/>
      <c r="E185" s="171"/>
      <c r="F185" s="333"/>
      <c r="G185" s="171"/>
      <c r="H185" s="277"/>
      <c r="I185" s="277"/>
      <c r="J185" s="177"/>
      <c r="K185" s="177"/>
      <c r="L185" s="178"/>
      <c r="M185" s="178"/>
      <c r="N185" s="178"/>
      <c r="O185" s="178"/>
      <c r="P185" s="403"/>
      <c r="Q185" s="205"/>
      <c r="R185" s="98"/>
    </row>
    <row r="186" spans="1:18" ht="26.25" x14ac:dyDescent="0.25">
      <c r="A186" s="40"/>
      <c r="B186" s="537" t="s">
        <v>351</v>
      </c>
      <c r="C186" s="654"/>
      <c r="D186" s="171">
        <f t="shared" ref="D186:D187" si="299">E186+G186</f>
        <v>2</v>
      </c>
      <c r="E186" s="171">
        <v>2</v>
      </c>
      <c r="F186" s="333">
        <v>1.5</v>
      </c>
      <c r="G186" s="171"/>
      <c r="H186" s="442">
        <f t="shared" ref="H186:H187" si="300">I186+K186</f>
        <v>0</v>
      </c>
      <c r="I186" s="68"/>
      <c r="J186" s="68"/>
      <c r="K186" s="68"/>
      <c r="L186" s="69">
        <f t="shared" ref="L186" si="301">M186+O186</f>
        <v>2</v>
      </c>
      <c r="M186" s="69">
        <f t="shared" ref="M186" si="302">E186+I186</f>
        <v>2</v>
      </c>
      <c r="N186" s="69">
        <f t="shared" ref="N186" si="303">F186+J186</f>
        <v>1.5</v>
      </c>
      <c r="O186" s="69"/>
      <c r="P186" s="403"/>
      <c r="Q186" s="205"/>
      <c r="R186" s="98"/>
    </row>
    <row r="187" spans="1:18" ht="26.25" x14ac:dyDescent="0.25">
      <c r="A187" s="40"/>
      <c r="B187" s="162" t="s">
        <v>533</v>
      </c>
      <c r="C187" s="655"/>
      <c r="D187" s="171">
        <f t="shared" si="299"/>
        <v>1.7</v>
      </c>
      <c r="E187" s="171">
        <v>1.7</v>
      </c>
      <c r="F187" s="171">
        <v>1.3</v>
      </c>
      <c r="G187" s="171"/>
      <c r="H187" s="442">
        <f t="shared" si="300"/>
        <v>0</v>
      </c>
      <c r="I187" s="68"/>
      <c r="J187" s="68"/>
      <c r="K187" s="68"/>
      <c r="L187" s="69">
        <f t="shared" ref="L187" si="304">M187+O187</f>
        <v>1.7</v>
      </c>
      <c r="M187" s="69">
        <f t="shared" ref="M187" si="305">E187+I187</f>
        <v>1.7</v>
      </c>
      <c r="N187" s="69">
        <f t="shared" ref="N187" si="306">F187+J187</f>
        <v>1.3</v>
      </c>
      <c r="O187" s="69"/>
      <c r="P187" s="403"/>
    </row>
    <row r="188" spans="1:18" s="37" customFormat="1" ht="26.25" x14ac:dyDescent="0.25">
      <c r="A188" s="243"/>
      <c r="B188" s="162" t="s">
        <v>501</v>
      </c>
      <c r="C188" s="656"/>
      <c r="D188" s="168">
        <f>E188+G188</f>
        <v>2</v>
      </c>
      <c r="E188" s="168">
        <v>2</v>
      </c>
      <c r="F188" s="168">
        <v>1.5</v>
      </c>
      <c r="G188" s="276"/>
      <c r="H188" s="172">
        <f t="shared" si="182"/>
        <v>0</v>
      </c>
      <c r="I188" s="214"/>
      <c r="J188" s="172"/>
      <c r="K188" s="172"/>
      <c r="L188" s="170">
        <f t="shared" ref="L188" si="307">M188+O188</f>
        <v>2</v>
      </c>
      <c r="M188" s="170">
        <f t="shared" ref="M188" si="308">E188+I188</f>
        <v>2</v>
      </c>
      <c r="N188" s="170">
        <f t="shared" ref="N188" si="309">F188+J188</f>
        <v>1.5</v>
      </c>
      <c r="O188" s="170">
        <f t="shared" ref="O188" si="310">G188+K188</f>
        <v>0</v>
      </c>
      <c r="P188" s="403"/>
      <c r="Q188" s="215"/>
      <c r="R188" s="216"/>
    </row>
    <row r="189" spans="1:18" x14ac:dyDescent="0.25">
      <c r="A189" s="32" t="s">
        <v>158</v>
      </c>
      <c r="B189" s="29" t="s">
        <v>153</v>
      </c>
      <c r="C189" s="653" t="s">
        <v>51</v>
      </c>
      <c r="D189" s="479">
        <f>E189+G189</f>
        <v>10.1</v>
      </c>
      <c r="E189" s="168">
        <f>SUM(E191:E192)</f>
        <v>10.1</v>
      </c>
      <c r="F189" s="168">
        <f t="shared" ref="F189:G189" si="311">SUM(F191:F192)</f>
        <v>7.6999999999999993</v>
      </c>
      <c r="G189" s="168">
        <f t="shared" si="311"/>
        <v>0</v>
      </c>
      <c r="H189" s="212">
        <f t="shared" si="182"/>
        <v>0</v>
      </c>
      <c r="I189" s="169">
        <f>SUM(I191:I192)</f>
        <v>0</v>
      </c>
      <c r="J189" s="169">
        <f t="shared" ref="J189:K189" si="312">SUM(J191:J192)</f>
        <v>0</v>
      </c>
      <c r="K189" s="169">
        <f t="shared" si="312"/>
        <v>0</v>
      </c>
      <c r="L189" s="170">
        <f>M189+O189</f>
        <v>10.1</v>
      </c>
      <c r="M189" s="170">
        <f>E189+I189</f>
        <v>10.1</v>
      </c>
      <c r="N189" s="170">
        <f>F189+J189</f>
        <v>7.6999999999999993</v>
      </c>
      <c r="O189" s="170">
        <f>G189+K189</f>
        <v>0</v>
      </c>
      <c r="P189" s="403"/>
      <c r="Q189" s="205"/>
      <c r="R189" s="98"/>
    </row>
    <row r="190" spans="1:18" x14ac:dyDescent="0.25">
      <c r="A190" s="40"/>
      <c r="B190" s="371" t="s">
        <v>194</v>
      </c>
      <c r="C190" s="654"/>
      <c r="D190" s="390"/>
      <c r="E190" s="171"/>
      <c r="F190" s="171"/>
      <c r="G190" s="224"/>
      <c r="H190" s="277"/>
      <c r="I190" s="277"/>
      <c r="J190" s="177"/>
      <c r="K190" s="177"/>
      <c r="L190" s="178"/>
      <c r="M190" s="178"/>
      <c r="N190" s="178"/>
      <c r="O190" s="178"/>
      <c r="P190" s="403"/>
      <c r="Q190" s="205"/>
      <c r="R190" s="98"/>
    </row>
    <row r="191" spans="1:18" ht="26.25" x14ac:dyDescent="0.25">
      <c r="A191" s="40"/>
      <c r="B191" s="162" t="s">
        <v>533</v>
      </c>
      <c r="C191" s="655"/>
      <c r="D191" s="171">
        <f t="shared" ref="D191" si="313">E191+G191</f>
        <v>4.5</v>
      </c>
      <c r="E191" s="171">
        <v>4.5</v>
      </c>
      <c r="F191" s="171">
        <v>3.4</v>
      </c>
      <c r="G191" s="171"/>
      <c r="H191" s="442">
        <f t="shared" ref="H191" si="314">I191+K191</f>
        <v>0</v>
      </c>
      <c r="I191" s="68"/>
      <c r="J191" s="68"/>
      <c r="K191" s="68"/>
      <c r="L191" s="69">
        <f t="shared" ref="L191" si="315">M191+O191</f>
        <v>4.5</v>
      </c>
      <c r="M191" s="69">
        <f t="shared" ref="M191" si="316">E191+I191</f>
        <v>4.5</v>
      </c>
      <c r="N191" s="69">
        <f t="shared" ref="N191" si="317">F191+J191</f>
        <v>3.4</v>
      </c>
      <c r="O191" s="69"/>
      <c r="P191" s="403"/>
    </row>
    <row r="192" spans="1:18" s="37" customFormat="1" ht="26.25" x14ac:dyDescent="0.25">
      <c r="A192" s="243"/>
      <c r="B192" s="162" t="s">
        <v>501</v>
      </c>
      <c r="C192" s="656"/>
      <c r="D192" s="168">
        <f>E192+G192</f>
        <v>5.6</v>
      </c>
      <c r="E192" s="168">
        <v>5.6</v>
      </c>
      <c r="F192" s="168">
        <v>4.3</v>
      </c>
      <c r="G192" s="276"/>
      <c r="H192" s="172">
        <f t="shared" si="182"/>
        <v>0</v>
      </c>
      <c r="I192" s="214"/>
      <c r="J192" s="172"/>
      <c r="K192" s="172"/>
      <c r="L192" s="170">
        <f t="shared" ref="L192" si="318">M192+O192</f>
        <v>5.6</v>
      </c>
      <c r="M192" s="170">
        <f t="shared" ref="M192" si="319">E192+I192</f>
        <v>5.6</v>
      </c>
      <c r="N192" s="170">
        <f t="shared" ref="N192" si="320">F192+J192</f>
        <v>4.3</v>
      </c>
      <c r="O192" s="170">
        <f t="shared" ref="O192" si="321">G192+K192</f>
        <v>0</v>
      </c>
      <c r="P192" s="403"/>
      <c r="Q192" s="215"/>
      <c r="R192" s="216"/>
    </row>
    <row r="193" spans="1:18" x14ac:dyDescent="0.25">
      <c r="A193" s="32" t="s">
        <v>111</v>
      </c>
      <c r="B193" s="29" t="s">
        <v>34</v>
      </c>
      <c r="C193" s="653" t="s">
        <v>51</v>
      </c>
      <c r="D193" s="479">
        <f>E193+G193</f>
        <v>5.7</v>
      </c>
      <c r="E193" s="168">
        <f>SUM(E195:E196)</f>
        <v>5.7</v>
      </c>
      <c r="F193" s="168">
        <f t="shared" ref="F193:G193" si="322">SUM(F195:F196)</f>
        <v>4.3</v>
      </c>
      <c r="G193" s="168">
        <f t="shared" si="322"/>
        <v>0</v>
      </c>
      <c r="H193" s="212">
        <f t="shared" si="182"/>
        <v>0</v>
      </c>
      <c r="I193" s="169">
        <f>SUM(I195:I196)</f>
        <v>0</v>
      </c>
      <c r="J193" s="169">
        <f t="shared" ref="J193:K193" si="323">SUM(J195:J196)</f>
        <v>0</v>
      </c>
      <c r="K193" s="169">
        <f t="shared" si="323"/>
        <v>0</v>
      </c>
      <c r="L193" s="170">
        <f>M193+O193</f>
        <v>5.7</v>
      </c>
      <c r="M193" s="170">
        <f>E193+I193</f>
        <v>5.7</v>
      </c>
      <c r="N193" s="170">
        <f>F193+J193</f>
        <v>4.3</v>
      </c>
      <c r="O193" s="170">
        <f>G193+K193</f>
        <v>0</v>
      </c>
      <c r="P193" s="403"/>
      <c r="Q193" s="205"/>
      <c r="R193" s="98"/>
    </row>
    <row r="194" spans="1:18" x14ac:dyDescent="0.25">
      <c r="A194" s="40"/>
      <c r="B194" s="371" t="s">
        <v>194</v>
      </c>
      <c r="C194" s="654"/>
      <c r="D194" s="390"/>
      <c r="E194" s="171"/>
      <c r="F194" s="333"/>
      <c r="G194" s="171"/>
      <c r="H194" s="277"/>
      <c r="I194" s="277"/>
      <c r="J194" s="177"/>
      <c r="K194" s="177"/>
      <c r="L194" s="178"/>
      <c r="M194" s="178"/>
      <c r="N194" s="178"/>
      <c r="O194" s="178"/>
      <c r="P194" s="403"/>
      <c r="Q194" s="205"/>
      <c r="R194" s="98"/>
    </row>
    <row r="195" spans="1:18" ht="26.25" x14ac:dyDescent="0.25">
      <c r="A195" s="40"/>
      <c r="B195" s="162" t="s">
        <v>533</v>
      </c>
      <c r="C195" s="655"/>
      <c r="D195" s="171">
        <f t="shared" ref="D195" si="324">E195+G195</f>
        <v>2.5</v>
      </c>
      <c r="E195" s="171">
        <v>2.5</v>
      </c>
      <c r="F195" s="171">
        <v>1.9</v>
      </c>
      <c r="G195" s="171"/>
      <c r="H195" s="442">
        <f t="shared" ref="H195" si="325">I195+K195</f>
        <v>0</v>
      </c>
      <c r="I195" s="68"/>
      <c r="J195" s="68"/>
      <c r="K195" s="68"/>
      <c r="L195" s="69">
        <f t="shared" ref="L195" si="326">M195+O195</f>
        <v>2.5</v>
      </c>
      <c r="M195" s="69">
        <f t="shared" ref="M195" si="327">E195+I195</f>
        <v>2.5</v>
      </c>
      <c r="N195" s="69">
        <f t="shared" ref="N195" si="328">F195+J195</f>
        <v>1.9</v>
      </c>
      <c r="O195" s="69"/>
      <c r="P195" s="403"/>
    </row>
    <row r="196" spans="1:18" s="37" customFormat="1" ht="26.25" x14ac:dyDescent="0.25">
      <c r="A196" s="243"/>
      <c r="B196" s="162" t="s">
        <v>501</v>
      </c>
      <c r="C196" s="656"/>
      <c r="D196" s="168">
        <f>E196+G196</f>
        <v>3.2</v>
      </c>
      <c r="E196" s="168">
        <v>3.2</v>
      </c>
      <c r="F196" s="168">
        <v>2.4</v>
      </c>
      <c r="G196" s="276"/>
      <c r="H196" s="172">
        <f t="shared" si="182"/>
        <v>0</v>
      </c>
      <c r="I196" s="277"/>
      <c r="J196" s="177"/>
      <c r="K196" s="177"/>
      <c r="L196" s="170">
        <f t="shared" ref="L196" si="329">M196+O196</f>
        <v>3.2</v>
      </c>
      <c r="M196" s="170">
        <f t="shared" ref="M196" si="330">E196+I196</f>
        <v>3.2</v>
      </c>
      <c r="N196" s="170">
        <f t="shared" ref="N196" si="331">F196+J196</f>
        <v>2.4</v>
      </c>
      <c r="O196" s="170">
        <f t="shared" ref="O196" si="332">G196+K196</f>
        <v>0</v>
      </c>
      <c r="P196" s="403"/>
      <c r="Q196" s="215"/>
      <c r="R196" s="216"/>
    </row>
    <row r="197" spans="1:18" x14ac:dyDescent="0.25">
      <c r="A197" s="32" t="s">
        <v>112</v>
      </c>
      <c r="B197" s="29" t="s">
        <v>36</v>
      </c>
      <c r="C197" s="666" t="s">
        <v>51</v>
      </c>
      <c r="D197" s="479">
        <f>E197+G197</f>
        <v>5.2</v>
      </c>
      <c r="E197" s="168">
        <f>SUM(E199:E200)</f>
        <v>5.2</v>
      </c>
      <c r="F197" s="168">
        <f t="shared" ref="F197:G197" si="333">SUM(F199:F200)</f>
        <v>4</v>
      </c>
      <c r="G197" s="168">
        <f t="shared" si="333"/>
        <v>0</v>
      </c>
      <c r="H197" s="227">
        <f t="shared" si="182"/>
        <v>0</v>
      </c>
      <c r="I197" s="169">
        <f>SUM(I199:I200)</f>
        <v>0</v>
      </c>
      <c r="J197" s="169">
        <f t="shared" ref="J197:K197" si="334">SUM(J199:J200)</f>
        <v>0</v>
      </c>
      <c r="K197" s="169">
        <f t="shared" si="334"/>
        <v>0</v>
      </c>
      <c r="L197" s="218">
        <f>M197+O197</f>
        <v>5.2</v>
      </c>
      <c r="M197" s="170">
        <f>E197+I197</f>
        <v>5.2</v>
      </c>
      <c r="N197" s="170">
        <f>F197+J197</f>
        <v>4</v>
      </c>
      <c r="O197" s="170">
        <f>G197+K197</f>
        <v>0</v>
      </c>
      <c r="P197" s="403"/>
      <c r="Q197" s="205"/>
      <c r="R197" s="98"/>
    </row>
    <row r="198" spans="1:18" x14ac:dyDescent="0.25">
      <c r="A198" s="40"/>
      <c r="B198" s="371" t="s">
        <v>194</v>
      </c>
      <c r="C198" s="655"/>
      <c r="D198" s="390"/>
      <c r="E198" s="171"/>
      <c r="F198" s="333"/>
      <c r="G198" s="171"/>
      <c r="H198" s="279"/>
      <c r="I198" s="177"/>
      <c r="J198" s="279"/>
      <c r="K198" s="177"/>
      <c r="L198" s="282"/>
      <c r="M198" s="178"/>
      <c r="N198" s="178"/>
      <c r="O198" s="178"/>
      <c r="P198" s="403"/>
      <c r="Q198" s="205"/>
      <c r="R198" s="98"/>
    </row>
    <row r="199" spans="1:18" ht="26.25" x14ac:dyDescent="0.25">
      <c r="A199" s="40"/>
      <c r="B199" s="162" t="s">
        <v>533</v>
      </c>
      <c r="C199" s="655"/>
      <c r="D199" s="171">
        <f t="shared" ref="D199" si="335">E199+G199</f>
        <v>2.6</v>
      </c>
      <c r="E199" s="171">
        <v>2.6</v>
      </c>
      <c r="F199" s="171">
        <v>2</v>
      </c>
      <c r="G199" s="171"/>
      <c r="H199" s="442">
        <f t="shared" ref="H199" si="336">I199+K199</f>
        <v>0</v>
      </c>
      <c r="I199" s="68"/>
      <c r="J199" s="68"/>
      <c r="K199" s="68"/>
      <c r="L199" s="69">
        <f t="shared" ref="L199" si="337">M199+O199</f>
        <v>2.6</v>
      </c>
      <c r="M199" s="69">
        <f t="shared" ref="M199" si="338">E199+I199</f>
        <v>2.6</v>
      </c>
      <c r="N199" s="69">
        <f t="shared" ref="N199" si="339">F199+J199</f>
        <v>2</v>
      </c>
      <c r="O199" s="69"/>
      <c r="P199" s="403"/>
    </row>
    <row r="200" spans="1:18" s="37" customFormat="1" ht="26.25" x14ac:dyDescent="0.25">
      <c r="A200" s="243"/>
      <c r="B200" s="162" t="s">
        <v>501</v>
      </c>
      <c r="C200" s="656"/>
      <c r="D200" s="168">
        <f>E200+G200</f>
        <v>2.6</v>
      </c>
      <c r="E200" s="168">
        <v>2.6</v>
      </c>
      <c r="F200" s="168">
        <v>2</v>
      </c>
      <c r="G200" s="276"/>
      <c r="H200" s="337">
        <f t="shared" si="182"/>
        <v>0</v>
      </c>
      <c r="I200" s="172"/>
      <c r="J200" s="308"/>
      <c r="K200" s="172"/>
      <c r="L200" s="170">
        <f t="shared" ref="L200" si="340">M200+O200</f>
        <v>2.6</v>
      </c>
      <c r="M200" s="170">
        <f t="shared" ref="M200" si="341">E200+I200</f>
        <v>2.6</v>
      </c>
      <c r="N200" s="170">
        <f t="shared" ref="N200" si="342">F200+J200</f>
        <v>2</v>
      </c>
      <c r="O200" s="170">
        <f t="shared" ref="O200" si="343">G200+K200</f>
        <v>0</v>
      </c>
      <c r="P200" s="403"/>
      <c r="Q200" s="215"/>
      <c r="R200" s="216"/>
    </row>
    <row r="201" spans="1:18" x14ac:dyDescent="0.25">
      <c r="A201" s="32" t="s">
        <v>113</v>
      </c>
      <c r="B201" s="29" t="s">
        <v>38</v>
      </c>
      <c r="C201" s="653" t="s">
        <v>51</v>
      </c>
      <c r="D201" s="479">
        <f>E201+G201</f>
        <v>11.5</v>
      </c>
      <c r="E201" s="168">
        <f>SUM(E203:E204)</f>
        <v>11.5</v>
      </c>
      <c r="F201" s="168">
        <f t="shared" ref="F201:G201" si="344">SUM(F203:F204)</f>
        <v>8.8000000000000007</v>
      </c>
      <c r="G201" s="168">
        <f t="shared" si="344"/>
        <v>0</v>
      </c>
      <c r="H201" s="212">
        <f t="shared" si="182"/>
        <v>0</v>
      </c>
      <c r="I201" s="169">
        <f>SUM(I203:I204)</f>
        <v>0</v>
      </c>
      <c r="J201" s="169">
        <f t="shared" ref="J201:K201" si="345">SUM(J203:J204)</f>
        <v>0</v>
      </c>
      <c r="K201" s="169">
        <f t="shared" si="345"/>
        <v>0</v>
      </c>
      <c r="L201" s="170">
        <f>M201+O201</f>
        <v>11.5</v>
      </c>
      <c r="M201" s="170">
        <f>E201+I201</f>
        <v>11.5</v>
      </c>
      <c r="N201" s="170">
        <f>F201+J201</f>
        <v>8.8000000000000007</v>
      </c>
      <c r="O201" s="170">
        <f>G201+K201</f>
        <v>0</v>
      </c>
      <c r="P201" s="403"/>
      <c r="Q201" s="205"/>
      <c r="R201" s="98"/>
    </row>
    <row r="202" spans="1:18" x14ac:dyDescent="0.25">
      <c r="A202" s="40"/>
      <c r="B202" s="371" t="s">
        <v>194</v>
      </c>
      <c r="C202" s="654"/>
      <c r="D202" s="390"/>
      <c r="E202" s="171"/>
      <c r="F202" s="333"/>
      <c r="G202" s="171"/>
      <c r="H202" s="277"/>
      <c r="I202" s="277"/>
      <c r="J202" s="177"/>
      <c r="K202" s="177"/>
      <c r="L202" s="178"/>
      <c r="M202" s="178"/>
      <c r="N202" s="178"/>
      <c r="O202" s="178"/>
      <c r="P202" s="403"/>
      <c r="Q202" s="205"/>
      <c r="R202" s="98"/>
    </row>
    <row r="203" spans="1:18" ht="26.25" x14ac:dyDescent="0.25">
      <c r="A203" s="40"/>
      <c r="B203" s="162" t="s">
        <v>533</v>
      </c>
      <c r="C203" s="655"/>
      <c r="D203" s="171">
        <f t="shared" ref="D203" si="346">E203+G203</f>
        <v>4.8</v>
      </c>
      <c r="E203" s="171">
        <v>4.8</v>
      </c>
      <c r="F203" s="171">
        <v>3.7</v>
      </c>
      <c r="G203" s="171"/>
      <c r="H203" s="442">
        <f t="shared" ref="H203" si="347">I203+K203</f>
        <v>0</v>
      </c>
      <c r="I203" s="68"/>
      <c r="J203" s="68"/>
      <c r="K203" s="68"/>
      <c r="L203" s="69">
        <f t="shared" ref="L203" si="348">M203+O203</f>
        <v>4.8</v>
      </c>
      <c r="M203" s="69">
        <f t="shared" ref="M203" si="349">E203+I203</f>
        <v>4.8</v>
      </c>
      <c r="N203" s="69">
        <f t="shared" ref="N203" si="350">F203+J203</f>
        <v>3.7</v>
      </c>
      <c r="O203" s="69"/>
      <c r="P203" s="403"/>
    </row>
    <row r="204" spans="1:18" s="37" customFormat="1" ht="26.25" x14ac:dyDescent="0.25">
      <c r="A204" s="243"/>
      <c r="B204" s="162" t="s">
        <v>501</v>
      </c>
      <c r="C204" s="656"/>
      <c r="D204" s="168">
        <f>E204+G204</f>
        <v>6.7</v>
      </c>
      <c r="E204" s="168">
        <v>6.7</v>
      </c>
      <c r="F204" s="168">
        <v>5.0999999999999996</v>
      </c>
      <c r="G204" s="276"/>
      <c r="H204" s="172">
        <f t="shared" si="182"/>
        <v>0</v>
      </c>
      <c r="I204" s="214"/>
      <c r="J204" s="172"/>
      <c r="K204" s="172"/>
      <c r="L204" s="170">
        <f t="shared" ref="L204" si="351">M204+O204</f>
        <v>6.7</v>
      </c>
      <c r="M204" s="170">
        <f t="shared" ref="M204" si="352">E204+I204</f>
        <v>6.7</v>
      </c>
      <c r="N204" s="170">
        <f t="shared" ref="N204" si="353">F204+J204</f>
        <v>5.0999999999999996</v>
      </c>
      <c r="O204" s="170">
        <f t="shared" ref="O204" si="354">G204+K204</f>
        <v>0</v>
      </c>
      <c r="P204" s="403"/>
      <c r="Q204" s="215"/>
      <c r="R204" s="216"/>
    </row>
    <row r="205" spans="1:18" x14ac:dyDescent="0.25">
      <c r="A205" s="32" t="s">
        <v>114</v>
      </c>
      <c r="B205" s="29" t="s">
        <v>37</v>
      </c>
      <c r="C205" s="653" t="s">
        <v>51</v>
      </c>
      <c r="D205" s="479">
        <f>E205+G205</f>
        <v>6.4</v>
      </c>
      <c r="E205" s="168">
        <f>SUM(E207:E208)</f>
        <v>6.4</v>
      </c>
      <c r="F205" s="168">
        <f t="shared" ref="F205:G205" si="355">SUM(F207:F208)</f>
        <v>4.9000000000000004</v>
      </c>
      <c r="G205" s="168">
        <f t="shared" si="355"/>
        <v>0</v>
      </c>
      <c r="H205" s="212">
        <f t="shared" si="182"/>
        <v>0</v>
      </c>
      <c r="I205" s="169">
        <f>SUM(I207:I208)</f>
        <v>0</v>
      </c>
      <c r="J205" s="169">
        <f t="shared" ref="J205:K205" si="356">SUM(J207:J208)</f>
        <v>0</v>
      </c>
      <c r="K205" s="169">
        <f t="shared" si="356"/>
        <v>0</v>
      </c>
      <c r="L205" s="170">
        <f>M205+O205</f>
        <v>6.4</v>
      </c>
      <c r="M205" s="170">
        <f>E205+I205</f>
        <v>6.4</v>
      </c>
      <c r="N205" s="170">
        <f>F205+J205</f>
        <v>4.9000000000000004</v>
      </c>
      <c r="O205" s="170">
        <f>G205+K205</f>
        <v>0</v>
      </c>
      <c r="P205" s="403"/>
      <c r="Q205" s="205"/>
      <c r="R205" s="98"/>
    </row>
    <row r="206" spans="1:18" x14ac:dyDescent="0.25">
      <c r="A206" s="40"/>
      <c r="B206" s="371" t="s">
        <v>194</v>
      </c>
      <c r="C206" s="654"/>
      <c r="D206" s="390"/>
      <c r="E206" s="171"/>
      <c r="F206" s="333"/>
      <c r="G206" s="171"/>
      <c r="H206" s="277"/>
      <c r="I206" s="277"/>
      <c r="J206" s="177"/>
      <c r="K206" s="177"/>
      <c r="L206" s="178"/>
      <c r="M206" s="178"/>
      <c r="N206" s="178"/>
      <c r="O206" s="178"/>
      <c r="P206" s="403"/>
      <c r="Q206" s="205"/>
      <c r="R206" s="98"/>
    </row>
    <row r="207" spans="1:18" ht="26.25" x14ac:dyDescent="0.25">
      <c r="A207" s="40"/>
      <c r="B207" s="162" t="s">
        <v>533</v>
      </c>
      <c r="C207" s="655"/>
      <c r="D207" s="171">
        <f t="shared" ref="D207" si="357">E207+G207</f>
        <v>2.8</v>
      </c>
      <c r="E207" s="171">
        <v>2.8</v>
      </c>
      <c r="F207" s="171">
        <v>2.1</v>
      </c>
      <c r="G207" s="171"/>
      <c r="H207" s="442">
        <f t="shared" ref="H207" si="358">I207+K207</f>
        <v>0</v>
      </c>
      <c r="I207" s="68"/>
      <c r="J207" s="68"/>
      <c r="K207" s="68"/>
      <c r="L207" s="69">
        <f t="shared" ref="L207" si="359">M207+O207</f>
        <v>2.8</v>
      </c>
      <c r="M207" s="69">
        <f t="shared" ref="M207" si="360">E207+I207</f>
        <v>2.8</v>
      </c>
      <c r="N207" s="69">
        <f t="shared" ref="N207" si="361">F207+J207</f>
        <v>2.1</v>
      </c>
      <c r="O207" s="69"/>
      <c r="P207" s="403"/>
    </row>
    <row r="208" spans="1:18" s="37" customFormat="1" ht="26.25" x14ac:dyDescent="0.25">
      <c r="A208" s="243"/>
      <c r="B208" s="162" t="s">
        <v>501</v>
      </c>
      <c r="C208" s="656"/>
      <c r="D208" s="168">
        <f>E208+G208</f>
        <v>3.6</v>
      </c>
      <c r="E208" s="168">
        <v>3.6</v>
      </c>
      <c r="F208" s="168">
        <v>2.8</v>
      </c>
      <c r="G208" s="276"/>
      <c r="H208" s="172">
        <f t="shared" ref="H208:H244" si="362">I208+K208</f>
        <v>0</v>
      </c>
      <c r="I208" s="214"/>
      <c r="J208" s="172"/>
      <c r="K208" s="172"/>
      <c r="L208" s="170">
        <f t="shared" ref="L208" si="363">M208+O208</f>
        <v>3.6</v>
      </c>
      <c r="M208" s="170">
        <f t="shared" ref="M208" si="364">E208+I208</f>
        <v>3.6</v>
      </c>
      <c r="N208" s="170">
        <f t="shared" ref="N208" si="365">F208+J208</f>
        <v>2.8</v>
      </c>
      <c r="O208" s="170">
        <f t="shared" ref="O208" si="366">G208+K208</f>
        <v>0</v>
      </c>
      <c r="P208" s="403"/>
      <c r="Q208" s="215"/>
      <c r="R208" s="216"/>
    </row>
    <row r="209" spans="1:18" x14ac:dyDescent="0.25">
      <c r="A209" s="32" t="s">
        <v>115</v>
      </c>
      <c r="B209" s="29" t="s">
        <v>35</v>
      </c>
      <c r="C209" s="653" t="s">
        <v>51</v>
      </c>
      <c r="D209" s="211">
        <f>E209+G209</f>
        <v>10.5</v>
      </c>
      <c r="E209" s="168">
        <f>SUM(E211:E212)</f>
        <v>10.5</v>
      </c>
      <c r="F209" s="168">
        <f t="shared" ref="F209:G209" si="367">SUM(F211:F212)</f>
        <v>8.1000000000000014</v>
      </c>
      <c r="G209" s="168">
        <f t="shared" si="367"/>
        <v>0</v>
      </c>
      <c r="H209" s="212">
        <f t="shared" si="362"/>
        <v>0</v>
      </c>
      <c r="I209" s="169">
        <f>SUM(I211:I212)</f>
        <v>0</v>
      </c>
      <c r="J209" s="169">
        <f t="shared" ref="J209:K209" si="368">SUM(J211:J212)</f>
        <v>0</v>
      </c>
      <c r="K209" s="169">
        <f t="shared" si="368"/>
        <v>0</v>
      </c>
      <c r="L209" s="170">
        <f>M209+O209</f>
        <v>10.5</v>
      </c>
      <c r="M209" s="170">
        <f>E209+I209</f>
        <v>10.5</v>
      </c>
      <c r="N209" s="170">
        <f>F209+J209</f>
        <v>8.1000000000000014</v>
      </c>
      <c r="O209" s="170">
        <f>G209+K209</f>
        <v>0</v>
      </c>
      <c r="P209" s="403"/>
      <c r="Q209" s="205"/>
      <c r="R209" s="98"/>
    </row>
    <row r="210" spans="1:18" x14ac:dyDescent="0.25">
      <c r="A210" s="240"/>
      <c r="B210" s="371" t="s">
        <v>194</v>
      </c>
      <c r="C210" s="654"/>
      <c r="D210" s="213"/>
      <c r="E210" s="171"/>
      <c r="F210" s="333"/>
      <c r="G210" s="171"/>
      <c r="H210" s="277"/>
      <c r="I210" s="277"/>
      <c r="J210" s="177"/>
      <c r="K210" s="177"/>
      <c r="L210" s="178"/>
      <c r="M210" s="178"/>
      <c r="N210" s="178"/>
      <c r="O210" s="178"/>
      <c r="P210" s="403"/>
      <c r="Q210" s="205"/>
      <c r="R210" s="98"/>
    </row>
    <row r="211" spans="1:18" ht="26.25" x14ac:dyDescent="0.25">
      <c r="A211" s="40"/>
      <c r="B211" s="162" t="s">
        <v>533</v>
      </c>
      <c r="C211" s="655"/>
      <c r="D211" s="171">
        <f t="shared" ref="D211" si="369">E211+G211</f>
        <v>4.8</v>
      </c>
      <c r="E211" s="171">
        <v>4.8</v>
      </c>
      <c r="F211" s="171">
        <v>3.7</v>
      </c>
      <c r="G211" s="171"/>
      <c r="H211" s="442">
        <f t="shared" ref="H211" si="370">I211+K211</f>
        <v>0</v>
      </c>
      <c r="I211" s="68"/>
      <c r="J211" s="68"/>
      <c r="K211" s="68"/>
      <c r="L211" s="69">
        <f t="shared" ref="L211" si="371">M211+O211</f>
        <v>4.8</v>
      </c>
      <c r="M211" s="69">
        <f t="shared" ref="M211" si="372">E211+I211</f>
        <v>4.8</v>
      </c>
      <c r="N211" s="69">
        <f t="shared" ref="N211" si="373">F211+J211</f>
        <v>3.7</v>
      </c>
      <c r="O211" s="69"/>
      <c r="P211" s="403"/>
    </row>
    <row r="212" spans="1:18" s="37" customFormat="1" ht="26.25" x14ac:dyDescent="0.25">
      <c r="A212" s="240"/>
      <c r="B212" s="162" t="s">
        <v>501</v>
      </c>
      <c r="C212" s="656"/>
      <c r="D212" s="168">
        <f>E212+G212</f>
        <v>5.7</v>
      </c>
      <c r="E212" s="168">
        <v>5.7</v>
      </c>
      <c r="F212" s="168">
        <v>4.4000000000000004</v>
      </c>
      <c r="G212" s="276"/>
      <c r="H212" s="172">
        <f t="shared" si="362"/>
        <v>0</v>
      </c>
      <c r="I212" s="214"/>
      <c r="J212" s="172"/>
      <c r="K212" s="172"/>
      <c r="L212" s="170">
        <f t="shared" ref="L212" si="374">M212+O212</f>
        <v>5.7</v>
      </c>
      <c r="M212" s="170">
        <f t="shared" ref="M212" si="375">E212+I212</f>
        <v>5.7</v>
      </c>
      <c r="N212" s="170">
        <f t="shared" ref="N212" si="376">F212+J212</f>
        <v>4.4000000000000004</v>
      </c>
      <c r="O212" s="170">
        <f t="shared" ref="O212" si="377">G212+K212</f>
        <v>0</v>
      </c>
      <c r="P212" s="403"/>
      <c r="Q212" s="215"/>
      <c r="R212" s="216"/>
    </row>
    <row r="213" spans="1:18" x14ac:dyDescent="0.25">
      <c r="A213" s="32" t="s">
        <v>166</v>
      </c>
      <c r="B213" s="29" t="s">
        <v>389</v>
      </c>
      <c r="C213" s="653" t="s">
        <v>51</v>
      </c>
      <c r="D213" s="479">
        <f>E213+G213</f>
        <v>2.8</v>
      </c>
      <c r="E213" s="168">
        <f>SUM(E215:E216)</f>
        <v>2.8</v>
      </c>
      <c r="F213" s="168">
        <f t="shared" ref="F213:G213" si="378">SUM(F215:F216)</f>
        <v>2.1</v>
      </c>
      <c r="G213" s="168">
        <f t="shared" si="378"/>
        <v>0</v>
      </c>
      <c r="H213" s="212">
        <f t="shared" si="362"/>
        <v>0</v>
      </c>
      <c r="I213" s="169">
        <f>SUM(I215:I216)</f>
        <v>0</v>
      </c>
      <c r="J213" s="169">
        <f t="shared" ref="J213:K213" si="379">SUM(J215:J216)</f>
        <v>0</v>
      </c>
      <c r="K213" s="169">
        <f t="shared" si="379"/>
        <v>0</v>
      </c>
      <c r="L213" s="170">
        <f>M213+O213</f>
        <v>2.8</v>
      </c>
      <c r="M213" s="170">
        <f>E213+I213</f>
        <v>2.8</v>
      </c>
      <c r="N213" s="170">
        <f>F213+J213</f>
        <v>2.1</v>
      </c>
      <c r="O213" s="170">
        <f>G213+K213</f>
        <v>0</v>
      </c>
      <c r="P213" s="403"/>
      <c r="Q213" s="205"/>
      <c r="R213" s="98"/>
    </row>
    <row r="214" spans="1:18" x14ac:dyDescent="0.25">
      <c r="A214" s="40"/>
      <c r="B214" s="371" t="s">
        <v>194</v>
      </c>
      <c r="C214" s="654"/>
      <c r="D214" s="390"/>
      <c r="E214" s="171"/>
      <c r="F214" s="333"/>
      <c r="G214" s="171"/>
      <c r="H214" s="277"/>
      <c r="I214" s="277"/>
      <c r="J214" s="177"/>
      <c r="K214" s="177"/>
      <c r="L214" s="178"/>
      <c r="M214" s="178"/>
      <c r="N214" s="178"/>
      <c r="O214" s="178"/>
      <c r="P214" s="403"/>
      <c r="Q214" s="205"/>
      <c r="R214" s="98"/>
    </row>
    <row r="215" spans="1:18" ht="26.25" x14ac:dyDescent="0.25">
      <c r="A215" s="40"/>
      <c r="B215" s="162" t="s">
        <v>533</v>
      </c>
      <c r="C215" s="655"/>
      <c r="D215" s="171">
        <f t="shared" ref="D215" si="380">E215+G215</f>
        <v>1.6</v>
      </c>
      <c r="E215" s="171">
        <v>1.6</v>
      </c>
      <c r="F215" s="171">
        <v>1.2</v>
      </c>
      <c r="G215" s="171"/>
      <c r="H215" s="442">
        <f t="shared" ref="H215" si="381">I215+K215</f>
        <v>0</v>
      </c>
      <c r="I215" s="68"/>
      <c r="J215" s="68"/>
      <c r="K215" s="68"/>
      <c r="L215" s="69">
        <f t="shared" ref="L215" si="382">M215+O215</f>
        <v>1.6</v>
      </c>
      <c r="M215" s="69">
        <f t="shared" ref="M215" si="383">E215+I215</f>
        <v>1.6</v>
      </c>
      <c r="N215" s="69">
        <f t="shared" ref="N215" si="384">F215+J215</f>
        <v>1.2</v>
      </c>
      <c r="O215" s="69"/>
      <c r="P215" s="403"/>
    </row>
    <row r="216" spans="1:18" s="37" customFormat="1" ht="26.25" x14ac:dyDescent="0.25">
      <c r="A216" s="243"/>
      <c r="B216" s="162" t="s">
        <v>501</v>
      </c>
      <c r="C216" s="656"/>
      <c r="D216" s="168">
        <f>E216+G216</f>
        <v>1.2</v>
      </c>
      <c r="E216" s="168">
        <v>1.2</v>
      </c>
      <c r="F216" s="168">
        <v>0.9</v>
      </c>
      <c r="G216" s="276"/>
      <c r="H216" s="172">
        <f t="shared" si="362"/>
        <v>0</v>
      </c>
      <c r="I216" s="214"/>
      <c r="J216" s="172"/>
      <c r="K216" s="172"/>
      <c r="L216" s="170">
        <f t="shared" ref="L216" si="385">M216+O216</f>
        <v>1.2</v>
      </c>
      <c r="M216" s="170">
        <f t="shared" ref="M216" si="386">E216+I216</f>
        <v>1.2</v>
      </c>
      <c r="N216" s="170">
        <f t="shared" ref="N216" si="387">F216+J216</f>
        <v>0.9</v>
      </c>
      <c r="O216" s="170">
        <f t="shared" ref="O216" si="388">G216+K216</f>
        <v>0</v>
      </c>
      <c r="P216" s="403"/>
      <c r="Q216" s="215"/>
      <c r="R216" s="216"/>
    </row>
    <row r="217" spans="1:18" x14ac:dyDescent="0.25">
      <c r="A217" s="32" t="s">
        <v>116</v>
      </c>
      <c r="B217" s="17" t="s">
        <v>390</v>
      </c>
      <c r="C217" s="653" t="s">
        <v>51</v>
      </c>
      <c r="D217" s="479">
        <f>E217+G217</f>
        <v>2.8</v>
      </c>
      <c r="E217" s="168">
        <f>SUM(E219:E220)</f>
        <v>2.8</v>
      </c>
      <c r="F217" s="168">
        <f t="shared" ref="F217:G217" si="389">SUM(F219:F220)</f>
        <v>2.1</v>
      </c>
      <c r="G217" s="168">
        <f t="shared" si="389"/>
        <v>0</v>
      </c>
      <c r="H217" s="212">
        <f t="shared" si="362"/>
        <v>0</v>
      </c>
      <c r="I217" s="169">
        <f>SUM(I219:I220)</f>
        <v>0</v>
      </c>
      <c r="J217" s="169">
        <f t="shared" ref="J217:K217" si="390">SUM(J219:J220)</f>
        <v>0</v>
      </c>
      <c r="K217" s="169">
        <f t="shared" si="390"/>
        <v>0</v>
      </c>
      <c r="L217" s="170">
        <f>M217+O217</f>
        <v>2.8</v>
      </c>
      <c r="M217" s="170">
        <f>E217+I217</f>
        <v>2.8</v>
      </c>
      <c r="N217" s="170">
        <f>F217+J217</f>
        <v>2.1</v>
      </c>
      <c r="O217" s="170">
        <f>G217+K217</f>
        <v>0</v>
      </c>
      <c r="P217" s="403"/>
      <c r="Q217" s="205"/>
      <c r="R217" s="98"/>
    </row>
    <row r="218" spans="1:18" x14ac:dyDescent="0.25">
      <c r="A218" s="40"/>
      <c r="B218" s="371" t="s">
        <v>194</v>
      </c>
      <c r="C218" s="654"/>
      <c r="D218" s="390"/>
      <c r="E218" s="171"/>
      <c r="F218" s="333"/>
      <c r="G218" s="171"/>
      <c r="H218" s="277"/>
      <c r="I218" s="277"/>
      <c r="J218" s="177"/>
      <c r="K218" s="177"/>
      <c r="L218" s="178"/>
      <c r="M218" s="178"/>
      <c r="N218" s="178"/>
      <c r="O218" s="178"/>
      <c r="P218" s="403"/>
      <c r="Q218" s="205"/>
      <c r="R218" s="98"/>
    </row>
    <row r="219" spans="1:18" ht="26.25" x14ac:dyDescent="0.25">
      <c r="A219" s="40"/>
      <c r="B219" s="162" t="s">
        <v>533</v>
      </c>
      <c r="C219" s="655"/>
      <c r="D219" s="171">
        <f t="shared" ref="D219" si="391">E219+G219</f>
        <v>1.3</v>
      </c>
      <c r="E219" s="171">
        <v>1.3</v>
      </c>
      <c r="F219" s="171">
        <v>1</v>
      </c>
      <c r="G219" s="171"/>
      <c r="H219" s="442">
        <f t="shared" ref="H219" si="392">I219+K219</f>
        <v>0</v>
      </c>
      <c r="I219" s="68"/>
      <c r="J219" s="68"/>
      <c r="K219" s="68"/>
      <c r="L219" s="69">
        <f t="shared" ref="L219" si="393">M219+O219</f>
        <v>1.3</v>
      </c>
      <c r="M219" s="69">
        <f t="shared" ref="M219" si="394">E219+I219</f>
        <v>1.3</v>
      </c>
      <c r="N219" s="69">
        <f t="shared" ref="N219" si="395">F219+J219</f>
        <v>1</v>
      </c>
      <c r="O219" s="69"/>
      <c r="P219" s="403"/>
    </row>
    <row r="220" spans="1:18" s="37" customFormat="1" ht="26.25" x14ac:dyDescent="0.25">
      <c r="A220" s="243"/>
      <c r="B220" s="162" t="s">
        <v>501</v>
      </c>
      <c r="C220" s="656"/>
      <c r="D220" s="168">
        <f>E220+G220</f>
        <v>1.5</v>
      </c>
      <c r="E220" s="168">
        <v>1.5</v>
      </c>
      <c r="F220" s="168">
        <v>1.1000000000000001</v>
      </c>
      <c r="G220" s="276"/>
      <c r="H220" s="172">
        <f t="shared" si="362"/>
        <v>0</v>
      </c>
      <c r="I220" s="214"/>
      <c r="J220" s="172"/>
      <c r="K220" s="172"/>
      <c r="L220" s="170">
        <f t="shared" ref="L220" si="396">M220+O220</f>
        <v>1.5</v>
      </c>
      <c r="M220" s="170">
        <f t="shared" ref="M220" si="397">E220+I220</f>
        <v>1.5</v>
      </c>
      <c r="N220" s="170">
        <f t="shared" ref="N220" si="398">F220+J220</f>
        <v>1.1000000000000001</v>
      </c>
      <c r="O220" s="170">
        <f t="shared" ref="O220" si="399">G220+K220</f>
        <v>0</v>
      </c>
      <c r="P220" s="403"/>
      <c r="Q220" s="215"/>
      <c r="R220" s="216"/>
    </row>
    <row r="221" spans="1:18" x14ac:dyDescent="0.25">
      <c r="A221" s="32" t="s">
        <v>117</v>
      </c>
      <c r="B221" s="29" t="s">
        <v>49</v>
      </c>
      <c r="C221" s="653" t="s">
        <v>51</v>
      </c>
      <c r="D221" s="479">
        <f>E221+G221</f>
        <v>1.4</v>
      </c>
      <c r="E221" s="168">
        <v>1.4</v>
      </c>
      <c r="F221" s="226">
        <v>1.1000000000000001</v>
      </c>
      <c r="G221" s="168"/>
      <c r="H221" s="212">
        <f t="shared" ref="H221:H222" si="400">I221+K221</f>
        <v>0</v>
      </c>
      <c r="I221" s="212"/>
      <c r="J221" s="169"/>
      <c r="K221" s="169"/>
      <c r="L221" s="170">
        <f>M221+O221</f>
        <v>1.4</v>
      </c>
      <c r="M221" s="170">
        <f>E221+I221</f>
        <v>1.4</v>
      </c>
      <c r="N221" s="170">
        <f>F221+J221</f>
        <v>1.1000000000000001</v>
      </c>
      <c r="O221" s="170">
        <f>G221+K221</f>
        <v>0</v>
      </c>
      <c r="P221" s="403"/>
      <c r="Q221" s="205"/>
      <c r="R221" s="98"/>
    </row>
    <row r="222" spans="1:18" s="37" customFormat="1" ht="26.25" x14ac:dyDescent="0.25">
      <c r="A222" s="40"/>
      <c r="B222" s="167" t="s">
        <v>501</v>
      </c>
      <c r="C222" s="667"/>
      <c r="D222" s="213"/>
      <c r="E222" s="171"/>
      <c r="F222" s="333"/>
      <c r="G222" s="171"/>
      <c r="H222" s="214">
        <f t="shared" si="400"/>
        <v>0</v>
      </c>
      <c r="I222" s="214"/>
      <c r="J222" s="172"/>
      <c r="K222" s="172"/>
      <c r="L222" s="173"/>
      <c r="M222" s="173"/>
      <c r="N222" s="173"/>
      <c r="O222" s="173"/>
      <c r="P222" s="403"/>
      <c r="Q222" s="215"/>
      <c r="R222" s="216"/>
    </row>
    <row r="223" spans="1:18" x14ac:dyDescent="0.25">
      <c r="A223" s="32" t="s">
        <v>118</v>
      </c>
      <c r="B223" s="6" t="s">
        <v>48</v>
      </c>
      <c r="C223" s="653" t="s">
        <v>51</v>
      </c>
      <c r="D223" s="392">
        <f>E223+G223</f>
        <v>14.4</v>
      </c>
      <c r="E223" s="168">
        <f>SUM(E225:E226)</f>
        <v>14.4</v>
      </c>
      <c r="F223" s="168">
        <f t="shared" ref="F223:G223" si="401">SUM(F225:F226)</f>
        <v>11.100000000000001</v>
      </c>
      <c r="G223" s="168">
        <f t="shared" si="401"/>
        <v>0</v>
      </c>
      <c r="H223" s="212">
        <f t="shared" ref="H223:H226" si="402">I223+K223</f>
        <v>0</v>
      </c>
      <c r="I223" s="169">
        <f>SUM(I225:I226)</f>
        <v>0</v>
      </c>
      <c r="J223" s="169">
        <f t="shared" ref="J223:K223" si="403">SUM(J225:J226)</f>
        <v>0</v>
      </c>
      <c r="K223" s="169">
        <f t="shared" si="403"/>
        <v>0</v>
      </c>
      <c r="L223" s="170">
        <f>M223+O223</f>
        <v>14.4</v>
      </c>
      <c r="M223" s="170">
        <f>E223+I223</f>
        <v>14.4</v>
      </c>
      <c r="N223" s="170">
        <f>F223+J223</f>
        <v>11.100000000000001</v>
      </c>
      <c r="O223" s="170">
        <f>G223+K223</f>
        <v>0</v>
      </c>
      <c r="P223" s="403"/>
      <c r="Q223" s="205"/>
      <c r="R223" s="98"/>
    </row>
    <row r="224" spans="1:18" x14ac:dyDescent="0.25">
      <c r="A224" s="40"/>
      <c r="B224" s="371" t="s">
        <v>194</v>
      </c>
      <c r="C224" s="654"/>
      <c r="D224" s="390"/>
      <c r="E224" s="171"/>
      <c r="F224" s="333"/>
      <c r="G224" s="171"/>
      <c r="H224" s="277"/>
      <c r="I224" s="277"/>
      <c r="J224" s="177"/>
      <c r="K224" s="177"/>
      <c r="L224" s="178"/>
      <c r="M224" s="178"/>
      <c r="N224" s="178"/>
      <c r="O224" s="178"/>
      <c r="P224" s="403"/>
      <c r="Q224" s="205"/>
      <c r="R224" s="98"/>
    </row>
    <row r="225" spans="1:18" ht="26.25" x14ac:dyDescent="0.25">
      <c r="A225" s="40"/>
      <c r="B225" s="162" t="s">
        <v>533</v>
      </c>
      <c r="C225" s="655"/>
      <c r="D225" s="171">
        <f t="shared" ref="D225" si="404">E225+G225</f>
        <v>1</v>
      </c>
      <c r="E225" s="171">
        <v>1</v>
      </c>
      <c r="F225" s="171">
        <v>0.8</v>
      </c>
      <c r="G225" s="171"/>
      <c r="H225" s="442">
        <f t="shared" ref="H225" si="405">I225+K225</f>
        <v>0</v>
      </c>
      <c r="I225" s="68"/>
      <c r="J225" s="68"/>
      <c r="K225" s="68"/>
      <c r="L225" s="69">
        <f t="shared" ref="L225" si="406">M225+O225</f>
        <v>1</v>
      </c>
      <c r="M225" s="69">
        <f t="shared" ref="M225" si="407">E225+I225</f>
        <v>1</v>
      </c>
      <c r="N225" s="69">
        <f t="shared" ref="N225" si="408">F225+J225</f>
        <v>0.8</v>
      </c>
      <c r="O225" s="69"/>
      <c r="P225" s="403"/>
    </row>
    <row r="226" spans="1:18" s="37" customFormat="1" ht="26.25" x14ac:dyDescent="0.25">
      <c r="A226" s="40"/>
      <c r="B226" s="167" t="s">
        <v>501</v>
      </c>
      <c r="C226" s="656"/>
      <c r="D226" s="168">
        <f>E226+G226</f>
        <v>13.4</v>
      </c>
      <c r="E226" s="168">
        <v>13.4</v>
      </c>
      <c r="F226" s="168">
        <v>10.3</v>
      </c>
      <c r="G226" s="276"/>
      <c r="H226" s="172">
        <f t="shared" si="402"/>
        <v>0</v>
      </c>
      <c r="I226" s="214"/>
      <c r="J226" s="172"/>
      <c r="K226" s="172"/>
      <c r="L226" s="170">
        <f t="shared" ref="L226" si="409">M226+O226</f>
        <v>13.4</v>
      </c>
      <c r="M226" s="170">
        <f t="shared" ref="M226" si="410">E226+I226</f>
        <v>13.4</v>
      </c>
      <c r="N226" s="170">
        <f t="shared" ref="N226" si="411">F226+J226</f>
        <v>10.3</v>
      </c>
      <c r="O226" s="170">
        <f t="shared" ref="O226" si="412">G226+K226</f>
        <v>0</v>
      </c>
      <c r="P226" s="403"/>
      <c r="Q226" s="215"/>
      <c r="R226" s="216"/>
    </row>
    <row r="227" spans="1:18" x14ac:dyDescent="0.25">
      <c r="A227" s="32" t="s">
        <v>119</v>
      </c>
      <c r="B227" s="35" t="s">
        <v>65</v>
      </c>
      <c r="C227" s="653" t="s">
        <v>51</v>
      </c>
      <c r="D227" s="479">
        <f>E227+G227</f>
        <v>1.2000000000000002</v>
      </c>
      <c r="E227" s="168">
        <f>SUM(E229:E230)</f>
        <v>1.2000000000000002</v>
      </c>
      <c r="F227" s="168">
        <f t="shared" ref="F227:G227" si="413">SUM(F229:F230)</f>
        <v>0.9</v>
      </c>
      <c r="G227" s="168">
        <f t="shared" si="413"/>
        <v>0</v>
      </c>
      <c r="H227" s="212">
        <f t="shared" si="362"/>
        <v>0</v>
      </c>
      <c r="I227" s="169">
        <f>SUM(I229:I230)</f>
        <v>0</v>
      </c>
      <c r="J227" s="169">
        <f t="shared" ref="J227:K227" si="414">SUM(J229:J230)</f>
        <v>0</v>
      </c>
      <c r="K227" s="169">
        <f t="shared" si="414"/>
        <v>0</v>
      </c>
      <c r="L227" s="170">
        <f t="shared" ref="L227" si="415">M227+O227</f>
        <v>1.2000000000000002</v>
      </c>
      <c r="M227" s="170">
        <f t="shared" ref="M227:O227" si="416">E227+I227</f>
        <v>1.2000000000000002</v>
      </c>
      <c r="N227" s="170">
        <f t="shared" si="416"/>
        <v>0.9</v>
      </c>
      <c r="O227" s="170">
        <f t="shared" si="416"/>
        <v>0</v>
      </c>
      <c r="P227" s="403"/>
      <c r="Q227" s="205"/>
      <c r="R227" s="98"/>
    </row>
    <row r="228" spans="1:18" x14ac:dyDescent="0.25">
      <c r="A228" s="40"/>
      <c r="B228" s="371" t="s">
        <v>194</v>
      </c>
      <c r="C228" s="654"/>
      <c r="D228" s="390"/>
      <c r="E228" s="171"/>
      <c r="F228" s="333"/>
      <c r="G228" s="171"/>
      <c r="H228" s="277"/>
      <c r="I228" s="277"/>
      <c r="J228" s="177"/>
      <c r="K228" s="177"/>
      <c r="L228" s="178"/>
      <c r="M228" s="178"/>
      <c r="N228" s="178"/>
      <c r="O228" s="178"/>
      <c r="P228" s="403"/>
      <c r="Q228" s="205"/>
      <c r="R228" s="98"/>
    </row>
    <row r="229" spans="1:18" ht="26.25" x14ac:dyDescent="0.25">
      <c r="A229" s="40"/>
      <c r="B229" s="162" t="s">
        <v>533</v>
      </c>
      <c r="C229" s="655"/>
      <c r="D229" s="171">
        <f t="shared" ref="D229" si="417">E229+G229</f>
        <v>0.1</v>
      </c>
      <c r="E229" s="171">
        <v>0.1</v>
      </c>
      <c r="F229" s="171">
        <v>0.1</v>
      </c>
      <c r="G229" s="171"/>
      <c r="H229" s="442">
        <f t="shared" ref="H229" si="418">I229+K229</f>
        <v>0</v>
      </c>
      <c r="I229" s="68"/>
      <c r="J229" s="68"/>
      <c r="K229" s="68"/>
      <c r="L229" s="69">
        <f t="shared" ref="L229" si="419">M229+O229</f>
        <v>0.1</v>
      </c>
      <c r="M229" s="69">
        <f t="shared" ref="M229" si="420">E229+I229</f>
        <v>0.1</v>
      </c>
      <c r="N229" s="69">
        <f t="shared" ref="N229" si="421">F229+J229</f>
        <v>0.1</v>
      </c>
      <c r="O229" s="69"/>
      <c r="P229" s="403"/>
    </row>
    <row r="230" spans="1:18" s="37" customFormat="1" ht="26.25" x14ac:dyDescent="0.25">
      <c r="A230" s="243"/>
      <c r="B230" s="163" t="s">
        <v>501</v>
      </c>
      <c r="C230" s="655"/>
      <c r="D230" s="168">
        <f>E230+G230</f>
        <v>1.1000000000000001</v>
      </c>
      <c r="E230" s="168">
        <v>1.1000000000000001</v>
      </c>
      <c r="F230" s="168">
        <v>0.8</v>
      </c>
      <c r="G230" s="276"/>
      <c r="H230" s="177">
        <f t="shared" si="362"/>
        <v>0</v>
      </c>
      <c r="I230" s="277"/>
      <c r="J230" s="177"/>
      <c r="K230" s="177"/>
      <c r="L230" s="170">
        <f t="shared" ref="L230" si="422">M230+O230</f>
        <v>1.1000000000000001</v>
      </c>
      <c r="M230" s="170">
        <f t="shared" ref="M230" si="423">E230+I230</f>
        <v>1.1000000000000001</v>
      </c>
      <c r="N230" s="170">
        <f t="shared" ref="N230" si="424">F230+J230</f>
        <v>0.8</v>
      </c>
      <c r="O230" s="170">
        <f t="shared" ref="O230" si="425">G230+K230</f>
        <v>0</v>
      </c>
      <c r="P230" s="403"/>
      <c r="Q230" s="215"/>
      <c r="R230" s="216"/>
    </row>
    <row r="231" spans="1:18" x14ac:dyDescent="0.25">
      <c r="A231" s="32" t="s">
        <v>120</v>
      </c>
      <c r="B231" s="35" t="s">
        <v>50</v>
      </c>
      <c r="C231" s="653" t="s">
        <v>51</v>
      </c>
      <c r="D231" s="479">
        <f>E231+G231</f>
        <v>3</v>
      </c>
      <c r="E231" s="168">
        <v>3</v>
      </c>
      <c r="F231" s="223">
        <v>2.2999999999999998</v>
      </c>
      <c r="G231" s="223">
        <f t="shared" ref="G231" si="426">SUM(G233:G234)</f>
        <v>0</v>
      </c>
      <c r="H231" s="212">
        <f t="shared" ref="H231:H234" si="427">I231+K231</f>
        <v>0</v>
      </c>
      <c r="I231" s="169">
        <f>SUM(I233:I234)</f>
        <v>0</v>
      </c>
      <c r="J231" s="169">
        <f t="shared" ref="J231:K231" si="428">SUM(J233:J234)</f>
        <v>0</v>
      </c>
      <c r="K231" s="336">
        <f t="shared" si="428"/>
        <v>0</v>
      </c>
      <c r="L231" s="491">
        <f t="shared" ref="L231" si="429">M231+O231</f>
        <v>3</v>
      </c>
      <c r="M231" s="170">
        <f t="shared" ref="M231" si="430">E231+I231</f>
        <v>3</v>
      </c>
      <c r="N231" s="228">
        <f t="shared" ref="N231" si="431">F231+J231</f>
        <v>2.2999999999999998</v>
      </c>
      <c r="O231" s="170">
        <f t="shared" ref="O231" si="432">G231+K231</f>
        <v>0</v>
      </c>
      <c r="P231" s="403"/>
      <c r="Q231" s="205"/>
      <c r="R231" s="98"/>
    </row>
    <row r="232" spans="1:18" hidden="1" x14ac:dyDescent="0.25">
      <c r="A232" s="40"/>
      <c r="B232" s="371" t="s">
        <v>194</v>
      </c>
      <c r="C232" s="654"/>
      <c r="D232" s="392"/>
      <c r="E232" s="176"/>
      <c r="F232" s="364"/>
      <c r="G232" s="224"/>
      <c r="H232" s="277"/>
      <c r="I232" s="277"/>
      <c r="J232" s="177"/>
      <c r="K232" s="395"/>
      <c r="L232" s="492"/>
      <c r="M232" s="178"/>
      <c r="N232" s="280"/>
      <c r="O232" s="178"/>
      <c r="P232" s="403"/>
      <c r="Q232" s="205"/>
      <c r="R232" s="98"/>
    </row>
    <row r="233" spans="1:18" ht="26.25" hidden="1" x14ac:dyDescent="0.25">
      <c r="A233" s="40"/>
      <c r="B233" s="162" t="s">
        <v>533</v>
      </c>
      <c r="C233" s="654"/>
      <c r="D233" s="276">
        <f t="shared" ref="D233" si="433">E233+G233</f>
        <v>0</v>
      </c>
      <c r="E233" s="176"/>
      <c r="F233" s="364"/>
      <c r="G233" s="224"/>
      <c r="H233" s="68"/>
      <c r="I233" s="68"/>
      <c r="J233" s="68"/>
      <c r="K233" s="490"/>
      <c r="L233" s="492">
        <f t="shared" ref="L233" si="434">M233+O233</f>
        <v>0</v>
      </c>
      <c r="M233" s="178">
        <f t="shared" ref="M233" si="435">E233+I233</f>
        <v>0</v>
      </c>
      <c r="N233" s="280">
        <f t="shared" ref="N233" si="436">F233+J233</f>
        <v>0</v>
      </c>
      <c r="O233" s="178"/>
      <c r="P233" s="403"/>
    </row>
    <row r="234" spans="1:18" s="37" customFormat="1" ht="26.25" x14ac:dyDescent="0.25">
      <c r="A234" s="243"/>
      <c r="B234" s="163" t="s">
        <v>501</v>
      </c>
      <c r="C234" s="654"/>
      <c r="D234" s="213">
        <f>E234+G234</f>
        <v>0</v>
      </c>
      <c r="E234" s="171"/>
      <c r="F234" s="224"/>
      <c r="G234" s="278"/>
      <c r="H234" s="177">
        <f t="shared" si="427"/>
        <v>0</v>
      </c>
      <c r="I234" s="277"/>
      <c r="J234" s="177"/>
      <c r="K234" s="395"/>
      <c r="L234" s="493">
        <f t="shared" ref="L234" si="437">M234+O234</f>
        <v>0</v>
      </c>
      <c r="M234" s="173">
        <f t="shared" ref="M234" si="438">E234+I234</f>
        <v>0</v>
      </c>
      <c r="N234" s="309">
        <f t="shared" ref="N234" si="439">F234+J234</f>
        <v>0</v>
      </c>
      <c r="O234" s="173">
        <f t="shared" ref="O234" si="440">G234+K234</f>
        <v>0</v>
      </c>
      <c r="P234" s="403"/>
      <c r="Q234" s="215"/>
      <c r="R234" s="216"/>
    </row>
    <row r="235" spans="1:18" x14ac:dyDescent="0.25">
      <c r="A235" s="413" t="s">
        <v>162</v>
      </c>
      <c r="B235" s="35" t="s">
        <v>167</v>
      </c>
      <c r="C235" s="507" t="s">
        <v>51</v>
      </c>
      <c r="D235" s="498">
        <f>E235+G235</f>
        <v>132.5</v>
      </c>
      <c r="E235" s="176">
        <f>E238+E239+E240+E237</f>
        <v>132.5</v>
      </c>
      <c r="F235" s="176">
        <f t="shared" ref="F235:G235" si="441">F238+F239+F240+F237</f>
        <v>93.8</v>
      </c>
      <c r="G235" s="168">
        <f t="shared" si="441"/>
        <v>0</v>
      </c>
      <c r="H235" s="169">
        <f t="shared" si="362"/>
        <v>-58.5</v>
      </c>
      <c r="I235" s="212">
        <f>I238+I239+I240+I237</f>
        <v>-58.5</v>
      </c>
      <c r="J235" s="212">
        <f t="shared" ref="J235:K235" si="442">J238+J239+J240+J237</f>
        <v>-41</v>
      </c>
      <c r="K235" s="212">
        <f t="shared" si="442"/>
        <v>0</v>
      </c>
      <c r="L235" s="178">
        <f t="shared" ref="L235" si="443">M235+O235</f>
        <v>74</v>
      </c>
      <c r="M235" s="178">
        <f>M238+M239+M240+M237</f>
        <v>74</v>
      </c>
      <c r="N235" s="178">
        <f t="shared" ref="N235:O235" si="444">N238+N239+N240+N237</f>
        <v>52.8</v>
      </c>
      <c r="O235" s="178">
        <f t="shared" si="444"/>
        <v>0</v>
      </c>
      <c r="P235" s="403"/>
      <c r="Q235" s="205"/>
      <c r="R235" s="98"/>
    </row>
    <row r="236" spans="1:18" x14ac:dyDescent="0.25">
      <c r="A236" s="240"/>
      <c r="B236" s="159" t="s">
        <v>194</v>
      </c>
      <c r="C236" s="508"/>
      <c r="D236" s="364"/>
      <c r="E236" s="176"/>
      <c r="F236" s="176"/>
      <c r="G236" s="276"/>
      <c r="H236" s="177"/>
      <c r="I236" s="177"/>
      <c r="J236" s="177"/>
      <c r="K236" s="177"/>
      <c r="L236" s="178"/>
      <c r="M236" s="178"/>
      <c r="N236" s="178"/>
      <c r="O236" s="178"/>
      <c r="P236" s="403"/>
      <c r="Q236" s="205"/>
      <c r="R236" s="98"/>
    </row>
    <row r="237" spans="1:18" ht="26.25" x14ac:dyDescent="0.25">
      <c r="A237" s="240"/>
      <c r="B237" s="537" t="s">
        <v>351</v>
      </c>
      <c r="C237" s="536"/>
      <c r="D237" s="67">
        <f>E237+G237</f>
        <v>3.6</v>
      </c>
      <c r="E237" s="67">
        <v>3.6</v>
      </c>
      <c r="F237" s="67">
        <v>2.7</v>
      </c>
      <c r="G237" s="67"/>
      <c r="H237" s="442">
        <f t="shared" ref="H237:H238" si="445">I237+K237</f>
        <v>0</v>
      </c>
      <c r="I237" s="68"/>
      <c r="J237" s="68"/>
      <c r="K237" s="68"/>
      <c r="L237" s="69">
        <f t="shared" ref="L237" si="446">M237+O237</f>
        <v>3.6</v>
      </c>
      <c r="M237" s="69">
        <f t="shared" ref="M237" si="447">E237+I237</f>
        <v>3.6</v>
      </c>
      <c r="N237" s="69">
        <f t="shared" ref="N237" si="448">F237+J237</f>
        <v>2.7</v>
      </c>
      <c r="O237" s="69">
        <f t="shared" ref="O237" si="449">G237+K237</f>
        <v>0</v>
      </c>
      <c r="P237" s="403"/>
      <c r="Q237" s="205"/>
      <c r="R237" s="98"/>
    </row>
    <row r="238" spans="1:18" ht="26.25" x14ac:dyDescent="0.25">
      <c r="A238" s="240"/>
      <c r="B238" s="162" t="s">
        <v>533</v>
      </c>
      <c r="C238" s="508"/>
      <c r="D238" s="224">
        <f>E238+G238</f>
        <v>3</v>
      </c>
      <c r="E238" s="67">
        <v>3</v>
      </c>
      <c r="F238" s="67">
        <v>2.2999999999999998</v>
      </c>
      <c r="G238" s="67"/>
      <c r="H238" s="442">
        <f t="shared" si="445"/>
        <v>0</v>
      </c>
      <c r="I238" s="68"/>
      <c r="J238" s="68"/>
      <c r="K238" s="68"/>
      <c r="L238" s="69">
        <f t="shared" ref="L238" si="450">M238+O238</f>
        <v>3</v>
      </c>
      <c r="M238" s="69">
        <f t="shared" ref="M238" si="451">E238+I238</f>
        <v>3</v>
      </c>
      <c r="N238" s="69">
        <f t="shared" ref="N238" si="452">F238+J238</f>
        <v>2.2999999999999998</v>
      </c>
      <c r="O238" s="69">
        <f t="shared" ref="O238" si="453">G238+K238</f>
        <v>0</v>
      </c>
      <c r="P238" s="403"/>
      <c r="Q238" s="205"/>
      <c r="R238" s="98"/>
    </row>
    <row r="239" spans="1:18" ht="26.25" x14ac:dyDescent="0.25">
      <c r="A239" s="240"/>
      <c r="B239" s="162" t="s">
        <v>501</v>
      </c>
      <c r="C239" s="508"/>
      <c r="D239" s="224">
        <f>E239+G239</f>
        <v>4.2</v>
      </c>
      <c r="E239" s="171">
        <v>4.2</v>
      </c>
      <c r="F239" s="171">
        <v>3.2</v>
      </c>
      <c r="G239" s="213"/>
      <c r="H239" s="172">
        <f t="shared" si="362"/>
        <v>-0.1</v>
      </c>
      <c r="I239" s="172">
        <v>-0.1</v>
      </c>
      <c r="J239" s="172"/>
      <c r="K239" s="172"/>
      <c r="L239" s="173">
        <f>M239+O239</f>
        <v>4.1000000000000005</v>
      </c>
      <c r="M239" s="173">
        <f t="shared" ref="M239:O240" si="454">E239+I239</f>
        <v>4.1000000000000005</v>
      </c>
      <c r="N239" s="173">
        <f t="shared" si="454"/>
        <v>3.2</v>
      </c>
      <c r="O239" s="173">
        <f t="shared" si="454"/>
        <v>0</v>
      </c>
      <c r="P239" s="403"/>
      <c r="Q239" s="205"/>
      <c r="R239" s="98"/>
    </row>
    <row r="240" spans="1:18" s="37" customFormat="1" ht="51.75" x14ac:dyDescent="0.25">
      <c r="A240" s="313"/>
      <c r="B240" s="275" t="s">
        <v>352</v>
      </c>
      <c r="C240" s="521"/>
      <c r="D240" s="223">
        <f>E240+G240</f>
        <v>121.7</v>
      </c>
      <c r="E240" s="168">
        <v>121.7</v>
      </c>
      <c r="F240" s="168">
        <v>85.6</v>
      </c>
      <c r="G240" s="211"/>
      <c r="H240" s="169">
        <f t="shared" ref="H240:H241" si="455">I240+K240</f>
        <v>-58.4</v>
      </c>
      <c r="I240" s="169">
        <v>-58.4</v>
      </c>
      <c r="J240" s="169">
        <v>-41</v>
      </c>
      <c r="K240" s="169"/>
      <c r="L240" s="170">
        <f t="shared" ref="L240" si="456">M240+O240</f>
        <v>63.300000000000004</v>
      </c>
      <c r="M240" s="170">
        <f t="shared" si="454"/>
        <v>63.300000000000004</v>
      </c>
      <c r="N240" s="170">
        <f t="shared" si="454"/>
        <v>44.599999999999994</v>
      </c>
      <c r="O240" s="170">
        <f t="shared" si="454"/>
        <v>0</v>
      </c>
      <c r="P240" s="403"/>
      <c r="Q240" s="215"/>
      <c r="R240" s="216"/>
    </row>
    <row r="241" spans="1:18" s="37" customFormat="1" x14ac:dyDescent="0.25">
      <c r="A241" s="413" t="s">
        <v>121</v>
      </c>
      <c r="B241" s="26" t="s">
        <v>168</v>
      </c>
      <c r="C241" s="508" t="s">
        <v>51</v>
      </c>
      <c r="D241" s="332">
        <f>E241+G241</f>
        <v>290.09999999999997</v>
      </c>
      <c r="E241" s="168">
        <f>E244+E245+E243</f>
        <v>290.09999999999997</v>
      </c>
      <c r="F241" s="168">
        <f t="shared" ref="F241:G241" si="457">F244+F245+F243</f>
        <v>176.70000000000002</v>
      </c>
      <c r="G241" s="168">
        <f t="shared" si="457"/>
        <v>0</v>
      </c>
      <c r="H241" s="169">
        <f t="shared" si="455"/>
        <v>58.5</v>
      </c>
      <c r="I241" s="212">
        <f>I244+I245+I243</f>
        <v>58.5</v>
      </c>
      <c r="J241" s="212">
        <f t="shared" ref="J241:K241" si="458">J244+J245+J243</f>
        <v>41.1</v>
      </c>
      <c r="K241" s="212">
        <f t="shared" si="458"/>
        <v>0</v>
      </c>
      <c r="L241" s="170">
        <f t="shared" ref="L241" si="459">M241+O241</f>
        <v>348.59999999999997</v>
      </c>
      <c r="M241" s="170">
        <f>M244+M245+M243</f>
        <v>348.59999999999997</v>
      </c>
      <c r="N241" s="170">
        <f t="shared" ref="N241:O241" si="460">N244+N245+N243</f>
        <v>217.8</v>
      </c>
      <c r="O241" s="170">
        <f t="shared" si="460"/>
        <v>0</v>
      </c>
      <c r="P241" s="403"/>
      <c r="Q241" s="2"/>
      <c r="R241" s="2"/>
    </row>
    <row r="242" spans="1:18" s="37" customFormat="1" x14ac:dyDescent="0.25">
      <c r="A242" s="240"/>
      <c r="B242" s="159" t="s">
        <v>194</v>
      </c>
      <c r="C242" s="508"/>
      <c r="D242" s="364"/>
      <c r="E242" s="176"/>
      <c r="F242" s="176"/>
      <c r="G242" s="276"/>
      <c r="H242" s="177"/>
      <c r="I242" s="277"/>
      <c r="J242" s="177"/>
      <c r="K242" s="177"/>
      <c r="L242" s="178"/>
      <c r="M242" s="178"/>
      <c r="N242" s="178"/>
      <c r="O242" s="178"/>
      <c r="P242" s="403"/>
      <c r="Q242" s="2"/>
      <c r="R242" s="2"/>
    </row>
    <row r="243" spans="1:18" s="37" customFormat="1" ht="26.25" x14ac:dyDescent="0.25">
      <c r="A243" s="240"/>
      <c r="B243" s="162" t="s">
        <v>533</v>
      </c>
      <c r="C243" s="546"/>
      <c r="D243" s="370">
        <f>E243+G243</f>
        <v>0.4</v>
      </c>
      <c r="E243" s="67">
        <v>0.4</v>
      </c>
      <c r="F243" s="67">
        <v>0.3</v>
      </c>
      <c r="G243" s="396"/>
      <c r="H243" s="68">
        <f t="shared" ref="H243" si="461">I243+K243</f>
        <v>0</v>
      </c>
      <c r="I243" s="393"/>
      <c r="J243" s="68"/>
      <c r="K243" s="68"/>
      <c r="L243" s="69">
        <f t="shared" ref="L243" si="462">M243+O243</f>
        <v>0.4</v>
      </c>
      <c r="M243" s="69">
        <f t="shared" ref="M243" si="463">E243+I243</f>
        <v>0.4</v>
      </c>
      <c r="N243" s="69">
        <f t="shared" ref="N243" si="464">F243+J243</f>
        <v>0.3</v>
      </c>
      <c r="O243" s="69"/>
      <c r="P243" s="403"/>
      <c r="Q243" s="2"/>
      <c r="R243" s="2"/>
    </row>
    <row r="244" spans="1:18" s="37" customFormat="1" ht="26.25" x14ac:dyDescent="0.25">
      <c r="A244" s="240"/>
      <c r="B244" s="163" t="s">
        <v>501</v>
      </c>
      <c r="C244" s="508"/>
      <c r="D244" s="370">
        <f>E244+G244</f>
        <v>7</v>
      </c>
      <c r="E244" s="67">
        <v>7</v>
      </c>
      <c r="F244" s="67">
        <v>5.3</v>
      </c>
      <c r="G244" s="396"/>
      <c r="H244" s="68">
        <f t="shared" si="362"/>
        <v>0.1</v>
      </c>
      <c r="I244" s="393">
        <v>0.1</v>
      </c>
      <c r="J244" s="68">
        <v>0.1</v>
      </c>
      <c r="K244" s="68"/>
      <c r="L244" s="69">
        <f t="shared" ref="L244" si="465">M244+O244</f>
        <v>7.1</v>
      </c>
      <c r="M244" s="69">
        <f t="shared" ref="M244" si="466">E244+I244</f>
        <v>7.1</v>
      </c>
      <c r="N244" s="69">
        <f t="shared" ref="N244:N245" si="467">F244+J244</f>
        <v>5.3999999999999995</v>
      </c>
      <c r="O244" s="69"/>
      <c r="P244" s="403"/>
      <c r="Q244" s="2"/>
      <c r="R244" s="2"/>
    </row>
    <row r="245" spans="1:18" ht="51.75" x14ac:dyDescent="0.25">
      <c r="A245" s="313"/>
      <c r="B245" s="275" t="s">
        <v>352</v>
      </c>
      <c r="C245" s="521"/>
      <c r="D245" s="223">
        <f>E245+G245</f>
        <v>282.7</v>
      </c>
      <c r="E245" s="168">
        <v>282.7</v>
      </c>
      <c r="F245" s="168">
        <v>171.1</v>
      </c>
      <c r="G245" s="211"/>
      <c r="H245" s="169">
        <f t="shared" ref="H245" si="468">I245+K245</f>
        <v>58.4</v>
      </c>
      <c r="I245" s="212">
        <v>58.4</v>
      </c>
      <c r="J245" s="169">
        <v>41</v>
      </c>
      <c r="K245" s="169"/>
      <c r="L245" s="178">
        <f>M245+O245</f>
        <v>341.09999999999997</v>
      </c>
      <c r="M245" s="170">
        <f>E245+I245</f>
        <v>341.09999999999997</v>
      </c>
      <c r="N245" s="170">
        <f t="shared" si="467"/>
        <v>212.1</v>
      </c>
      <c r="O245" s="170">
        <f t="shared" ref="O245" si="469">G245+K245</f>
        <v>0</v>
      </c>
      <c r="P245" s="403"/>
      <c r="R245" s="221"/>
    </row>
    <row r="246" spans="1:18" x14ac:dyDescent="0.25">
      <c r="A246" s="457" t="s">
        <v>122</v>
      </c>
      <c r="B246" s="87" t="s">
        <v>177</v>
      </c>
      <c r="C246" s="388"/>
      <c r="D246" s="21">
        <f t="shared" ref="D246:O246" si="470">D91+D98+D102+D107+D112+D116+D120+D125+D129+D134+D138+D143+D147+D151+D155+D159+D163+D172+D180+D184+D189+D193+D197+D201+D205+D209+D213+D217+D221+D223+D227+D231+D235+D241+D168+D176</f>
        <v>1679.2000000000003</v>
      </c>
      <c r="E246" s="21">
        <f t="shared" si="470"/>
        <v>872.59999999999991</v>
      </c>
      <c r="F246" s="21">
        <f t="shared" si="470"/>
        <v>511.79999999999995</v>
      </c>
      <c r="G246" s="21">
        <f t="shared" si="470"/>
        <v>806.6</v>
      </c>
      <c r="H246" s="21">
        <f t="shared" si="470"/>
        <v>16.600000000000001</v>
      </c>
      <c r="I246" s="21">
        <f t="shared" si="470"/>
        <v>16.600000000000001</v>
      </c>
      <c r="J246" s="21">
        <f t="shared" si="470"/>
        <v>0.60000000000000142</v>
      </c>
      <c r="K246" s="21">
        <f t="shared" si="470"/>
        <v>0</v>
      </c>
      <c r="L246" s="21">
        <f t="shared" ref="L246" si="471">M246+O246</f>
        <v>1695.7999999999997</v>
      </c>
      <c r="M246" s="21">
        <f t="shared" si="470"/>
        <v>889.19999999999982</v>
      </c>
      <c r="N246" s="21">
        <f t="shared" si="470"/>
        <v>512.4</v>
      </c>
      <c r="O246" s="21">
        <f t="shared" si="470"/>
        <v>806.6</v>
      </c>
      <c r="P246" s="404"/>
    </row>
    <row r="247" spans="1:18" hidden="1" x14ac:dyDescent="0.25">
      <c r="A247" s="32"/>
      <c r="B247" s="664" t="s">
        <v>181</v>
      </c>
      <c r="C247" s="664"/>
      <c r="D247" s="664"/>
      <c r="E247" s="664"/>
      <c r="F247" s="664"/>
      <c r="G247" s="664"/>
      <c r="H247" s="664"/>
      <c r="I247" s="664"/>
      <c r="J247" s="664"/>
      <c r="K247" s="664"/>
      <c r="L247" s="664"/>
      <c r="M247" s="664"/>
      <c r="N247" s="664"/>
      <c r="O247" s="664"/>
      <c r="P247" s="389"/>
      <c r="Q247" s="205"/>
      <c r="R247" s="98"/>
    </row>
    <row r="248" spans="1:18" hidden="1" x14ac:dyDescent="0.25">
      <c r="A248" s="413"/>
      <c r="B248" s="29" t="s">
        <v>20</v>
      </c>
      <c r="C248" s="372"/>
      <c r="D248" s="168">
        <f>E248+G248</f>
        <v>0</v>
      </c>
      <c r="E248" s="168">
        <f>E250+E251</f>
        <v>0</v>
      </c>
      <c r="F248" s="168">
        <f t="shared" ref="F248:G248" si="472">F250+F251</f>
        <v>0</v>
      </c>
      <c r="G248" s="168">
        <f t="shared" si="472"/>
        <v>0</v>
      </c>
      <c r="H248" s="169">
        <f>I248+K248</f>
        <v>0</v>
      </c>
      <c r="I248" s="169">
        <f>I250+I251</f>
        <v>0</v>
      </c>
      <c r="J248" s="169">
        <f t="shared" ref="J248:K248" si="473">J250+J251</f>
        <v>0</v>
      </c>
      <c r="K248" s="169">
        <f t="shared" si="473"/>
        <v>0</v>
      </c>
      <c r="L248" s="170">
        <f>M248+O248</f>
        <v>0</v>
      </c>
      <c r="M248" s="170">
        <f>E248+I248</f>
        <v>0</v>
      </c>
      <c r="N248" s="170">
        <f>F248+J248</f>
        <v>0</v>
      </c>
      <c r="O248" s="170">
        <f>G248+K248</f>
        <v>0</v>
      </c>
      <c r="P248" s="403"/>
      <c r="Q248" s="205"/>
      <c r="R248" s="98"/>
    </row>
    <row r="249" spans="1:18" hidden="1" x14ac:dyDescent="0.25">
      <c r="A249" s="240"/>
      <c r="B249" s="371" t="s">
        <v>194</v>
      </c>
      <c r="C249" s="373"/>
      <c r="D249" s="176"/>
      <c r="E249" s="176"/>
      <c r="F249" s="176"/>
      <c r="G249" s="176"/>
      <c r="H249" s="177"/>
      <c r="I249" s="177"/>
      <c r="J249" s="177"/>
      <c r="K249" s="177"/>
      <c r="L249" s="178"/>
      <c r="M249" s="178"/>
      <c r="N249" s="178"/>
      <c r="O249" s="178"/>
      <c r="P249" s="403"/>
      <c r="Q249" s="205"/>
      <c r="R249" s="98"/>
    </row>
    <row r="250" spans="1:18" ht="26.25" hidden="1" x14ac:dyDescent="0.25">
      <c r="A250" s="240"/>
      <c r="B250" s="369" t="s">
        <v>442</v>
      </c>
      <c r="C250" s="385" t="s">
        <v>25</v>
      </c>
      <c r="D250" s="67"/>
      <c r="E250" s="67"/>
      <c r="F250" s="67"/>
      <c r="G250" s="67"/>
      <c r="H250" s="169">
        <f>I250+K250</f>
        <v>0</v>
      </c>
      <c r="I250" s="68"/>
      <c r="J250" s="68"/>
      <c r="K250" s="68"/>
      <c r="L250" s="170">
        <f>M250+O250</f>
        <v>0</v>
      </c>
      <c r="M250" s="170">
        <f t="shared" ref="M250:O251" si="474">E250+I250</f>
        <v>0</v>
      </c>
      <c r="N250" s="170">
        <f t="shared" si="474"/>
        <v>0</v>
      </c>
      <c r="O250" s="170">
        <f t="shared" si="474"/>
        <v>0</v>
      </c>
      <c r="P250" s="403"/>
      <c r="Q250" s="205"/>
      <c r="R250" s="98"/>
    </row>
    <row r="251" spans="1:18" ht="39" hidden="1" x14ac:dyDescent="0.25">
      <c r="A251" s="313"/>
      <c r="B251" s="377" t="s">
        <v>443</v>
      </c>
      <c r="C251" s="385" t="s">
        <v>25</v>
      </c>
      <c r="D251" s="67"/>
      <c r="E251" s="67"/>
      <c r="F251" s="67"/>
      <c r="G251" s="67"/>
      <c r="H251" s="68">
        <f>I251+K251</f>
        <v>0</v>
      </c>
      <c r="I251" s="68"/>
      <c r="J251" s="68"/>
      <c r="K251" s="68"/>
      <c r="L251" s="69">
        <f>M251+O251</f>
        <v>0</v>
      </c>
      <c r="M251" s="69">
        <f t="shared" si="474"/>
        <v>0</v>
      </c>
      <c r="N251" s="69">
        <f t="shared" si="474"/>
        <v>0</v>
      </c>
      <c r="O251" s="69">
        <f t="shared" si="474"/>
        <v>0</v>
      </c>
      <c r="P251" s="403"/>
      <c r="Q251" s="205"/>
      <c r="R251" s="98"/>
    </row>
    <row r="252" spans="1:18" hidden="1" x14ac:dyDescent="0.25">
      <c r="A252" s="243"/>
      <c r="B252" s="87" t="s">
        <v>178</v>
      </c>
      <c r="C252" s="208"/>
      <c r="D252" s="86">
        <f>D248</f>
        <v>0</v>
      </c>
      <c r="E252" s="86">
        <f t="shared" ref="E252:O252" si="475">E248</f>
        <v>0</v>
      </c>
      <c r="F252" s="86">
        <f t="shared" si="475"/>
        <v>0</v>
      </c>
      <c r="G252" s="86">
        <f t="shared" si="475"/>
        <v>0</v>
      </c>
      <c r="H252" s="222">
        <f t="shared" si="475"/>
        <v>0</v>
      </c>
      <c r="I252" s="222">
        <f t="shared" si="475"/>
        <v>0</v>
      </c>
      <c r="J252" s="222">
        <f t="shared" si="475"/>
        <v>0</v>
      </c>
      <c r="K252" s="222">
        <f t="shared" si="475"/>
        <v>0</v>
      </c>
      <c r="L252" s="87">
        <f t="shared" si="475"/>
        <v>0</v>
      </c>
      <c r="M252" s="87">
        <f t="shared" si="475"/>
        <v>0</v>
      </c>
      <c r="N252" s="87">
        <f t="shared" si="475"/>
        <v>0</v>
      </c>
      <c r="O252" s="87">
        <f t="shared" si="475"/>
        <v>0</v>
      </c>
      <c r="P252" s="404"/>
      <c r="Q252" s="205"/>
      <c r="R252" s="221"/>
    </row>
    <row r="253" spans="1:18" x14ac:dyDescent="0.25">
      <c r="A253" s="32"/>
      <c r="B253" s="561" t="s">
        <v>66</v>
      </c>
      <c r="C253" s="562"/>
      <c r="D253" s="562"/>
      <c r="E253" s="562"/>
      <c r="F253" s="562"/>
      <c r="G253" s="562"/>
      <c r="H253" s="562"/>
      <c r="I253" s="562"/>
      <c r="J253" s="562"/>
      <c r="K253" s="562"/>
      <c r="L253" s="562"/>
      <c r="M253" s="562"/>
      <c r="N253" s="562"/>
      <c r="O253" s="563"/>
      <c r="P253" s="389"/>
    </row>
    <row r="254" spans="1:18" x14ac:dyDescent="0.25">
      <c r="A254" s="32" t="s">
        <v>123</v>
      </c>
      <c r="B254" s="35" t="s">
        <v>20</v>
      </c>
      <c r="C254" s="511" t="s">
        <v>30</v>
      </c>
      <c r="D254" s="223">
        <f t="shared" ref="D254" si="476">E254+G254</f>
        <v>1971</v>
      </c>
      <c r="E254" s="226"/>
      <c r="F254" s="168"/>
      <c r="G254" s="226">
        <v>1971</v>
      </c>
      <c r="H254" s="169">
        <f t="shared" ref="H254" si="477">I254+K254</f>
        <v>-626</v>
      </c>
      <c r="I254" s="169"/>
      <c r="J254" s="169"/>
      <c r="K254" s="169">
        <v>-626</v>
      </c>
      <c r="L254" s="170">
        <f t="shared" ref="L254" si="478">M254+O254</f>
        <v>1345</v>
      </c>
      <c r="M254" s="170">
        <f t="shared" ref="M254" si="479">E254+I254</f>
        <v>0</v>
      </c>
      <c r="N254" s="170">
        <f t="shared" ref="N254" si="480">F254+J254</f>
        <v>0</v>
      </c>
      <c r="O254" s="170">
        <f t="shared" ref="O254" si="481">G254+K254</f>
        <v>1345</v>
      </c>
      <c r="P254" s="403"/>
    </row>
    <row r="255" spans="1:18" ht="26.25" x14ac:dyDescent="0.25">
      <c r="A255" s="243"/>
      <c r="B255" s="275" t="s">
        <v>317</v>
      </c>
      <c r="C255" s="509"/>
      <c r="D255" s="364"/>
      <c r="E255" s="278"/>
      <c r="F255" s="176"/>
      <c r="G255" s="278"/>
      <c r="H255" s="172"/>
      <c r="I255" s="172"/>
      <c r="J255" s="172"/>
      <c r="K255" s="172"/>
      <c r="L255" s="178">
        <f t="shared" ref="L255:L310" si="482">M255+O255</f>
        <v>0</v>
      </c>
      <c r="M255" s="173">
        <f t="shared" ref="M255" si="483">E255+I255</f>
        <v>0</v>
      </c>
      <c r="N255" s="173">
        <f t="shared" ref="N255" si="484">F255+J255</f>
        <v>0</v>
      </c>
      <c r="O255" s="173">
        <f t="shared" ref="O255" si="485">G255+K255</f>
        <v>0</v>
      </c>
      <c r="P255" s="403"/>
    </row>
    <row r="256" spans="1:18" x14ac:dyDescent="0.25">
      <c r="A256" s="32" t="s">
        <v>124</v>
      </c>
      <c r="B256" s="35" t="s">
        <v>7</v>
      </c>
      <c r="C256" s="512" t="s">
        <v>30</v>
      </c>
      <c r="D256" s="168">
        <f t="shared" ref="D256:D310" si="486">E256+G256</f>
        <v>0.3</v>
      </c>
      <c r="E256" s="226">
        <v>0.3</v>
      </c>
      <c r="F256" s="168">
        <v>0.2</v>
      </c>
      <c r="G256" s="226"/>
      <c r="H256" s="169">
        <f t="shared" ref="H256:H311" si="487">I256+K256</f>
        <v>0</v>
      </c>
      <c r="I256" s="227"/>
      <c r="J256" s="169"/>
      <c r="K256" s="227">
        <f t="shared" ref="K256" si="488">K258+K259</f>
        <v>0</v>
      </c>
      <c r="L256" s="170">
        <f t="shared" si="482"/>
        <v>0.3</v>
      </c>
      <c r="M256" s="228">
        <f t="shared" ref="M256:M310" si="489">E256+I256</f>
        <v>0.3</v>
      </c>
      <c r="N256" s="170">
        <f t="shared" ref="N256:N310" si="490">F256+J256</f>
        <v>0.2</v>
      </c>
      <c r="O256" s="218">
        <f t="shared" ref="O256:O310" si="491">G256+K256</f>
        <v>0</v>
      </c>
      <c r="P256" s="403"/>
      <c r="Q256" s="205"/>
      <c r="R256" s="98"/>
    </row>
    <row r="257" spans="1:18" hidden="1" x14ac:dyDescent="0.25">
      <c r="A257" s="40"/>
      <c r="B257" s="159" t="s">
        <v>194</v>
      </c>
      <c r="C257" s="504"/>
      <c r="D257" s="176"/>
      <c r="E257" s="278"/>
      <c r="F257" s="176"/>
      <c r="G257" s="278"/>
      <c r="H257" s="177"/>
      <c r="I257" s="279"/>
      <c r="J257" s="177"/>
      <c r="K257" s="279"/>
      <c r="L257" s="178"/>
      <c r="M257" s="280"/>
      <c r="N257" s="178"/>
      <c r="O257" s="282"/>
      <c r="P257" s="403"/>
      <c r="Q257" s="205"/>
      <c r="R257" s="98"/>
    </row>
    <row r="258" spans="1:18" ht="26.25" x14ac:dyDescent="0.25">
      <c r="A258" s="40"/>
      <c r="B258" s="162" t="s">
        <v>533</v>
      </c>
      <c r="C258" s="505"/>
      <c r="D258" s="171">
        <f t="shared" si="486"/>
        <v>0</v>
      </c>
      <c r="E258" s="333"/>
      <c r="F258" s="171"/>
      <c r="G258" s="333"/>
      <c r="H258" s="172">
        <f t="shared" si="487"/>
        <v>0</v>
      </c>
      <c r="I258" s="308"/>
      <c r="J258" s="172"/>
      <c r="K258" s="308"/>
      <c r="L258" s="173">
        <f t="shared" si="482"/>
        <v>0</v>
      </c>
      <c r="M258" s="309">
        <f t="shared" si="489"/>
        <v>0</v>
      </c>
      <c r="N258" s="173">
        <f t="shared" si="490"/>
        <v>0</v>
      </c>
      <c r="O258" s="219">
        <f t="shared" si="491"/>
        <v>0</v>
      </c>
      <c r="P258" s="403"/>
      <c r="Q258" s="205"/>
      <c r="R258" s="98"/>
    </row>
    <row r="259" spans="1:18" s="37" customFormat="1" ht="25.5" hidden="1" x14ac:dyDescent="0.25">
      <c r="A259" s="243"/>
      <c r="B259" s="335" t="s">
        <v>388</v>
      </c>
      <c r="C259" s="513"/>
      <c r="D259" s="176">
        <f t="shared" si="486"/>
        <v>0</v>
      </c>
      <c r="E259" s="278"/>
      <c r="F259" s="176"/>
      <c r="G259" s="278"/>
      <c r="H259" s="177">
        <f t="shared" si="487"/>
        <v>0</v>
      </c>
      <c r="I259" s="279"/>
      <c r="J259" s="177"/>
      <c r="K259" s="279"/>
      <c r="L259" s="178">
        <f t="shared" si="482"/>
        <v>0</v>
      </c>
      <c r="M259" s="280">
        <f t="shared" si="489"/>
        <v>0</v>
      </c>
      <c r="N259" s="178">
        <f t="shared" si="490"/>
        <v>0</v>
      </c>
      <c r="O259" s="282">
        <f t="shared" si="491"/>
        <v>0</v>
      </c>
      <c r="P259" s="403"/>
      <c r="Q259" s="215"/>
      <c r="R259" s="216"/>
    </row>
    <row r="260" spans="1:18" ht="17.25" customHeight="1" x14ac:dyDescent="0.25">
      <c r="A260" s="32" t="s">
        <v>125</v>
      </c>
      <c r="B260" s="35" t="s">
        <v>10</v>
      </c>
      <c r="C260" s="507" t="s">
        <v>30</v>
      </c>
      <c r="D260" s="226">
        <f t="shared" si="486"/>
        <v>0.1</v>
      </c>
      <c r="E260" s="168">
        <v>0.1</v>
      </c>
      <c r="F260" s="226">
        <v>0.1</v>
      </c>
      <c r="G260" s="168">
        <f>G262+G263</f>
        <v>0</v>
      </c>
      <c r="H260" s="227">
        <f t="shared" si="487"/>
        <v>0</v>
      </c>
      <c r="I260" s="169"/>
      <c r="J260" s="227"/>
      <c r="K260" s="169">
        <f>K262+K263</f>
        <v>0</v>
      </c>
      <c r="L260" s="228">
        <f t="shared" si="482"/>
        <v>0.1</v>
      </c>
      <c r="M260" s="170">
        <f t="shared" si="489"/>
        <v>0.1</v>
      </c>
      <c r="N260" s="228">
        <f t="shared" si="490"/>
        <v>0.1</v>
      </c>
      <c r="O260" s="170">
        <f t="shared" si="491"/>
        <v>0</v>
      </c>
      <c r="P260" s="403"/>
      <c r="Q260" s="205"/>
      <c r="R260" s="98"/>
    </row>
    <row r="261" spans="1:18" ht="17.25" hidden="1" customHeight="1" x14ac:dyDescent="0.25">
      <c r="A261" s="40"/>
      <c r="B261" s="159" t="s">
        <v>194</v>
      </c>
      <c r="C261" s="508"/>
      <c r="D261" s="278"/>
      <c r="E261" s="176"/>
      <c r="F261" s="278"/>
      <c r="G261" s="176"/>
      <c r="H261" s="279"/>
      <c r="I261" s="177"/>
      <c r="J261" s="279"/>
      <c r="K261" s="177"/>
      <c r="L261" s="280"/>
      <c r="M261" s="178"/>
      <c r="N261" s="280"/>
      <c r="O261" s="178"/>
      <c r="P261" s="403"/>
      <c r="Q261" s="205"/>
      <c r="R261" s="98"/>
    </row>
    <row r="262" spans="1:18" ht="26.25" x14ac:dyDescent="0.25">
      <c r="A262" s="40"/>
      <c r="B262" s="162" t="s">
        <v>533</v>
      </c>
      <c r="C262" s="509"/>
      <c r="D262" s="480">
        <f>E262+G262</f>
        <v>0</v>
      </c>
      <c r="E262" s="171"/>
      <c r="F262" s="333"/>
      <c r="G262" s="171"/>
      <c r="H262" s="308">
        <f t="shared" si="487"/>
        <v>0</v>
      </c>
      <c r="I262" s="172"/>
      <c r="J262" s="308"/>
      <c r="K262" s="172"/>
      <c r="L262" s="309">
        <f t="shared" si="482"/>
        <v>0</v>
      </c>
      <c r="M262" s="173">
        <f t="shared" si="489"/>
        <v>0</v>
      </c>
      <c r="N262" s="309">
        <f t="shared" si="490"/>
        <v>0</v>
      </c>
      <c r="O262" s="173">
        <f t="shared" si="491"/>
        <v>0</v>
      </c>
      <c r="P262" s="403"/>
      <c r="Q262" s="205"/>
      <c r="R262" s="98"/>
    </row>
    <row r="263" spans="1:18" s="37" customFormat="1" ht="25.5" hidden="1" x14ac:dyDescent="0.25">
      <c r="A263" s="243"/>
      <c r="B263" s="220" t="s">
        <v>388</v>
      </c>
      <c r="C263" s="506" t="s">
        <v>30</v>
      </c>
      <c r="D263" s="176">
        <f t="shared" si="486"/>
        <v>0</v>
      </c>
      <c r="E263" s="364"/>
      <c r="F263" s="176"/>
      <c r="G263" s="276"/>
      <c r="H263" s="177">
        <f t="shared" si="487"/>
        <v>0</v>
      </c>
      <c r="I263" s="277"/>
      <c r="J263" s="177"/>
      <c r="K263" s="177"/>
      <c r="L263" s="178">
        <f t="shared" si="482"/>
        <v>0</v>
      </c>
      <c r="M263" s="178">
        <f t="shared" si="489"/>
        <v>0</v>
      </c>
      <c r="N263" s="178">
        <f t="shared" si="490"/>
        <v>0</v>
      </c>
      <c r="O263" s="178">
        <f t="shared" si="491"/>
        <v>0</v>
      </c>
      <c r="P263" s="403"/>
      <c r="Q263" s="215"/>
      <c r="R263" s="216"/>
    </row>
    <row r="264" spans="1:18" x14ac:dyDescent="0.25">
      <c r="A264" s="32" t="s">
        <v>126</v>
      </c>
      <c r="B264" s="35" t="s">
        <v>11</v>
      </c>
      <c r="C264" s="503" t="s">
        <v>30</v>
      </c>
      <c r="D264" s="168">
        <f t="shared" si="486"/>
        <v>1.7</v>
      </c>
      <c r="E264" s="226">
        <v>1.7</v>
      </c>
      <c r="F264" s="168">
        <v>1.3</v>
      </c>
      <c r="G264" s="226">
        <f>G266+G267</f>
        <v>0</v>
      </c>
      <c r="H264" s="169">
        <f t="shared" si="487"/>
        <v>0</v>
      </c>
      <c r="I264" s="227"/>
      <c r="J264" s="169"/>
      <c r="K264" s="227">
        <f>K266+K267</f>
        <v>0</v>
      </c>
      <c r="L264" s="170">
        <f t="shared" si="482"/>
        <v>1.7</v>
      </c>
      <c r="M264" s="228">
        <f t="shared" si="489"/>
        <v>1.7</v>
      </c>
      <c r="N264" s="170">
        <f t="shared" si="490"/>
        <v>1.3</v>
      </c>
      <c r="O264" s="218">
        <f t="shared" si="491"/>
        <v>0</v>
      </c>
      <c r="P264" s="403"/>
      <c r="Q264" s="205"/>
      <c r="R264" s="98"/>
    </row>
    <row r="265" spans="1:18" hidden="1" x14ac:dyDescent="0.25">
      <c r="A265" s="40"/>
      <c r="B265" s="159" t="s">
        <v>194</v>
      </c>
      <c r="C265" s="504"/>
      <c r="D265" s="176"/>
      <c r="E265" s="278"/>
      <c r="F265" s="176"/>
      <c r="G265" s="278"/>
      <c r="H265" s="177"/>
      <c r="I265" s="279"/>
      <c r="J265" s="177"/>
      <c r="K265" s="279"/>
      <c r="L265" s="178"/>
      <c r="M265" s="280"/>
      <c r="N265" s="178"/>
      <c r="O265" s="282"/>
      <c r="P265" s="403"/>
      <c r="Q265" s="205"/>
      <c r="R265" s="98"/>
    </row>
    <row r="266" spans="1:18" ht="26.25" x14ac:dyDescent="0.25">
      <c r="A266" s="40"/>
      <c r="B266" s="162" t="s">
        <v>533</v>
      </c>
      <c r="C266" s="505"/>
      <c r="D266" s="331">
        <f>E266+G266</f>
        <v>0</v>
      </c>
      <c r="E266" s="333"/>
      <c r="F266" s="171"/>
      <c r="G266" s="333"/>
      <c r="H266" s="172">
        <f t="shared" si="487"/>
        <v>0</v>
      </c>
      <c r="I266" s="308"/>
      <c r="J266" s="172"/>
      <c r="K266" s="308"/>
      <c r="L266" s="173">
        <f t="shared" si="482"/>
        <v>0</v>
      </c>
      <c r="M266" s="309">
        <f t="shared" si="489"/>
        <v>0</v>
      </c>
      <c r="N266" s="173">
        <f t="shared" si="490"/>
        <v>0</v>
      </c>
      <c r="O266" s="219">
        <f t="shared" si="491"/>
        <v>0</v>
      </c>
      <c r="P266" s="403"/>
      <c r="Q266" s="205"/>
      <c r="R266" s="98"/>
    </row>
    <row r="267" spans="1:18" s="37" customFormat="1" ht="25.5" hidden="1" x14ac:dyDescent="0.25">
      <c r="A267" s="243"/>
      <c r="B267" s="220" t="s">
        <v>388</v>
      </c>
      <c r="C267" s="506" t="s">
        <v>30</v>
      </c>
      <c r="D267" s="176">
        <f t="shared" si="486"/>
        <v>0</v>
      </c>
      <c r="E267" s="364"/>
      <c r="F267" s="176"/>
      <c r="G267" s="276"/>
      <c r="H267" s="177">
        <f t="shared" si="487"/>
        <v>0</v>
      </c>
      <c r="I267" s="277"/>
      <c r="J267" s="177"/>
      <c r="K267" s="177"/>
      <c r="L267" s="178">
        <f t="shared" si="482"/>
        <v>0</v>
      </c>
      <c r="M267" s="178">
        <f t="shared" si="489"/>
        <v>0</v>
      </c>
      <c r="N267" s="178">
        <f t="shared" si="490"/>
        <v>0</v>
      </c>
      <c r="O267" s="178">
        <f t="shared" si="491"/>
        <v>0</v>
      </c>
      <c r="P267" s="403"/>
      <c r="Q267" s="215"/>
      <c r="R267" s="216"/>
    </row>
    <row r="268" spans="1:18" x14ac:dyDescent="0.25">
      <c r="A268" s="32" t="s">
        <v>127</v>
      </c>
      <c r="B268" s="35" t="s">
        <v>15</v>
      </c>
      <c r="C268" s="512" t="s">
        <v>30</v>
      </c>
      <c r="D268" s="168">
        <f t="shared" si="486"/>
        <v>0.3</v>
      </c>
      <c r="E268" s="226">
        <v>0.3</v>
      </c>
      <c r="F268" s="168">
        <v>0.2</v>
      </c>
      <c r="G268" s="226"/>
      <c r="H268" s="169">
        <f t="shared" si="487"/>
        <v>0</v>
      </c>
      <c r="I268" s="227"/>
      <c r="J268" s="169"/>
      <c r="K268" s="227">
        <f>K270+K271</f>
        <v>0</v>
      </c>
      <c r="L268" s="170">
        <f t="shared" si="482"/>
        <v>0.3</v>
      </c>
      <c r="M268" s="170">
        <f t="shared" si="489"/>
        <v>0.3</v>
      </c>
      <c r="N268" s="228">
        <f t="shared" si="490"/>
        <v>0.2</v>
      </c>
      <c r="O268" s="170">
        <f t="shared" si="491"/>
        <v>0</v>
      </c>
      <c r="P268" s="403"/>
      <c r="Q268" s="205"/>
      <c r="R268" s="98"/>
    </row>
    <row r="269" spans="1:18" hidden="1" x14ac:dyDescent="0.25">
      <c r="A269" s="40"/>
      <c r="B269" s="159" t="s">
        <v>194</v>
      </c>
      <c r="C269" s="504"/>
      <c r="D269" s="176"/>
      <c r="E269" s="278"/>
      <c r="F269" s="176"/>
      <c r="G269" s="278"/>
      <c r="H269" s="177"/>
      <c r="I269" s="279"/>
      <c r="J269" s="177"/>
      <c r="K269" s="279"/>
      <c r="L269" s="178"/>
      <c r="M269" s="178"/>
      <c r="N269" s="280"/>
      <c r="O269" s="178"/>
      <c r="P269" s="403"/>
      <c r="Q269" s="205"/>
      <c r="R269" s="98"/>
    </row>
    <row r="270" spans="1:18" ht="26.25" x14ac:dyDescent="0.25">
      <c r="A270" s="40"/>
      <c r="B270" s="162" t="s">
        <v>533</v>
      </c>
      <c r="C270" s="505"/>
      <c r="D270" s="171">
        <f t="shared" si="486"/>
        <v>0</v>
      </c>
      <c r="E270" s="333"/>
      <c r="F270" s="171"/>
      <c r="G270" s="333"/>
      <c r="H270" s="172">
        <f t="shared" si="487"/>
        <v>0</v>
      </c>
      <c r="I270" s="308"/>
      <c r="J270" s="172"/>
      <c r="K270" s="308"/>
      <c r="L270" s="173">
        <f t="shared" si="482"/>
        <v>0</v>
      </c>
      <c r="M270" s="173">
        <f t="shared" si="489"/>
        <v>0</v>
      </c>
      <c r="N270" s="309">
        <f t="shared" si="490"/>
        <v>0</v>
      </c>
      <c r="O270" s="173">
        <f t="shared" si="491"/>
        <v>0</v>
      </c>
      <c r="P270" s="403"/>
      <c r="Q270" s="205"/>
      <c r="R270" s="98"/>
    </row>
    <row r="271" spans="1:18" s="37" customFormat="1" ht="25.5" hidden="1" x14ac:dyDescent="0.25">
      <c r="A271" s="243"/>
      <c r="B271" s="335" t="s">
        <v>388</v>
      </c>
      <c r="C271" s="513"/>
      <c r="D271" s="176">
        <f t="shared" si="486"/>
        <v>0</v>
      </c>
      <c r="E271" s="278"/>
      <c r="F271" s="176"/>
      <c r="G271" s="278"/>
      <c r="H271" s="177">
        <f t="shared" si="487"/>
        <v>0</v>
      </c>
      <c r="I271" s="279"/>
      <c r="J271" s="177"/>
      <c r="K271" s="279"/>
      <c r="L271" s="280">
        <f t="shared" si="482"/>
        <v>0</v>
      </c>
      <c r="M271" s="178">
        <f t="shared" si="489"/>
        <v>0</v>
      </c>
      <c r="N271" s="280">
        <f t="shared" si="490"/>
        <v>0</v>
      </c>
      <c r="O271" s="178">
        <f t="shared" si="491"/>
        <v>0</v>
      </c>
      <c r="P271" s="403"/>
      <c r="Q271" s="215"/>
      <c r="R271" s="216"/>
    </row>
    <row r="272" spans="1:18" s="37" customFormat="1" x14ac:dyDescent="0.25">
      <c r="A272" s="32" t="s">
        <v>128</v>
      </c>
      <c r="B272" s="35" t="s">
        <v>16</v>
      </c>
      <c r="C272" s="557" t="s">
        <v>30</v>
      </c>
      <c r="D272" s="168">
        <f t="shared" si="486"/>
        <v>0</v>
      </c>
      <c r="E272" s="278"/>
      <c r="F272" s="176"/>
      <c r="G272" s="278"/>
      <c r="H272" s="169">
        <f t="shared" si="487"/>
        <v>0.5</v>
      </c>
      <c r="I272" s="279">
        <v>0.5</v>
      </c>
      <c r="J272" s="177">
        <v>0.4</v>
      </c>
      <c r="K272" s="279"/>
      <c r="L272" s="170">
        <f t="shared" ref="L272" si="492">M272+O272</f>
        <v>0.5</v>
      </c>
      <c r="M272" s="170">
        <f t="shared" ref="M272" si="493">E272+I272</f>
        <v>0.5</v>
      </c>
      <c r="N272" s="228">
        <f t="shared" ref="N272" si="494">F272+J272</f>
        <v>0.4</v>
      </c>
      <c r="O272" s="170">
        <f t="shared" ref="O272" si="495">G272+K272</f>
        <v>0</v>
      </c>
      <c r="P272" s="403"/>
      <c r="Q272" s="215"/>
      <c r="R272" s="216"/>
    </row>
    <row r="273" spans="1:18" s="37" customFormat="1" ht="26.25" x14ac:dyDescent="0.25">
      <c r="A273" s="243"/>
      <c r="B273" s="162" t="s">
        <v>533</v>
      </c>
      <c r="C273" s="555"/>
      <c r="D273" s="176"/>
      <c r="E273" s="278"/>
      <c r="F273" s="176"/>
      <c r="G273" s="278"/>
      <c r="H273" s="177"/>
      <c r="I273" s="279"/>
      <c r="J273" s="177"/>
      <c r="K273" s="279"/>
      <c r="L273" s="173"/>
      <c r="M273" s="173"/>
      <c r="N273" s="173"/>
      <c r="O273" s="173"/>
      <c r="P273" s="403"/>
      <c r="Q273" s="215"/>
      <c r="R273" s="216"/>
    </row>
    <row r="274" spans="1:18" x14ac:dyDescent="0.25">
      <c r="A274" s="32" t="s">
        <v>129</v>
      </c>
      <c r="B274" s="35" t="s">
        <v>27</v>
      </c>
      <c r="C274" s="503" t="s">
        <v>30</v>
      </c>
      <c r="D274" s="168">
        <f t="shared" si="486"/>
        <v>2.5</v>
      </c>
      <c r="E274" s="226">
        <v>2.5</v>
      </c>
      <c r="F274" s="168">
        <v>1.9</v>
      </c>
      <c r="G274" s="226">
        <f>G276+G277</f>
        <v>0</v>
      </c>
      <c r="H274" s="169">
        <f t="shared" si="487"/>
        <v>0</v>
      </c>
      <c r="I274" s="227"/>
      <c r="J274" s="169"/>
      <c r="K274" s="227">
        <f>K276+K277</f>
        <v>0</v>
      </c>
      <c r="L274" s="170">
        <f t="shared" si="482"/>
        <v>2.5</v>
      </c>
      <c r="M274" s="228">
        <f t="shared" si="489"/>
        <v>2.5</v>
      </c>
      <c r="N274" s="170">
        <f t="shared" si="490"/>
        <v>1.9</v>
      </c>
      <c r="O274" s="218">
        <f t="shared" si="491"/>
        <v>0</v>
      </c>
      <c r="P274" s="403"/>
      <c r="Q274" s="205"/>
      <c r="R274" s="98"/>
    </row>
    <row r="275" spans="1:18" hidden="1" x14ac:dyDescent="0.25">
      <c r="A275" s="40"/>
      <c r="B275" s="159" t="s">
        <v>194</v>
      </c>
      <c r="C275" s="504"/>
      <c r="D275" s="176"/>
      <c r="E275" s="278"/>
      <c r="F275" s="176"/>
      <c r="G275" s="278"/>
      <c r="H275" s="177"/>
      <c r="I275" s="279"/>
      <c r="J275" s="177"/>
      <c r="K275" s="279"/>
      <c r="L275" s="178"/>
      <c r="M275" s="280"/>
      <c r="N275" s="178"/>
      <c r="O275" s="282"/>
      <c r="P275" s="403"/>
      <c r="Q275" s="205"/>
      <c r="R275" s="98"/>
    </row>
    <row r="276" spans="1:18" ht="26.25" x14ac:dyDescent="0.25">
      <c r="A276" s="40"/>
      <c r="B276" s="162" t="s">
        <v>533</v>
      </c>
      <c r="C276" s="505"/>
      <c r="D276" s="331">
        <f>E276+G276</f>
        <v>0</v>
      </c>
      <c r="E276" s="333"/>
      <c r="F276" s="171"/>
      <c r="G276" s="333"/>
      <c r="H276" s="172">
        <f t="shared" si="487"/>
        <v>0</v>
      </c>
      <c r="I276" s="308"/>
      <c r="J276" s="172"/>
      <c r="K276" s="308"/>
      <c r="L276" s="173">
        <f t="shared" si="482"/>
        <v>0</v>
      </c>
      <c r="M276" s="309">
        <f t="shared" si="489"/>
        <v>0</v>
      </c>
      <c r="N276" s="173">
        <f t="shared" si="490"/>
        <v>0</v>
      </c>
      <c r="O276" s="219">
        <f t="shared" si="491"/>
        <v>0</v>
      </c>
      <c r="P276" s="403"/>
      <c r="Q276" s="205"/>
      <c r="R276" s="98"/>
    </row>
    <row r="277" spans="1:18" s="37" customFormat="1" ht="25.5" hidden="1" x14ac:dyDescent="0.25">
      <c r="A277" s="243"/>
      <c r="B277" s="220" t="s">
        <v>388</v>
      </c>
      <c r="C277" s="506" t="s">
        <v>30</v>
      </c>
      <c r="D277" s="176">
        <f t="shared" si="486"/>
        <v>0</v>
      </c>
      <c r="E277" s="364"/>
      <c r="F277" s="176"/>
      <c r="G277" s="276"/>
      <c r="H277" s="177">
        <f t="shared" si="487"/>
        <v>0</v>
      </c>
      <c r="I277" s="277"/>
      <c r="J277" s="177"/>
      <c r="K277" s="177"/>
      <c r="L277" s="178">
        <f t="shared" si="482"/>
        <v>0</v>
      </c>
      <c r="M277" s="178">
        <f t="shared" si="489"/>
        <v>0</v>
      </c>
      <c r="N277" s="178">
        <f t="shared" si="490"/>
        <v>0</v>
      </c>
      <c r="O277" s="178">
        <f t="shared" si="491"/>
        <v>0</v>
      </c>
      <c r="P277" s="403"/>
      <c r="Q277" s="215"/>
      <c r="R277" s="216"/>
    </row>
    <row r="278" spans="1:18" x14ac:dyDescent="0.25">
      <c r="A278" s="32" t="s">
        <v>130</v>
      </c>
      <c r="B278" s="35" t="s">
        <v>57</v>
      </c>
      <c r="C278" s="507" t="s">
        <v>30</v>
      </c>
      <c r="D278" s="168">
        <f t="shared" si="486"/>
        <v>1.7</v>
      </c>
      <c r="E278" s="278">
        <v>1.7</v>
      </c>
      <c r="F278" s="168">
        <v>1.3</v>
      </c>
      <c r="G278" s="278">
        <f>G280+G281</f>
        <v>0</v>
      </c>
      <c r="H278" s="169">
        <f t="shared" si="487"/>
        <v>0</v>
      </c>
      <c r="I278" s="169"/>
      <c r="J278" s="279"/>
      <c r="K278" s="169">
        <f>K280+K281</f>
        <v>0</v>
      </c>
      <c r="L278" s="280">
        <f t="shared" si="482"/>
        <v>1.7</v>
      </c>
      <c r="M278" s="170">
        <f t="shared" si="489"/>
        <v>1.7</v>
      </c>
      <c r="N278" s="280">
        <f t="shared" si="490"/>
        <v>1.3</v>
      </c>
      <c r="O278" s="170">
        <f t="shared" si="491"/>
        <v>0</v>
      </c>
      <c r="P278" s="403"/>
      <c r="Q278" s="205"/>
      <c r="R278" s="98"/>
    </row>
    <row r="279" spans="1:18" hidden="1" x14ac:dyDescent="0.25">
      <c r="A279" s="40"/>
      <c r="B279" s="159" t="s">
        <v>194</v>
      </c>
      <c r="C279" s="508"/>
      <c r="D279" s="176"/>
      <c r="E279" s="278"/>
      <c r="F279" s="176"/>
      <c r="G279" s="278"/>
      <c r="H279" s="177"/>
      <c r="I279" s="177"/>
      <c r="J279" s="279"/>
      <c r="K279" s="177"/>
      <c r="L279" s="280"/>
      <c r="M279" s="178"/>
      <c r="N279" s="280"/>
      <c r="O279" s="178"/>
      <c r="P279" s="403"/>
      <c r="Q279" s="205"/>
      <c r="R279" s="98"/>
    </row>
    <row r="280" spans="1:18" ht="26.25" x14ac:dyDescent="0.25">
      <c r="A280" s="40"/>
      <c r="B280" s="162" t="s">
        <v>533</v>
      </c>
      <c r="C280" s="509"/>
      <c r="D280" s="331">
        <f>E280+G280</f>
        <v>0</v>
      </c>
      <c r="E280" s="278"/>
      <c r="F280" s="171"/>
      <c r="G280" s="278"/>
      <c r="H280" s="172">
        <f t="shared" si="487"/>
        <v>0</v>
      </c>
      <c r="I280" s="172"/>
      <c r="J280" s="279"/>
      <c r="K280" s="172"/>
      <c r="L280" s="280">
        <f t="shared" si="482"/>
        <v>0</v>
      </c>
      <c r="M280" s="173">
        <f t="shared" si="489"/>
        <v>0</v>
      </c>
      <c r="N280" s="280">
        <f t="shared" si="490"/>
        <v>0</v>
      </c>
      <c r="O280" s="173">
        <f t="shared" si="491"/>
        <v>0</v>
      </c>
      <c r="P280" s="403"/>
      <c r="Q280" s="205"/>
      <c r="R280" s="98"/>
    </row>
    <row r="281" spans="1:18" s="37" customFormat="1" ht="25.5" hidden="1" x14ac:dyDescent="0.25">
      <c r="A281" s="243"/>
      <c r="B281" s="220" t="s">
        <v>388</v>
      </c>
      <c r="C281" s="506" t="s">
        <v>30</v>
      </c>
      <c r="D281" s="176">
        <f t="shared" si="486"/>
        <v>0</v>
      </c>
      <c r="E281" s="364"/>
      <c r="F281" s="176"/>
      <c r="G281" s="276"/>
      <c r="H281" s="177">
        <f t="shared" si="487"/>
        <v>0</v>
      </c>
      <c r="I281" s="277"/>
      <c r="J281" s="177"/>
      <c r="K281" s="177"/>
      <c r="L281" s="178">
        <f t="shared" si="482"/>
        <v>0</v>
      </c>
      <c r="M281" s="178">
        <f t="shared" si="489"/>
        <v>0</v>
      </c>
      <c r="N281" s="178">
        <f t="shared" si="490"/>
        <v>0</v>
      </c>
      <c r="O281" s="178">
        <f t="shared" si="491"/>
        <v>0</v>
      </c>
      <c r="P281" s="403"/>
      <c r="Q281" s="215"/>
      <c r="R281" s="216"/>
    </row>
    <row r="282" spans="1:18" x14ac:dyDescent="0.25">
      <c r="A282" s="32" t="s">
        <v>131</v>
      </c>
      <c r="B282" s="35" t="s">
        <v>58</v>
      </c>
      <c r="C282" s="507" t="s">
        <v>30</v>
      </c>
      <c r="D282" s="226">
        <f t="shared" si="486"/>
        <v>0.5</v>
      </c>
      <c r="E282" s="168">
        <v>0.5</v>
      </c>
      <c r="F282" s="226">
        <v>0.4</v>
      </c>
      <c r="G282" s="168">
        <f>G284+G285</f>
        <v>0</v>
      </c>
      <c r="H282" s="227">
        <f t="shared" si="487"/>
        <v>0</v>
      </c>
      <c r="I282" s="169"/>
      <c r="J282" s="227"/>
      <c r="K282" s="169">
        <f>K284+K285</f>
        <v>0</v>
      </c>
      <c r="L282" s="228">
        <f t="shared" si="482"/>
        <v>0.5</v>
      </c>
      <c r="M282" s="170">
        <f t="shared" si="489"/>
        <v>0.5</v>
      </c>
      <c r="N282" s="228">
        <f t="shared" si="490"/>
        <v>0.4</v>
      </c>
      <c r="O282" s="170">
        <f t="shared" si="491"/>
        <v>0</v>
      </c>
      <c r="P282" s="403"/>
      <c r="Q282" s="205"/>
      <c r="R282" s="98"/>
    </row>
    <row r="283" spans="1:18" hidden="1" x14ac:dyDescent="0.25">
      <c r="A283" s="40"/>
      <c r="B283" s="159" t="s">
        <v>194</v>
      </c>
      <c r="C283" s="508"/>
      <c r="D283" s="278"/>
      <c r="E283" s="176"/>
      <c r="F283" s="278"/>
      <c r="G283" s="176"/>
      <c r="H283" s="279"/>
      <c r="I283" s="177"/>
      <c r="J283" s="279"/>
      <c r="K283" s="177"/>
      <c r="L283" s="280"/>
      <c r="M283" s="178"/>
      <c r="N283" s="280"/>
      <c r="O283" s="178"/>
      <c r="P283" s="403"/>
      <c r="Q283" s="205"/>
      <c r="R283" s="98"/>
    </row>
    <row r="284" spans="1:18" ht="26.25" x14ac:dyDescent="0.25">
      <c r="A284" s="40"/>
      <c r="B284" s="162" t="s">
        <v>533</v>
      </c>
      <c r="C284" s="509"/>
      <c r="D284" s="480">
        <f>E284+G284</f>
        <v>0</v>
      </c>
      <c r="E284" s="171"/>
      <c r="F284" s="333"/>
      <c r="G284" s="171"/>
      <c r="H284" s="308">
        <f t="shared" si="487"/>
        <v>0</v>
      </c>
      <c r="I284" s="172"/>
      <c r="J284" s="308"/>
      <c r="K284" s="172"/>
      <c r="L284" s="309">
        <f t="shared" si="482"/>
        <v>0</v>
      </c>
      <c r="M284" s="173">
        <f t="shared" si="489"/>
        <v>0</v>
      </c>
      <c r="N284" s="309">
        <f t="shared" si="490"/>
        <v>0</v>
      </c>
      <c r="O284" s="173">
        <f t="shared" si="491"/>
        <v>0</v>
      </c>
      <c r="P284" s="403"/>
      <c r="Q284" s="205"/>
      <c r="R284" s="98"/>
    </row>
    <row r="285" spans="1:18" s="37" customFormat="1" ht="25.5" hidden="1" x14ac:dyDescent="0.25">
      <c r="A285" s="243"/>
      <c r="B285" s="335" t="s">
        <v>388</v>
      </c>
      <c r="C285" s="510" t="s">
        <v>30</v>
      </c>
      <c r="D285" s="278">
        <f t="shared" si="486"/>
        <v>0</v>
      </c>
      <c r="E285" s="176"/>
      <c r="F285" s="278"/>
      <c r="G285" s="176"/>
      <c r="H285" s="279">
        <f t="shared" si="487"/>
        <v>0</v>
      </c>
      <c r="I285" s="177"/>
      <c r="J285" s="279"/>
      <c r="K285" s="177"/>
      <c r="L285" s="280">
        <f t="shared" si="482"/>
        <v>0</v>
      </c>
      <c r="M285" s="178">
        <f t="shared" si="489"/>
        <v>0</v>
      </c>
      <c r="N285" s="280">
        <f t="shared" si="490"/>
        <v>0</v>
      </c>
      <c r="O285" s="178">
        <f t="shared" si="491"/>
        <v>0</v>
      </c>
      <c r="P285" s="403"/>
      <c r="Q285" s="215"/>
      <c r="R285" s="216"/>
    </row>
    <row r="286" spans="1:18" x14ac:dyDescent="0.25">
      <c r="A286" s="32" t="s">
        <v>132</v>
      </c>
      <c r="B286" s="35" t="s">
        <v>394</v>
      </c>
      <c r="C286" s="508" t="s">
        <v>30</v>
      </c>
      <c r="D286" s="278">
        <f t="shared" si="486"/>
        <v>0.4</v>
      </c>
      <c r="E286" s="176">
        <v>0.4</v>
      </c>
      <c r="F286" s="278">
        <v>0.3</v>
      </c>
      <c r="G286" s="176">
        <f>G288+G289</f>
        <v>0</v>
      </c>
      <c r="H286" s="279">
        <f t="shared" si="487"/>
        <v>0</v>
      </c>
      <c r="I286" s="177"/>
      <c r="J286" s="279"/>
      <c r="K286" s="177">
        <f>K288+K289</f>
        <v>0</v>
      </c>
      <c r="L286" s="280">
        <f t="shared" si="482"/>
        <v>0.4</v>
      </c>
      <c r="M286" s="178">
        <f t="shared" si="489"/>
        <v>0.4</v>
      </c>
      <c r="N286" s="280">
        <f t="shared" si="490"/>
        <v>0.3</v>
      </c>
      <c r="O286" s="178">
        <f t="shared" si="491"/>
        <v>0</v>
      </c>
      <c r="P286" s="403"/>
      <c r="Q286" s="205"/>
      <c r="R286" s="98"/>
    </row>
    <row r="287" spans="1:18" hidden="1" x14ac:dyDescent="0.25">
      <c r="A287" s="40"/>
      <c r="B287" s="159" t="s">
        <v>194</v>
      </c>
      <c r="C287" s="508"/>
      <c r="D287" s="278"/>
      <c r="E287" s="176"/>
      <c r="F287" s="278"/>
      <c r="G287" s="176"/>
      <c r="H287" s="279"/>
      <c r="I287" s="177"/>
      <c r="J287" s="279"/>
      <c r="K287" s="177"/>
      <c r="L287" s="280"/>
      <c r="M287" s="178"/>
      <c r="N287" s="280"/>
      <c r="O287" s="178"/>
      <c r="P287" s="403"/>
      <c r="Q287" s="205"/>
      <c r="R287" s="98"/>
    </row>
    <row r="288" spans="1:18" ht="26.25" x14ac:dyDescent="0.25">
      <c r="A288" s="40"/>
      <c r="B288" s="162" t="s">
        <v>533</v>
      </c>
      <c r="C288" s="510"/>
      <c r="D288" s="496">
        <f>E288+G288</f>
        <v>0</v>
      </c>
      <c r="E288" s="176"/>
      <c r="F288" s="278"/>
      <c r="G288" s="176"/>
      <c r="H288" s="279">
        <f t="shared" si="487"/>
        <v>0</v>
      </c>
      <c r="I288" s="177"/>
      <c r="J288" s="279"/>
      <c r="K288" s="177"/>
      <c r="L288" s="280">
        <f t="shared" si="482"/>
        <v>0</v>
      </c>
      <c r="M288" s="178">
        <f t="shared" si="489"/>
        <v>0</v>
      </c>
      <c r="N288" s="280">
        <f t="shared" si="490"/>
        <v>0</v>
      </c>
      <c r="O288" s="178">
        <f t="shared" si="491"/>
        <v>0</v>
      </c>
      <c r="P288" s="403"/>
      <c r="Q288" s="205"/>
      <c r="R288" s="98"/>
    </row>
    <row r="289" spans="1:18" s="37" customFormat="1" ht="25.5" hidden="1" x14ac:dyDescent="0.25">
      <c r="A289" s="243"/>
      <c r="B289" s="335" t="s">
        <v>388</v>
      </c>
      <c r="C289" s="510" t="s">
        <v>30</v>
      </c>
      <c r="D289" s="278">
        <f t="shared" si="486"/>
        <v>0</v>
      </c>
      <c r="E289" s="176"/>
      <c r="F289" s="278"/>
      <c r="G289" s="176"/>
      <c r="H289" s="279">
        <f t="shared" si="487"/>
        <v>0</v>
      </c>
      <c r="I289" s="177"/>
      <c r="J289" s="279"/>
      <c r="K289" s="177"/>
      <c r="L289" s="280">
        <f t="shared" si="482"/>
        <v>0</v>
      </c>
      <c r="M289" s="178">
        <f t="shared" si="489"/>
        <v>0</v>
      </c>
      <c r="N289" s="280">
        <f t="shared" si="490"/>
        <v>0</v>
      </c>
      <c r="O289" s="178">
        <f t="shared" si="491"/>
        <v>0</v>
      </c>
      <c r="P289" s="403"/>
      <c r="Q289" s="215"/>
      <c r="R289" s="216"/>
    </row>
    <row r="290" spans="1:18" x14ac:dyDescent="0.25">
      <c r="A290" s="32" t="s">
        <v>163</v>
      </c>
      <c r="B290" s="35" t="s">
        <v>396</v>
      </c>
      <c r="C290" s="507" t="s">
        <v>30</v>
      </c>
      <c r="D290" s="226">
        <f t="shared" si="486"/>
        <v>1.4</v>
      </c>
      <c r="E290" s="168">
        <v>1.4</v>
      </c>
      <c r="F290" s="226">
        <v>1.1000000000000001</v>
      </c>
      <c r="G290" s="168">
        <f>G292+G293</f>
        <v>0</v>
      </c>
      <c r="H290" s="227">
        <f t="shared" si="487"/>
        <v>-0.5</v>
      </c>
      <c r="I290" s="169">
        <v>-0.5</v>
      </c>
      <c r="J290" s="227">
        <v>-0.4</v>
      </c>
      <c r="K290" s="169">
        <f>K292+K293</f>
        <v>0</v>
      </c>
      <c r="L290" s="228">
        <f t="shared" si="482"/>
        <v>0.89999999999999991</v>
      </c>
      <c r="M290" s="170">
        <f t="shared" si="489"/>
        <v>0.89999999999999991</v>
      </c>
      <c r="N290" s="228">
        <f t="shared" si="490"/>
        <v>0.70000000000000007</v>
      </c>
      <c r="O290" s="170">
        <f t="shared" si="491"/>
        <v>0</v>
      </c>
      <c r="P290" s="403"/>
      <c r="Q290" s="205"/>
      <c r="R290" s="98"/>
    </row>
    <row r="291" spans="1:18" hidden="1" x14ac:dyDescent="0.25">
      <c r="A291" s="40"/>
      <c r="B291" s="159" t="s">
        <v>194</v>
      </c>
      <c r="C291" s="508"/>
      <c r="D291" s="278"/>
      <c r="E291" s="176"/>
      <c r="F291" s="278"/>
      <c r="G291" s="176"/>
      <c r="H291" s="279"/>
      <c r="I291" s="177"/>
      <c r="J291" s="279"/>
      <c r="K291" s="177"/>
      <c r="L291" s="280"/>
      <c r="M291" s="178"/>
      <c r="N291" s="280"/>
      <c r="O291" s="178"/>
      <c r="P291" s="403"/>
      <c r="Q291" s="205"/>
      <c r="R291" s="98"/>
    </row>
    <row r="292" spans="1:18" ht="26.25" x14ac:dyDescent="0.25">
      <c r="A292" s="40"/>
      <c r="B292" s="162" t="s">
        <v>533</v>
      </c>
      <c r="C292" s="509"/>
      <c r="D292" s="480">
        <f>E292+G292</f>
        <v>0</v>
      </c>
      <c r="E292" s="171"/>
      <c r="F292" s="333"/>
      <c r="G292" s="171"/>
      <c r="H292" s="308">
        <f t="shared" si="487"/>
        <v>0</v>
      </c>
      <c r="I292" s="172"/>
      <c r="J292" s="308"/>
      <c r="K292" s="172"/>
      <c r="L292" s="309">
        <f t="shared" si="482"/>
        <v>0</v>
      </c>
      <c r="M292" s="173">
        <f t="shared" si="489"/>
        <v>0</v>
      </c>
      <c r="N292" s="309">
        <f t="shared" si="490"/>
        <v>0</v>
      </c>
      <c r="O292" s="173">
        <f t="shared" si="491"/>
        <v>0</v>
      </c>
      <c r="P292" s="403"/>
      <c r="Q292" s="205"/>
      <c r="R292" s="98"/>
    </row>
    <row r="293" spans="1:18" s="37" customFormat="1" ht="25.5" hidden="1" x14ac:dyDescent="0.25">
      <c r="A293" s="243"/>
      <c r="B293" s="335" t="s">
        <v>388</v>
      </c>
      <c r="C293" s="510" t="s">
        <v>30</v>
      </c>
      <c r="D293" s="278">
        <f t="shared" si="486"/>
        <v>0</v>
      </c>
      <c r="E293" s="176"/>
      <c r="F293" s="278"/>
      <c r="G293" s="176"/>
      <c r="H293" s="279">
        <f t="shared" si="487"/>
        <v>0</v>
      </c>
      <c r="I293" s="177"/>
      <c r="J293" s="279"/>
      <c r="K293" s="177"/>
      <c r="L293" s="280">
        <f t="shared" si="482"/>
        <v>0</v>
      </c>
      <c r="M293" s="178">
        <f t="shared" si="489"/>
        <v>0</v>
      </c>
      <c r="N293" s="280">
        <f t="shared" si="490"/>
        <v>0</v>
      </c>
      <c r="O293" s="178">
        <f t="shared" si="491"/>
        <v>0</v>
      </c>
      <c r="P293" s="403"/>
      <c r="Q293" s="215"/>
      <c r="R293" s="216"/>
    </row>
    <row r="294" spans="1:18" x14ac:dyDescent="0.25">
      <c r="A294" s="32" t="s">
        <v>133</v>
      </c>
      <c r="B294" s="35" t="s">
        <v>67</v>
      </c>
      <c r="C294" s="508" t="s">
        <v>30</v>
      </c>
      <c r="D294" s="278">
        <f t="shared" si="486"/>
        <v>0.4</v>
      </c>
      <c r="E294" s="176">
        <v>0.4</v>
      </c>
      <c r="F294" s="278">
        <v>0.3</v>
      </c>
      <c r="G294" s="176">
        <f>G296+G297</f>
        <v>0</v>
      </c>
      <c r="H294" s="279">
        <f t="shared" si="487"/>
        <v>0</v>
      </c>
      <c r="I294" s="177"/>
      <c r="J294" s="279"/>
      <c r="K294" s="177">
        <f>K296+K297</f>
        <v>0</v>
      </c>
      <c r="L294" s="280">
        <f t="shared" si="482"/>
        <v>0.4</v>
      </c>
      <c r="M294" s="178">
        <f t="shared" si="489"/>
        <v>0.4</v>
      </c>
      <c r="N294" s="280">
        <f t="shared" si="490"/>
        <v>0.3</v>
      </c>
      <c r="O294" s="178">
        <f t="shared" si="491"/>
        <v>0</v>
      </c>
      <c r="P294" s="403"/>
      <c r="Q294" s="205"/>
      <c r="R294" s="98"/>
    </row>
    <row r="295" spans="1:18" hidden="1" x14ac:dyDescent="0.25">
      <c r="A295" s="40"/>
      <c r="B295" s="159" t="s">
        <v>194</v>
      </c>
      <c r="C295" s="508"/>
      <c r="D295" s="278"/>
      <c r="E295" s="176"/>
      <c r="F295" s="278"/>
      <c r="G295" s="176"/>
      <c r="H295" s="279"/>
      <c r="I295" s="177"/>
      <c r="J295" s="279"/>
      <c r="K295" s="177"/>
      <c r="L295" s="280"/>
      <c r="M295" s="178"/>
      <c r="N295" s="280"/>
      <c r="O295" s="178"/>
      <c r="P295" s="403"/>
      <c r="Q295" s="205"/>
      <c r="R295" s="98"/>
    </row>
    <row r="296" spans="1:18" ht="26.25" x14ac:dyDescent="0.25">
      <c r="A296" s="40"/>
      <c r="B296" s="162" t="s">
        <v>533</v>
      </c>
      <c r="C296" s="510"/>
      <c r="D296" s="496">
        <f>E296+G296</f>
        <v>0</v>
      </c>
      <c r="E296" s="176"/>
      <c r="F296" s="278"/>
      <c r="G296" s="176"/>
      <c r="H296" s="279">
        <f t="shared" si="487"/>
        <v>0</v>
      </c>
      <c r="I296" s="177"/>
      <c r="J296" s="279"/>
      <c r="K296" s="177"/>
      <c r="L296" s="280">
        <f t="shared" si="482"/>
        <v>0</v>
      </c>
      <c r="M296" s="178">
        <f t="shared" si="489"/>
        <v>0</v>
      </c>
      <c r="N296" s="280">
        <f t="shared" si="490"/>
        <v>0</v>
      </c>
      <c r="O296" s="178">
        <f t="shared" si="491"/>
        <v>0</v>
      </c>
      <c r="P296" s="403"/>
      <c r="Q296" s="205"/>
      <c r="R296" s="98"/>
    </row>
    <row r="297" spans="1:18" s="37" customFormat="1" ht="25.5" hidden="1" x14ac:dyDescent="0.25">
      <c r="A297" s="243"/>
      <c r="B297" s="335" t="s">
        <v>388</v>
      </c>
      <c r="C297" s="510" t="s">
        <v>30</v>
      </c>
      <c r="D297" s="278">
        <f t="shared" si="486"/>
        <v>0</v>
      </c>
      <c r="E297" s="176"/>
      <c r="F297" s="278"/>
      <c r="G297" s="176"/>
      <c r="H297" s="279">
        <f t="shared" si="487"/>
        <v>0</v>
      </c>
      <c r="I297" s="177"/>
      <c r="J297" s="279"/>
      <c r="K297" s="177"/>
      <c r="L297" s="280">
        <f t="shared" si="482"/>
        <v>0</v>
      </c>
      <c r="M297" s="178">
        <f t="shared" si="489"/>
        <v>0</v>
      </c>
      <c r="N297" s="280">
        <f t="shared" si="490"/>
        <v>0</v>
      </c>
      <c r="O297" s="178">
        <f t="shared" si="491"/>
        <v>0</v>
      </c>
      <c r="P297" s="403"/>
      <c r="Q297" s="215"/>
      <c r="R297" s="216"/>
    </row>
    <row r="298" spans="1:18" x14ac:dyDescent="0.25">
      <c r="A298" s="32" t="s">
        <v>134</v>
      </c>
      <c r="B298" s="35" t="s">
        <v>154</v>
      </c>
      <c r="C298" s="507" t="s">
        <v>30</v>
      </c>
      <c r="D298" s="226">
        <f t="shared" si="486"/>
        <v>0.4</v>
      </c>
      <c r="E298" s="168">
        <v>0.4</v>
      </c>
      <c r="F298" s="226">
        <v>0.3</v>
      </c>
      <c r="G298" s="168">
        <f>G300+G301</f>
        <v>0</v>
      </c>
      <c r="H298" s="227">
        <f t="shared" si="487"/>
        <v>0</v>
      </c>
      <c r="I298" s="169"/>
      <c r="J298" s="227"/>
      <c r="K298" s="169">
        <f>K300+K301</f>
        <v>0</v>
      </c>
      <c r="L298" s="228">
        <f t="shared" si="482"/>
        <v>0.4</v>
      </c>
      <c r="M298" s="170">
        <f t="shared" si="489"/>
        <v>0.4</v>
      </c>
      <c r="N298" s="228">
        <f t="shared" si="490"/>
        <v>0.3</v>
      </c>
      <c r="O298" s="170">
        <f t="shared" si="491"/>
        <v>0</v>
      </c>
      <c r="P298" s="403"/>
      <c r="Q298" s="205"/>
      <c r="R298" s="98"/>
    </row>
    <row r="299" spans="1:18" hidden="1" x14ac:dyDescent="0.25">
      <c r="A299" s="40"/>
      <c r="B299" s="159" t="s">
        <v>194</v>
      </c>
      <c r="C299" s="508"/>
      <c r="D299" s="278"/>
      <c r="E299" s="176"/>
      <c r="F299" s="278"/>
      <c r="G299" s="176"/>
      <c r="H299" s="279"/>
      <c r="I299" s="177"/>
      <c r="J299" s="279"/>
      <c r="K299" s="177"/>
      <c r="L299" s="280"/>
      <c r="M299" s="178"/>
      <c r="N299" s="280"/>
      <c r="O299" s="178"/>
      <c r="P299" s="403"/>
      <c r="Q299" s="205"/>
      <c r="R299" s="98"/>
    </row>
    <row r="300" spans="1:18" ht="26.25" x14ac:dyDescent="0.25">
      <c r="A300" s="40"/>
      <c r="B300" s="162" t="s">
        <v>533</v>
      </c>
      <c r="C300" s="509"/>
      <c r="D300" s="480">
        <f>E300+G300</f>
        <v>0</v>
      </c>
      <c r="E300" s="171"/>
      <c r="F300" s="333"/>
      <c r="G300" s="171"/>
      <c r="H300" s="308">
        <f t="shared" si="487"/>
        <v>0</v>
      </c>
      <c r="I300" s="172"/>
      <c r="J300" s="308"/>
      <c r="K300" s="172"/>
      <c r="L300" s="309">
        <f t="shared" si="482"/>
        <v>0</v>
      </c>
      <c r="M300" s="173">
        <f t="shared" si="489"/>
        <v>0</v>
      </c>
      <c r="N300" s="309">
        <f t="shared" si="490"/>
        <v>0</v>
      </c>
      <c r="O300" s="173">
        <f t="shared" si="491"/>
        <v>0</v>
      </c>
      <c r="P300" s="403"/>
      <c r="Q300" s="205"/>
      <c r="R300" s="98"/>
    </row>
    <row r="301" spans="1:18" s="37" customFormat="1" ht="25.5" hidden="1" x14ac:dyDescent="0.25">
      <c r="A301" s="243"/>
      <c r="B301" s="335" t="s">
        <v>388</v>
      </c>
      <c r="C301" s="510" t="s">
        <v>30</v>
      </c>
      <c r="D301" s="278">
        <f t="shared" si="486"/>
        <v>0</v>
      </c>
      <c r="E301" s="176"/>
      <c r="F301" s="278"/>
      <c r="G301" s="176"/>
      <c r="H301" s="279">
        <f t="shared" si="487"/>
        <v>0</v>
      </c>
      <c r="I301" s="177"/>
      <c r="J301" s="279"/>
      <c r="K301" s="177"/>
      <c r="L301" s="280">
        <f t="shared" si="482"/>
        <v>0</v>
      </c>
      <c r="M301" s="178">
        <f t="shared" si="489"/>
        <v>0</v>
      </c>
      <c r="N301" s="280">
        <f t="shared" si="490"/>
        <v>0</v>
      </c>
      <c r="O301" s="178">
        <f t="shared" si="491"/>
        <v>0</v>
      </c>
      <c r="P301" s="403"/>
      <c r="Q301" s="215"/>
      <c r="R301" s="216"/>
    </row>
    <row r="302" spans="1:18" x14ac:dyDescent="0.25">
      <c r="A302" s="32" t="s">
        <v>135</v>
      </c>
      <c r="B302" s="35" t="s">
        <v>28</v>
      </c>
      <c r="C302" s="508" t="s">
        <v>30</v>
      </c>
      <c r="D302" s="278">
        <f t="shared" si="486"/>
        <v>5.8</v>
      </c>
      <c r="E302" s="176">
        <v>5.8</v>
      </c>
      <c r="F302" s="278">
        <v>4.4000000000000004</v>
      </c>
      <c r="G302" s="176">
        <f>G304+G305</f>
        <v>0</v>
      </c>
      <c r="H302" s="279">
        <f t="shared" si="487"/>
        <v>0</v>
      </c>
      <c r="I302" s="177"/>
      <c r="J302" s="279"/>
      <c r="K302" s="177">
        <f>K304+K305</f>
        <v>0</v>
      </c>
      <c r="L302" s="280">
        <f t="shared" si="482"/>
        <v>5.8</v>
      </c>
      <c r="M302" s="178">
        <f t="shared" si="489"/>
        <v>5.8</v>
      </c>
      <c r="N302" s="280">
        <f t="shared" si="490"/>
        <v>4.4000000000000004</v>
      </c>
      <c r="O302" s="178">
        <f t="shared" si="491"/>
        <v>0</v>
      </c>
      <c r="P302" s="403"/>
      <c r="Q302" s="205"/>
      <c r="R302" s="98"/>
    </row>
    <row r="303" spans="1:18" hidden="1" x14ac:dyDescent="0.25">
      <c r="A303" s="40"/>
      <c r="B303" s="159" t="s">
        <v>194</v>
      </c>
      <c r="C303" s="508"/>
      <c r="D303" s="278"/>
      <c r="E303" s="176"/>
      <c r="F303" s="278"/>
      <c r="G303" s="176"/>
      <c r="H303" s="279"/>
      <c r="I303" s="177"/>
      <c r="J303" s="279"/>
      <c r="K303" s="177"/>
      <c r="L303" s="280"/>
      <c r="M303" s="178"/>
      <c r="N303" s="280"/>
      <c r="O303" s="178"/>
      <c r="P303" s="403"/>
      <c r="Q303" s="205"/>
      <c r="R303" s="98"/>
    </row>
    <row r="304" spans="1:18" ht="26.25" x14ac:dyDescent="0.25">
      <c r="A304" s="40"/>
      <c r="B304" s="162" t="s">
        <v>533</v>
      </c>
      <c r="C304" s="510"/>
      <c r="D304" s="496">
        <f>E304+G304</f>
        <v>0</v>
      </c>
      <c r="E304" s="176"/>
      <c r="F304" s="278"/>
      <c r="G304" s="176"/>
      <c r="H304" s="279">
        <f t="shared" si="487"/>
        <v>0</v>
      </c>
      <c r="I304" s="177"/>
      <c r="J304" s="279"/>
      <c r="K304" s="177"/>
      <c r="L304" s="280">
        <f t="shared" si="482"/>
        <v>0</v>
      </c>
      <c r="M304" s="178">
        <f t="shared" si="489"/>
        <v>0</v>
      </c>
      <c r="N304" s="280">
        <f t="shared" si="490"/>
        <v>0</v>
      </c>
      <c r="O304" s="178">
        <f t="shared" si="491"/>
        <v>0</v>
      </c>
      <c r="P304" s="403"/>
      <c r="Q304" s="205"/>
      <c r="R304" s="98"/>
    </row>
    <row r="305" spans="1:18" s="37" customFormat="1" ht="25.5" hidden="1" x14ac:dyDescent="0.25">
      <c r="A305" s="243"/>
      <c r="B305" s="335" t="s">
        <v>388</v>
      </c>
      <c r="C305" s="510" t="s">
        <v>30</v>
      </c>
      <c r="D305" s="278">
        <f t="shared" si="486"/>
        <v>0</v>
      </c>
      <c r="E305" s="176"/>
      <c r="F305" s="278"/>
      <c r="G305" s="176"/>
      <c r="H305" s="279">
        <f t="shared" si="487"/>
        <v>0</v>
      </c>
      <c r="I305" s="177"/>
      <c r="J305" s="279"/>
      <c r="K305" s="177"/>
      <c r="L305" s="280">
        <f t="shared" si="482"/>
        <v>0</v>
      </c>
      <c r="M305" s="178">
        <f t="shared" si="489"/>
        <v>0</v>
      </c>
      <c r="N305" s="280">
        <f t="shared" si="490"/>
        <v>0</v>
      </c>
      <c r="O305" s="178">
        <f t="shared" si="491"/>
        <v>0</v>
      </c>
      <c r="P305" s="403"/>
      <c r="Q305" s="215"/>
      <c r="R305" s="216"/>
    </row>
    <row r="306" spans="1:18" x14ac:dyDescent="0.25">
      <c r="A306" s="32" t="s">
        <v>136</v>
      </c>
      <c r="B306" s="35" t="s">
        <v>29</v>
      </c>
      <c r="C306" s="507" t="s">
        <v>30</v>
      </c>
      <c r="D306" s="226">
        <f t="shared" si="486"/>
        <v>3.4</v>
      </c>
      <c r="E306" s="168">
        <v>3.4</v>
      </c>
      <c r="F306" s="226">
        <v>2.6</v>
      </c>
      <c r="G306" s="168">
        <f>G308+G309</f>
        <v>0</v>
      </c>
      <c r="H306" s="227">
        <f t="shared" si="487"/>
        <v>0</v>
      </c>
      <c r="I306" s="169"/>
      <c r="J306" s="227"/>
      <c r="K306" s="169">
        <f>K308+K309</f>
        <v>0</v>
      </c>
      <c r="L306" s="228">
        <f t="shared" si="482"/>
        <v>3.4</v>
      </c>
      <c r="M306" s="170">
        <f t="shared" si="489"/>
        <v>3.4</v>
      </c>
      <c r="N306" s="228">
        <f t="shared" si="490"/>
        <v>2.6</v>
      </c>
      <c r="O306" s="170">
        <f t="shared" si="491"/>
        <v>0</v>
      </c>
      <c r="P306" s="403"/>
      <c r="Q306" s="205"/>
      <c r="R306" s="98"/>
    </row>
    <row r="307" spans="1:18" hidden="1" x14ac:dyDescent="0.25">
      <c r="A307" s="40"/>
      <c r="B307" s="159" t="s">
        <v>194</v>
      </c>
      <c r="C307" s="508"/>
      <c r="D307" s="278"/>
      <c r="E307" s="176"/>
      <c r="F307" s="278"/>
      <c r="G307" s="176"/>
      <c r="H307" s="279"/>
      <c r="I307" s="177"/>
      <c r="J307" s="279"/>
      <c r="K307" s="177"/>
      <c r="L307" s="280"/>
      <c r="M307" s="178"/>
      <c r="N307" s="280"/>
      <c r="O307" s="178"/>
      <c r="P307" s="403"/>
      <c r="Q307" s="205"/>
      <c r="R307" s="98"/>
    </row>
    <row r="308" spans="1:18" ht="26.25" x14ac:dyDescent="0.25">
      <c r="A308" s="40"/>
      <c r="B308" s="162" t="s">
        <v>533</v>
      </c>
      <c r="C308" s="509"/>
      <c r="D308" s="480">
        <f>E308+G308</f>
        <v>0</v>
      </c>
      <c r="E308" s="171"/>
      <c r="F308" s="333"/>
      <c r="G308" s="171"/>
      <c r="H308" s="308">
        <f t="shared" si="487"/>
        <v>0</v>
      </c>
      <c r="I308" s="172"/>
      <c r="J308" s="308"/>
      <c r="K308" s="172"/>
      <c r="L308" s="309">
        <f t="shared" si="482"/>
        <v>0</v>
      </c>
      <c r="M308" s="173">
        <f t="shared" si="489"/>
        <v>0</v>
      </c>
      <c r="N308" s="309">
        <f t="shared" si="490"/>
        <v>0</v>
      </c>
      <c r="O308" s="173">
        <f t="shared" si="491"/>
        <v>0</v>
      </c>
      <c r="P308" s="403"/>
      <c r="Q308" s="205"/>
      <c r="R308" s="98"/>
    </row>
    <row r="309" spans="1:18" s="37" customFormat="1" ht="25.5" hidden="1" x14ac:dyDescent="0.25">
      <c r="A309" s="243"/>
      <c r="B309" s="220" t="s">
        <v>388</v>
      </c>
      <c r="C309" s="514" t="s">
        <v>30</v>
      </c>
      <c r="D309" s="176">
        <f t="shared" si="486"/>
        <v>0</v>
      </c>
      <c r="E309" s="364"/>
      <c r="F309" s="176"/>
      <c r="G309" s="276"/>
      <c r="H309" s="172">
        <f t="shared" si="487"/>
        <v>0</v>
      </c>
      <c r="I309" s="172"/>
      <c r="J309" s="172"/>
      <c r="K309" s="172"/>
      <c r="L309" s="173">
        <f t="shared" si="482"/>
        <v>0</v>
      </c>
      <c r="M309" s="173">
        <f t="shared" si="489"/>
        <v>0</v>
      </c>
      <c r="N309" s="173">
        <f t="shared" si="490"/>
        <v>0</v>
      </c>
      <c r="O309" s="173">
        <f t="shared" si="491"/>
        <v>0</v>
      </c>
      <c r="P309" s="403"/>
      <c r="Q309" s="215"/>
      <c r="R309" s="216"/>
    </row>
    <row r="310" spans="1:18" x14ac:dyDescent="0.25">
      <c r="A310" s="32" t="s">
        <v>137</v>
      </c>
      <c r="B310" s="29" t="s">
        <v>64</v>
      </c>
      <c r="C310" s="665" t="s">
        <v>30</v>
      </c>
      <c r="D310" s="168">
        <f t="shared" si="486"/>
        <v>7.1</v>
      </c>
      <c r="E310" s="223">
        <v>7.1</v>
      </c>
      <c r="F310" s="168">
        <v>5.4</v>
      </c>
      <c r="G310" s="211"/>
      <c r="H310" s="169">
        <f t="shared" si="487"/>
        <v>0</v>
      </c>
      <c r="I310" s="212"/>
      <c r="J310" s="169"/>
      <c r="K310" s="169"/>
      <c r="L310" s="170">
        <f t="shared" si="482"/>
        <v>7.1</v>
      </c>
      <c r="M310" s="170">
        <f t="shared" si="489"/>
        <v>7.1</v>
      </c>
      <c r="N310" s="170">
        <f t="shared" si="490"/>
        <v>5.4</v>
      </c>
      <c r="O310" s="170">
        <f t="shared" si="491"/>
        <v>0</v>
      </c>
      <c r="P310" s="403"/>
      <c r="Q310" s="205"/>
      <c r="R310" s="98"/>
    </row>
    <row r="311" spans="1:18" ht="26.25" x14ac:dyDescent="0.25">
      <c r="A311" s="243"/>
      <c r="B311" s="162" t="s">
        <v>533</v>
      </c>
      <c r="C311" s="661"/>
      <c r="D311" s="171" t="s">
        <v>173</v>
      </c>
      <c r="E311" s="224"/>
      <c r="F311" s="171"/>
      <c r="G311" s="213"/>
      <c r="H311" s="172">
        <f t="shared" si="487"/>
        <v>0</v>
      </c>
      <c r="I311" s="214"/>
      <c r="J311" s="172"/>
      <c r="K311" s="172"/>
      <c r="L311" s="173"/>
      <c r="M311" s="173"/>
      <c r="N311" s="173"/>
      <c r="O311" s="173"/>
      <c r="P311" s="403"/>
      <c r="Q311" s="205"/>
      <c r="R311" s="98"/>
    </row>
    <row r="312" spans="1:18" x14ac:dyDescent="0.25">
      <c r="A312" s="468" t="s">
        <v>138</v>
      </c>
      <c r="B312" s="21" t="s">
        <v>179</v>
      </c>
      <c r="C312" s="225"/>
      <c r="D312" s="21">
        <f>D254+D256+D260+D264+D268+D272+D274+D278+D282+D286+D290+D294+D298+D302+D306+D310</f>
        <v>1997.0000000000002</v>
      </c>
      <c r="E312" s="21">
        <f t="shared" ref="E312:G312" si="496">E254+E256+E260+E264+E268+E272+E274+E278+E282+E286+E290+E294+E298+E302+E306+E310</f>
        <v>26</v>
      </c>
      <c r="F312" s="21">
        <f t="shared" si="496"/>
        <v>19.8</v>
      </c>
      <c r="G312" s="21">
        <f t="shared" si="496"/>
        <v>1971</v>
      </c>
      <c r="H312" s="21">
        <f>H254+H256+H260+H264+H268+H272+H274+H278+H282+H286+H290+H294+H298+H302+H306+H310</f>
        <v>-626</v>
      </c>
      <c r="I312" s="21">
        <f t="shared" ref="I312:O312" si="497">I254+I256+I260+I264+I268+I272+I274+I278+I282+I286+I290+I294+I298+I302+I306+I310</f>
        <v>0</v>
      </c>
      <c r="J312" s="21">
        <f t="shared" si="497"/>
        <v>0</v>
      </c>
      <c r="K312" s="21">
        <f t="shared" si="497"/>
        <v>-626</v>
      </c>
      <c r="L312" s="21">
        <f t="shared" si="497"/>
        <v>1371.0000000000002</v>
      </c>
      <c r="M312" s="21">
        <f t="shared" si="497"/>
        <v>26</v>
      </c>
      <c r="N312" s="21">
        <f t="shared" si="497"/>
        <v>19.8</v>
      </c>
      <c r="O312" s="21">
        <f t="shared" si="497"/>
        <v>1345</v>
      </c>
      <c r="P312" s="404"/>
    </row>
    <row r="313" spans="1:18" ht="15.95" customHeight="1" x14ac:dyDescent="0.25">
      <c r="A313" s="40" t="s">
        <v>139</v>
      </c>
      <c r="B313" s="561" t="s">
        <v>68</v>
      </c>
      <c r="C313" s="562"/>
      <c r="D313" s="562"/>
      <c r="E313" s="562"/>
      <c r="F313" s="562"/>
      <c r="G313" s="562"/>
      <c r="H313" s="562"/>
      <c r="I313" s="562"/>
      <c r="J313" s="562"/>
      <c r="K313" s="562"/>
      <c r="L313" s="562"/>
      <c r="M313" s="562"/>
      <c r="N313" s="562"/>
      <c r="O313" s="563"/>
      <c r="P313" s="389"/>
    </row>
    <row r="314" spans="1:18" ht="19.5" hidden="1" customHeight="1" x14ac:dyDescent="0.25">
      <c r="A314" s="413" t="s">
        <v>183</v>
      </c>
      <c r="B314" s="29" t="s">
        <v>20</v>
      </c>
      <c r="C314" s="378"/>
      <c r="D314" s="168">
        <f>E314+G314</f>
        <v>0</v>
      </c>
      <c r="E314" s="168">
        <f>E316+E317</f>
        <v>0</v>
      </c>
      <c r="F314" s="168">
        <f t="shared" ref="F314:G314" si="498">F316+F317</f>
        <v>0</v>
      </c>
      <c r="G314" s="168">
        <f t="shared" si="498"/>
        <v>0</v>
      </c>
      <c r="H314" s="169">
        <f>I314+K314</f>
        <v>0</v>
      </c>
      <c r="I314" s="169">
        <f>I316+I317</f>
        <v>0</v>
      </c>
      <c r="J314" s="169">
        <f>J316+J317</f>
        <v>0</v>
      </c>
      <c r="K314" s="227">
        <f>K316+K317</f>
        <v>0</v>
      </c>
      <c r="L314" s="170">
        <f>M314+O314</f>
        <v>0</v>
      </c>
      <c r="M314" s="228">
        <f t="shared" ref="M314:O318" si="499">E314+I314</f>
        <v>0</v>
      </c>
      <c r="N314" s="170">
        <f t="shared" si="499"/>
        <v>0</v>
      </c>
      <c r="O314" s="218">
        <f t="shared" si="499"/>
        <v>0</v>
      </c>
      <c r="P314" s="403"/>
    </row>
    <row r="315" spans="1:18" ht="19.5" hidden="1" customHeight="1" x14ac:dyDescent="0.25">
      <c r="A315" s="240"/>
      <c r="B315" s="371" t="s">
        <v>194</v>
      </c>
      <c r="C315" s="379"/>
      <c r="D315" s="176"/>
      <c r="E315" s="171"/>
      <c r="F315" s="171"/>
      <c r="G315" s="171"/>
      <c r="H315" s="177"/>
      <c r="I315" s="279"/>
      <c r="J315" s="177"/>
      <c r="K315" s="279"/>
      <c r="L315" s="178"/>
      <c r="M315" s="280"/>
      <c r="N315" s="178"/>
      <c r="O315" s="282"/>
      <c r="P315" s="403"/>
    </row>
    <row r="316" spans="1:18" ht="39" hidden="1" x14ac:dyDescent="0.25">
      <c r="A316" s="240"/>
      <c r="B316" s="369" t="s">
        <v>397</v>
      </c>
      <c r="C316" s="368" t="s">
        <v>24</v>
      </c>
      <c r="D316" s="67">
        <f>E316+G316</f>
        <v>0</v>
      </c>
      <c r="E316" s="67"/>
      <c r="F316" s="67"/>
      <c r="G316" s="67"/>
      <c r="H316" s="68">
        <f>I316+K316</f>
        <v>0</v>
      </c>
      <c r="I316" s="68"/>
      <c r="J316" s="68"/>
      <c r="K316" s="68"/>
      <c r="L316" s="69">
        <f>M316+O316</f>
        <v>0</v>
      </c>
      <c r="M316" s="69">
        <f t="shared" si="499"/>
        <v>0</v>
      </c>
      <c r="N316" s="69">
        <f t="shared" si="499"/>
        <v>0</v>
      </c>
      <c r="O316" s="69">
        <f t="shared" si="499"/>
        <v>0</v>
      </c>
      <c r="P316" s="403"/>
    </row>
    <row r="317" spans="1:18" ht="26.25" hidden="1" x14ac:dyDescent="0.25">
      <c r="A317" s="313"/>
      <c r="B317" s="377" t="s">
        <v>442</v>
      </c>
      <c r="C317" s="380">
        <v>10</v>
      </c>
      <c r="D317" s="67">
        <f>E317+G317</f>
        <v>0</v>
      </c>
      <c r="E317" s="67"/>
      <c r="F317" s="67"/>
      <c r="G317" s="67"/>
      <c r="H317" s="68">
        <f>I317+K317</f>
        <v>0</v>
      </c>
      <c r="I317" s="68"/>
      <c r="J317" s="68"/>
      <c r="K317" s="68"/>
      <c r="L317" s="69">
        <f>M317+O317</f>
        <v>0</v>
      </c>
      <c r="M317" s="69">
        <f t="shared" si="499"/>
        <v>0</v>
      </c>
      <c r="N317" s="69">
        <f t="shared" si="499"/>
        <v>0</v>
      </c>
      <c r="O317" s="69">
        <f t="shared" si="499"/>
        <v>0</v>
      </c>
      <c r="P317" s="403"/>
    </row>
    <row r="318" spans="1:18" s="37" customFormat="1" x14ac:dyDescent="0.25">
      <c r="A318" s="32" t="s">
        <v>164</v>
      </c>
      <c r="B318" s="26" t="s">
        <v>52</v>
      </c>
      <c r="C318" s="619" t="s">
        <v>24</v>
      </c>
      <c r="D318" s="332">
        <f>E318+G318</f>
        <v>4.5999999999999996</v>
      </c>
      <c r="E318" s="278">
        <v>4.5999999999999996</v>
      </c>
      <c r="F318" s="176">
        <v>3.5</v>
      </c>
      <c r="G318" s="278"/>
      <c r="H318" s="177">
        <f>I318+K318</f>
        <v>0</v>
      </c>
      <c r="I318" s="279"/>
      <c r="J318" s="177"/>
      <c r="K318" s="279"/>
      <c r="L318" s="178">
        <f>M318+O318</f>
        <v>4.5999999999999996</v>
      </c>
      <c r="M318" s="280">
        <f t="shared" si="499"/>
        <v>4.5999999999999996</v>
      </c>
      <c r="N318" s="178">
        <f t="shared" si="499"/>
        <v>3.5</v>
      </c>
      <c r="O318" s="282">
        <f t="shared" si="499"/>
        <v>0</v>
      </c>
      <c r="P318" s="403"/>
      <c r="Q318" s="2"/>
      <c r="R318" s="2"/>
    </row>
    <row r="319" spans="1:18" s="37" customFormat="1" ht="26.25" x14ac:dyDescent="0.25">
      <c r="A319" s="243"/>
      <c r="B319" s="162" t="s">
        <v>533</v>
      </c>
      <c r="C319" s="619"/>
      <c r="D319" s="176"/>
      <c r="E319" s="176"/>
      <c r="F319" s="176"/>
      <c r="G319" s="278"/>
      <c r="H319" s="177"/>
      <c r="I319" s="279"/>
      <c r="J319" s="177"/>
      <c r="K319" s="279"/>
      <c r="L319" s="178"/>
      <c r="M319" s="280"/>
      <c r="N319" s="178"/>
      <c r="O319" s="282"/>
      <c r="P319" s="403"/>
      <c r="Q319" s="2"/>
      <c r="R319" s="2"/>
    </row>
    <row r="320" spans="1:18" s="37" customFormat="1" x14ac:dyDescent="0.25">
      <c r="A320" s="32" t="s">
        <v>140</v>
      </c>
      <c r="B320" s="29" t="s">
        <v>53</v>
      </c>
      <c r="C320" s="662" t="s">
        <v>24</v>
      </c>
      <c r="D320" s="332">
        <f>E320+G320</f>
        <v>5.0999999999999996</v>
      </c>
      <c r="E320" s="168">
        <v>5.0999999999999996</v>
      </c>
      <c r="F320" s="168">
        <v>3.9</v>
      </c>
      <c r="G320" s="168">
        <f t="shared" ref="G320" si="500">G322+G323</f>
        <v>0</v>
      </c>
      <c r="H320" s="169">
        <f>I320+K320</f>
        <v>0</v>
      </c>
      <c r="I320" s="169"/>
      <c r="J320" s="169"/>
      <c r="K320" s="169">
        <f t="shared" ref="K320" si="501">K322+K323</f>
        <v>0</v>
      </c>
      <c r="L320" s="170">
        <f>M320+O320</f>
        <v>5.0999999999999996</v>
      </c>
      <c r="M320" s="170">
        <f t="shared" ref="M320" si="502">E320+I320</f>
        <v>5.0999999999999996</v>
      </c>
      <c r="N320" s="170">
        <f t="shared" ref="N320" si="503">F320+J320</f>
        <v>3.9</v>
      </c>
      <c r="O320" s="170">
        <f t="shared" ref="O320" si="504">G320+K320</f>
        <v>0</v>
      </c>
      <c r="P320" s="403"/>
      <c r="Q320" s="2"/>
      <c r="R320" s="2"/>
    </row>
    <row r="321" spans="1:22" s="37" customFormat="1" ht="15" hidden="1" customHeight="1" x14ac:dyDescent="0.25">
      <c r="A321" s="40"/>
      <c r="B321" s="159" t="s">
        <v>194</v>
      </c>
      <c r="C321" s="663"/>
      <c r="D321" s="375"/>
      <c r="E321" s="176"/>
      <c r="F321" s="176"/>
      <c r="G321" s="176"/>
      <c r="H321" s="177"/>
      <c r="I321" s="177"/>
      <c r="J321" s="177"/>
      <c r="K321" s="177"/>
      <c r="L321" s="178"/>
      <c r="M321" s="178"/>
      <c r="N321" s="178"/>
      <c r="O321" s="178"/>
      <c r="P321" s="403"/>
      <c r="Q321" s="2"/>
      <c r="R321" s="2"/>
    </row>
    <row r="322" spans="1:22" s="37" customFormat="1" ht="26.25" x14ac:dyDescent="0.25">
      <c r="A322" s="40"/>
      <c r="B322" s="162" t="s">
        <v>533</v>
      </c>
      <c r="C322" s="663"/>
      <c r="D322" s="331">
        <f>E322+G322</f>
        <v>0</v>
      </c>
      <c r="E322" s="171"/>
      <c r="F322" s="171"/>
      <c r="G322" s="171"/>
      <c r="H322" s="172">
        <f>I322+K322</f>
        <v>0</v>
      </c>
      <c r="I322" s="172"/>
      <c r="J322" s="172"/>
      <c r="K322" s="172"/>
      <c r="L322" s="173">
        <f>M322+O322</f>
        <v>0</v>
      </c>
      <c r="M322" s="173">
        <f t="shared" ref="M322:M323" si="505">E322+I322</f>
        <v>0</v>
      </c>
      <c r="N322" s="173">
        <f t="shared" ref="N322:N323" si="506">F322+J322</f>
        <v>0</v>
      </c>
      <c r="O322" s="173">
        <f t="shared" ref="O322:O323" si="507">G322+K322</f>
        <v>0</v>
      </c>
      <c r="P322" s="403"/>
      <c r="Q322" s="2"/>
      <c r="R322" s="2"/>
    </row>
    <row r="323" spans="1:22" s="37" customFormat="1" ht="26.25" hidden="1" x14ac:dyDescent="0.25">
      <c r="A323" s="243"/>
      <c r="B323" s="376" t="s">
        <v>442</v>
      </c>
      <c r="C323" s="619"/>
      <c r="D323" s="375">
        <f>E323+G323</f>
        <v>0</v>
      </c>
      <c r="E323" s="171"/>
      <c r="F323" s="171"/>
      <c r="G323" s="171"/>
      <c r="H323" s="177">
        <f>I323+K323</f>
        <v>0</v>
      </c>
      <c r="I323" s="172"/>
      <c r="J323" s="172"/>
      <c r="K323" s="172"/>
      <c r="L323" s="178">
        <f>M323+O323</f>
        <v>0</v>
      </c>
      <c r="M323" s="173">
        <f t="shared" si="505"/>
        <v>0</v>
      </c>
      <c r="N323" s="173">
        <f t="shared" si="506"/>
        <v>0</v>
      </c>
      <c r="O323" s="173">
        <f t="shared" si="507"/>
        <v>0</v>
      </c>
      <c r="P323" s="403"/>
      <c r="Q323" s="2"/>
      <c r="R323" s="2"/>
    </row>
    <row r="324" spans="1:22" s="37" customFormat="1" x14ac:dyDescent="0.25">
      <c r="A324" s="413" t="s">
        <v>183</v>
      </c>
      <c r="B324" s="35" t="s">
        <v>69</v>
      </c>
      <c r="C324" s="499" t="s">
        <v>24</v>
      </c>
      <c r="D324" s="223">
        <f>E324+G324</f>
        <v>74.3</v>
      </c>
      <c r="E324" s="168">
        <f>SUM(E326:E328)</f>
        <v>74.3</v>
      </c>
      <c r="F324" s="168">
        <f t="shared" ref="F324:G324" si="508">SUM(F326:F328)</f>
        <v>47.300000000000004</v>
      </c>
      <c r="G324" s="168">
        <f t="shared" si="508"/>
        <v>0</v>
      </c>
      <c r="H324" s="169">
        <f>I324+K324</f>
        <v>0</v>
      </c>
      <c r="I324" s="169">
        <f>SUM(I326:I328)</f>
        <v>0</v>
      </c>
      <c r="J324" s="169">
        <f t="shared" ref="J324:K324" si="509">SUM(J326:J328)</f>
        <v>0</v>
      </c>
      <c r="K324" s="169">
        <f t="shared" si="509"/>
        <v>0</v>
      </c>
      <c r="L324" s="170">
        <f>M324+O324</f>
        <v>74.3</v>
      </c>
      <c r="M324" s="170">
        <f t="shared" ref="M324:O328" si="510">E324+I324</f>
        <v>74.3</v>
      </c>
      <c r="N324" s="170">
        <f t="shared" si="510"/>
        <v>47.300000000000004</v>
      </c>
      <c r="O324" s="170">
        <f t="shared" si="510"/>
        <v>0</v>
      </c>
      <c r="P324" s="403"/>
      <c r="Q324" s="2"/>
      <c r="R324" s="2"/>
    </row>
    <row r="325" spans="1:22" s="37" customFormat="1" x14ac:dyDescent="0.25">
      <c r="A325" s="240"/>
      <c r="B325" s="159" t="s">
        <v>194</v>
      </c>
      <c r="C325" s="502"/>
      <c r="D325" s="364"/>
      <c r="E325" s="176"/>
      <c r="F325" s="176"/>
      <c r="G325" s="276"/>
      <c r="H325" s="177"/>
      <c r="I325" s="177"/>
      <c r="J325" s="177"/>
      <c r="K325" s="395"/>
      <c r="L325" s="178"/>
      <c r="M325" s="178"/>
      <c r="N325" s="178"/>
      <c r="O325" s="178"/>
      <c r="P325" s="403"/>
      <c r="Q325" s="2"/>
      <c r="R325" s="2"/>
    </row>
    <row r="326" spans="1:22" s="37" customFormat="1" ht="26.25" x14ac:dyDescent="0.25">
      <c r="A326" s="240"/>
      <c r="B326" s="162" t="s">
        <v>533</v>
      </c>
      <c r="C326" s="502"/>
      <c r="D326" s="67">
        <f>E326+G326</f>
        <v>9.3000000000000007</v>
      </c>
      <c r="E326" s="471">
        <v>9.3000000000000007</v>
      </c>
      <c r="F326" s="471">
        <v>7.1</v>
      </c>
      <c r="G326" s="471"/>
      <c r="H326" s="68">
        <f>I326+K326</f>
        <v>0</v>
      </c>
      <c r="I326" s="68"/>
      <c r="J326" s="68"/>
      <c r="K326" s="68"/>
      <c r="L326" s="69">
        <f>M326+O326</f>
        <v>9.3000000000000007</v>
      </c>
      <c r="M326" s="170">
        <f>E326+I326</f>
        <v>9.3000000000000007</v>
      </c>
      <c r="N326" s="170">
        <f t="shared" ref="N326" si="511">F326+J326</f>
        <v>7.1</v>
      </c>
      <c r="O326" s="170">
        <f t="shared" ref="O326" si="512">G326+K326</f>
        <v>0</v>
      </c>
      <c r="P326" s="403"/>
      <c r="Q326" s="2"/>
      <c r="R326" s="2"/>
    </row>
    <row r="327" spans="1:22" s="37" customFormat="1" ht="25.5" hidden="1" x14ac:dyDescent="0.25">
      <c r="A327" s="240"/>
      <c r="B327" s="281" t="s">
        <v>388</v>
      </c>
      <c r="C327" s="502" t="s">
        <v>24</v>
      </c>
      <c r="D327" s="67">
        <f>E327+G327</f>
        <v>0</v>
      </c>
      <c r="E327" s="67"/>
      <c r="F327" s="67"/>
      <c r="G327" s="67"/>
      <c r="H327" s="68">
        <f>I327+K327</f>
        <v>0</v>
      </c>
      <c r="I327" s="68"/>
      <c r="J327" s="68"/>
      <c r="K327" s="68"/>
      <c r="L327" s="69">
        <f>M327+O327</f>
        <v>0</v>
      </c>
      <c r="M327" s="69">
        <f t="shared" si="510"/>
        <v>0</v>
      </c>
      <c r="N327" s="69">
        <f t="shared" si="510"/>
        <v>0</v>
      </c>
      <c r="O327" s="69">
        <f t="shared" si="510"/>
        <v>0</v>
      </c>
      <c r="P327" s="403"/>
      <c r="Q327" s="2"/>
      <c r="R327" s="2"/>
    </row>
    <row r="328" spans="1:22" s="37" customFormat="1" ht="26.25" x14ac:dyDescent="0.25">
      <c r="A328" s="240"/>
      <c r="B328" s="275" t="s">
        <v>353</v>
      </c>
      <c r="C328" s="502"/>
      <c r="D328" s="168">
        <f>E328+G328</f>
        <v>65</v>
      </c>
      <c r="E328" s="168">
        <v>65</v>
      </c>
      <c r="F328" s="168">
        <v>40.200000000000003</v>
      </c>
      <c r="G328" s="168"/>
      <c r="H328" s="68">
        <f>I328+K328</f>
        <v>0</v>
      </c>
      <c r="I328" s="169"/>
      <c r="J328" s="169"/>
      <c r="K328" s="169"/>
      <c r="L328" s="170">
        <f>M328+O328</f>
        <v>65</v>
      </c>
      <c r="M328" s="170">
        <f>E328+I328</f>
        <v>65</v>
      </c>
      <c r="N328" s="170">
        <f t="shared" si="510"/>
        <v>40.200000000000003</v>
      </c>
      <c r="O328" s="170">
        <f t="shared" si="510"/>
        <v>0</v>
      </c>
      <c r="P328" s="403"/>
      <c r="Q328" s="2"/>
      <c r="R328" s="2"/>
    </row>
    <row r="329" spans="1:22" s="37" customFormat="1" hidden="1" x14ac:dyDescent="0.25">
      <c r="A329" s="32" t="s">
        <v>183</v>
      </c>
      <c r="B329" s="17" t="s">
        <v>167</v>
      </c>
      <c r="C329" s="499" t="s">
        <v>24</v>
      </c>
      <c r="D329" s="168">
        <f>E329+G329</f>
        <v>0</v>
      </c>
      <c r="E329" s="168"/>
      <c r="F329" s="226"/>
      <c r="G329" s="211"/>
      <c r="H329" s="169">
        <f>I329+K329</f>
        <v>0</v>
      </c>
      <c r="I329" s="212"/>
      <c r="J329" s="227"/>
      <c r="K329" s="169"/>
      <c r="L329" s="170">
        <f>M329+O329</f>
        <v>0</v>
      </c>
      <c r="M329" s="170">
        <f t="shared" ref="M329" si="513">E329+I329</f>
        <v>0</v>
      </c>
      <c r="N329" s="170">
        <f t="shared" ref="N329" si="514">F329+J329</f>
        <v>0</v>
      </c>
      <c r="O329" s="170">
        <f t="shared" ref="O329" si="515">G329+K329</f>
        <v>0</v>
      </c>
      <c r="P329" s="403"/>
      <c r="Q329" s="2"/>
      <c r="R329" s="2"/>
    </row>
    <row r="330" spans="1:22" s="37" customFormat="1" ht="26.25" hidden="1" x14ac:dyDescent="0.25">
      <c r="A330" s="243"/>
      <c r="B330" s="497" t="s">
        <v>533</v>
      </c>
      <c r="C330" s="500"/>
      <c r="D330" s="213"/>
      <c r="E330" s="171"/>
      <c r="F330" s="333"/>
      <c r="G330" s="213"/>
      <c r="H330" s="172"/>
      <c r="I330" s="214"/>
      <c r="J330" s="308"/>
      <c r="K330" s="172"/>
      <c r="L330" s="309"/>
      <c r="M330" s="173"/>
      <c r="N330" s="309"/>
      <c r="O330" s="173"/>
      <c r="P330" s="403"/>
      <c r="Q330" s="239"/>
      <c r="R330" s="239"/>
      <c r="S330" s="515"/>
      <c r="T330" s="515"/>
      <c r="U330" s="515"/>
      <c r="V330" s="515"/>
    </row>
    <row r="331" spans="1:22" s="37" customFormat="1" x14ac:dyDescent="0.25">
      <c r="A331" s="413" t="s">
        <v>184</v>
      </c>
      <c r="B331" s="29" t="s">
        <v>568</v>
      </c>
      <c r="C331" s="543" t="s">
        <v>24</v>
      </c>
      <c r="D331" s="168">
        <f>E331+G331</f>
        <v>1.3</v>
      </c>
      <c r="E331" s="168">
        <v>1.3</v>
      </c>
      <c r="F331" s="226">
        <v>1</v>
      </c>
      <c r="G331" s="211"/>
      <c r="H331" s="169">
        <f>I331+K331</f>
        <v>0</v>
      </c>
      <c r="I331" s="212"/>
      <c r="J331" s="227"/>
      <c r="K331" s="169"/>
      <c r="L331" s="170">
        <f>M331+O331</f>
        <v>1.3</v>
      </c>
      <c r="M331" s="170">
        <f t="shared" ref="M331" si="516">E331+I331</f>
        <v>1.3</v>
      </c>
      <c r="N331" s="170">
        <f t="shared" ref="N331" si="517">F331+J331</f>
        <v>1</v>
      </c>
      <c r="O331" s="170">
        <f t="shared" ref="O331" si="518">G331+K331</f>
        <v>0</v>
      </c>
      <c r="P331" s="403"/>
      <c r="Q331" s="2"/>
      <c r="R331" s="2"/>
    </row>
    <row r="332" spans="1:22" s="37" customFormat="1" ht="26.25" x14ac:dyDescent="0.25">
      <c r="A332" s="313"/>
      <c r="B332" s="167" t="s">
        <v>533</v>
      </c>
      <c r="C332" s="544"/>
      <c r="D332" s="213"/>
      <c r="E332" s="171"/>
      <c r="F332" s="333"/>
      <c r="G332" s="213"/>
      <c r="H332" s="172"/>
      <c r="I332" s="214"/>
      <c r="J332" s="308"/>
      <c r="K332" s="172"/>
      <c r="L332" s="309"/>
      <c r="M332" s="173"/>
      <c r="N332" s="309"/>
      <c r="O332" s="173"/>
      <c r="P332" s="403"/>
      <c r="Q332" s="239"/>
      <c r="R332" s="239"/>
      <c r="S332" s="515"/>
      <c r="T332" s="515"/>
      <c r="U332" s="515"/>
      <c r="V332" s="515"/>
    </row>
    <row r="333" spans="1:22" ht="15.75" customHeight="1" x14ac:dyDescent="0.25">
      <c r="A333" s="457" t="s">
        <v>185</v>
      </c>
      <c r="B333" s="87" t="s">
        <v>180</v>
      </c>
      <c r="C333" s="225"/>
      <c r="D333" s="21">
        <f>D324+D314+D318+D320+D329+D331</f>
        <v>85.299999999999983</v>
      </c>
      <c r="E333" s="21">
        <f>E324+E314+E318+E320+E329+E331</f>
        <v>85.299999999999983</v>
      </c>
      <c r="F333" s="21">
        <f t="shared" ref="F333:O333" si="519">F324+F314+F318+F320+F329+F331</f>
        <v>55.7</v>
      </c>
      <c r="G333" s="21">
        <f t="shared" si="519"/>
        <v>0</v>
      </c>
      <c r="H333" s="21">
        <f t="shared" si="519"/>
        <v>0</v>
      </c>
      <c r="I333" s="21">
        <f>I324+I314+I318+I320+I329+I331</f>
        <v>0</v>
      </c>
      <c r="J333" s="21">
        <f t="shared" si="519"/>
        <v>0</v>
      </c>
      <c r="K333" s="21">
        <f t="shared" si="519"/>
        <v>0</v>
      </c>
      <c r="L333" s="21">
        <f t="shared" ref="L333" si="520">M333+O333</f>
        <v>85.299999999999983</v>
      </c>
      <c r="M333" s="21">
        <f t="shared" si="519"/>
        <v>85.299999999999983</v>
      </c>
      <c r="N333" s="21">
        <f t="shared" si="519"/>
        <v>55.7</v>
      </c>
      <c r="O333" s="21">
        <f t="shared" si="519"/>
        <v>0</v>
      </c>
      <c r="P333" s="404"/>
      <c r="Q333" s="239"/>
      <c r="R333" s="239"/>
      <c r="S333" s="239"/>
      <c r="T333" s="239"/>
      <c r="U333" s="239"/>
      <c r="V333" s="239"/>
    </row>
    <row r="334" spans="1:22" x14ac:dyDescent="0.25">
      <c r="A334" s="458" t="s">
        <v>186</v>
      </c>
      <c r="B334" s="434" t="s">
        <v>172</v>
      </c>
      <c r="C334" s="408"/>
      <c r="D334" s="540">
        <f>D337+D338+D339+D340+D342+D341+D343+D344+D345+D346+D347+D348+D349+D336</f>
        <v>5944.9999999999991</v>
      </c>
      <c r="E334" s="47">
        <f>E337+E338+E339+E340+E342+E341+E343+E344+E345+E346+E347+E348+E349+E336</f>
        <v>1825.3000000000002</v>
      </c>
      <c r="F334" s="47">
        <f t="shared" ref="F334:G334" si="521">F337+F338+F339+F340+F342+F341+F343+F344+F345+F346+F347+F348+F349+F336</f>
        <v>612.19999999999993</v>
      </c>
      <c r="G334" s="47">
        <f t="shared" si="521"/>
        <v>4119.7</v>
      </c>
      <c r="H334" s="222">
        <f>H337+H338+H339+H340+H342+H341+H343+H344+H345+H346+H347+H348+H349+H336</f>
        <v>-609.4</v>
      </c>
      <c r="I334" s="222">
        <f t="shared" ref="I334:K334" si="522">I337+I338+I339+I340+I342+I341+I343+I344+I345+I346+I347+I348+I349+I336</f>
        <v>-24.499999999999993</v>
      </c>
      <c r="J334" s="222">
        <f t="shared" si="522"/>
        <v>0.6</v>
      </c>
      <c r="K334" s="222">
        <f t="shared" si="522"/>
        <v>-584.9</v>
      </c>
      <c r="L334" s="339">
        <f>L337+L338+L339+L340+L342+L341+L343+L344+L345+L346+L347+L348+L349+L336</f>
        <v>5335.5999999999995</v>
      </c>
      <c r="M334" s="339">
        <f>M337+M338+M339+M340+M342+M341+M343+M344+M345+M346+M347+M348+M349+M336</f>
        <v>1800.8000000000002</v>
      </c>
      <c r="N334" s="339">
        <f t="shared" ref="N334:O334" si="523">N337+N338+N339+N340+N342+N341+N343+N344+N345+N346+N347+N348+N349+N336</f>
        <v>612.79999999999995</v>
      </c>
      <c r="O334" s="339">
        <f t="shared" si="523"/>
        <v>3534.7999999999997</v>
      </c>
      <c r="P334" s="404">
        <f t="shared" ref="P334:U334" si="524">P337+P338+P339+P340+P342+P341+P343+P344+P345+P346+P347+P348+P349</f>
        <v>0</v>
      </c>
      <c r="Q334" s="404">
        <f t="shared" si="524"/>
        <v>0</v>
      </c>
      <c r="R334" s="404">
        <f t="shared" si="524"/>
        <v>0</v>
      </c>
      <c r="S334" s="404">
        <f t="shared" si="524"/>
        <v>0</v>
      </c>
      <c r="T334" s="404">
        <f t="shared" si="524"/>
        <v>0</v>
      </c>
      <c r="U334" s="404">
        <f t="shared" si="524"/>
        <v>0</v>
      </c>
      <c r="V334" s="239"/>
    </row>
    <row r="335" spans="1:22" x14ac:dyDescent="0.25">
      <c r="A335" s="459"/>
      <c r="B335" s="445" t="s">
        <v>204</v>
      </c>
      <c r="C335" s="408"/>
      <c r="D335" s="327"/>
      <c r="E335" s="230"/>
      <c r="F335" s="230"/>
      <c r="G335" s="230"/>
      <c r="H335" s="231"/>
      <c r="I335" s="231"/>
      <c r="J335" s="231"/>
      <c r="K335" s="231"/>
      <c r="L335" s="340"/>
      <c r="M335" s="340"/>
      <c r="N335" s="340"/>
      <c r="O335" s="340"/>
      <c r="P335" s="406"/>
      <c r="Q335" s="343"/>
      <c r="R335" s="343"/>
    </row>
    <row r="336" spans="1:22" ht="26.25" x14ac:dyDescent="0.25">
      <c r="A336" s="459"/>
      <c r="B336" s="105" t="s">
        <v>351</v>
      </c>
      <c r="C336" s="408"/>
      <c r="D336" s="328">
        <f t="shared" ref="D336" si="525">E336+G336</f>
        <v>30.200000000000003</v>
      </c>
      <c r="E336" s="232">
        <f>E93+E104+E109+E122+E131+E140+E165+E186+E237</f>
        <v>30.200000000000003</v>
      </c>
      <c r="F336" s="232">
        <f>F93+F104+F109+F122+F131+F140+F165+F186+F237</f>
        <v>23.1</v>
      </c>
      <c r="G336" s="232"/>
      <c r="H336" s="233">
        <f t="shared" ref="H336" si="526">I336+K336</f>
        <v>0</v>
      </c>
      <c r="I336" s="231">
        <f>I93+I104+I109+I122+I131+I140+I165+I186+I237</f>
        <v>0</v>
      </c>
      <c r="J336" s="231">
        <f>J93+J104+J109+J122+J131+J140+J165+J186+J237</f>
        <v>0</v>
      </c>
      <c r="K336" s="231"/>
      <c r="L336" s="340">
        <f>M336</f>
        <v>30.200000000000003</v>
      </c>
      <c r="M336" s="340">
        <f>M93+M104+M109+M122+M131+M165+M186+M237+M140</f>
        <v>30.200000000000003</v>
      </c>
      <c r="N336" s="340">
        <f>N93+N104+N109+N122+N131+N165+N186+N237+N140</f>
        <v>23.1</v>
      </c>
      <c r="O336" s="340"/>
      <c r="P336" s="406"/>
      <c r="Q336" s="343"/>
      <c r="R336" s="343"/>
    </row>
    <row r="337" spans="1:19" ht="25.5" x14ac:dyDescent="0.25">
      <c r="A337" s="459"/>
      <c r="B337" s="446" t="s">
        <v>317</v>
      </c>
      <c r="C337" s="408"/>
      <c r="D337" s="328">
        <f>E337+G337</f>
        <v>2896.6</v>
      </c>
      <c r="E337" s="232">
        <f>E24+E81+E95+E254</f>
        <v>0</v>
      </c>
      <c r="F337" s="232">
        <f>F24+F81+F95+F254</f>
        <v>0</v>
      </c>
      <c r="G337" s="232">
        <f>G24+G81+G95+G254</f>
        <v>2896.6</v>
      </c>
      <c r="H337" s="233">
        <f t="shared" ref="H337" si="527">I337+K337</f>
        <v>-626</v>
      </c>
      <c r="I337" s="233">
        <f>I24+I81+I95+I254</f>
        <v>0</v>
      </c>
      <c r="J337" s="233">
        <f>J24+J81+J95+J254</f>
        <v>0</v>
      </c>
      <c r="K337" s="233">
        <f>K24+K81+K95+K254</f>
        <v>-626</v>
      </c>
      <c r="L337" s="341">
        <f t="shared" ref="L337" si="528">M337+O337</f>
        <v>2270.6</v>
      </c>
      <c r="M337" s="341">
        <f>M24+M81+M95+M254</f>
        <v>0</v>
      </c>
      <c r="N337" s="341">
        <f>N24+N81+N95+N254</f>
        <v>0</v>
      </c>
      <c r="O337" s="341">
        <f>O24+O81+O95+O254</f>
        <v>2270.6</v>
      </c>
      <c r="P337" s="344"/>
      <c r="Q337" s="344"/>
      <c r="R337" s="344"/>
    </row>
    <row r="338" spans="1:19" ht="38.25" customHeight="1" x14ac:dyDescent="0.25">
      <c r="A338" s="459"/>
      <c r="B338" s="446" t="s">
        <v>316</v>
      </c>
      <c r="C338" s="408"/>
      <c r="D338" s="328">
        <f t="shared" ref="D338:O338" si="529">D76+D77</f>
        <v>2007.4</v>
      </c>
      <c r="E338" s="232">
        <f t="shared" si="529"/>
        <v>809</v>
      </c>
      <c r="F338" s="232">
        <f t="shared" si="529"/>
        <v>0</v>
      </c>
      <c r="G338" s="232">
        <f t="shared" si="529"/>
        <v>1198.4000000000001</v>
      </c>
      <c r="H338" s="233">
        <f t="shared" si="529"/>
        <v>0</v>
      </c>
      <c r="I338" s="233">
        <f t="shared" si="529"/>
        <v>-41.099999999999994</v>
      </c>
      <c r="J338" s="233">
        <f t="shared" si="529"/>
        <v>0</v>
      </c>
      <c r="K338" s="233">
        <f t="shared" si="529"/>
        <v>41.1</v>
      </c>
      <c r="L338" s="341">
        <f t="shared" si="529"/>
        <v>2007.3999999999999</v>
      </c>
      <c r="M338" s="341">
        <f t="shared" si="529"/>
        <v>767.9</v>
      </c>
      <c r="N338" s="341">
        <f t="shared" si="529"/>
        <v>0</v>
      </c>
      <c r="O338" s="341">
        <f t="shared" si="529"/>
        <v>1239.5</v>
      </c>
      <c r="P338" s="345"/>
      <c r="Q338" s="239"/>
      <c r="R338" s="239"/>
    </row>
    <row r="339" spans="1:19" ht="55.5" customHeight="1" x14ac:dyDescent="0.25">
      <c r="A339" s="459"/>
      <c r="B339" s="430" t="s">
        <v>569</v>
      </c>
      <c r="C339" s="408"/>
      <c r="D339" s="328">
        <f t="shared" ref="D339:O339" si="530">D78</f>
        <v>25.3</v>
      </c>
      <c r="E339" s="232">
        <f t="shared" si="530"/>
        <v>0.6</v>
      </c>
      <c r="F339" s="232">
        <f t="shared" si="530"/>
        <v>0.5</v>
      </c>
      <c r="G339" s="232">
        <f t="shared" si="530"/>
        <v>24.7</v>
      </c>
      <c r="H339" s="233">
        <f t="shared" si="530"/>
        <v>0</v>
      </c>
      <c r="I339" s="233">
        <f t="shared" si="530"/>
        <v>0</v>
      </c>
      <c r="J339" s="233">
        <f t="shared" si="530"/>
        <v>0</v>
      </c>
      <c r="K339" s="233">
        <f t="shared" si="530"/>
        <v>0</v>
      </c>
      <c r="L339" s="341">
        <f t="shared" si="530"/>
        <v>25.3</v>
      </c>
      <c r="M339" s="341">
        <f t="shared" si="530"/>
        <v>0.6</v>
      </c>
      <c r="N339" s="341">
        <f t="shared" si="530"/>
        <v>0.5</v>
      </c>
      <c r="O339" s="341">
        <f t="shared" si="530"/>
        <v>24.7</v>
      </c>
      <c r="P339" s="345"/>
      <c r="Q339" s="239"/>
      <c r="R339" s="239"/>
    </row>
    <row r="340" spans="1:19" ht="51.75" x14ac:dyDescent="0.25">
      <c r="A340" s="459"/>
      <c r="B340" s="430" t="s">
        <v>352</v>
      </c>
      <c r="C340" s="408"/>
      <c r="D340" s="328">
        <f>E340+G340</f>
        <v>404.4</v>
      </c>
      <c r="E340" s="232">
        <f>E245+E240</f>
        <v>404.4</v>
      </c>
      <c r="F340" s="328">
        <f>F245+F240</f>
        <v>256.7</v>
      </c>
      <c r="G340" s="232">
        <f>G245+G240</f>
        <v>0</v>
      </c>
      <c r="H340" s="233">
        <f>I340+K340</f>
        <v>0</v>
      </c>
      <c r="I340" s="233">
        <f>I245+I240</f>
        <v>0</v>
      </c>
      <c r="J340" s="233">
        <f>J245+J240</f>
        <v>0</v>
      </c>
      <c r="K340" s="233">
        <f>K245+K240</f>
        <v>0</v>
      </c>
      <c r="L340" s="341">
        <f t="shared" ref="L340" si="531">M340+O340</f>
        <v>404.4</v>
      </c>
      <c r="M340" s="341">
        <f>M245+M240</f>
        <v>404.4</v>
      </c>
      <c r="N340" s="341">
        <f>N245+N240</f>
        <v>256.7</v>
      </c>
      <c r="O340" s="341">
        <f>O245+O240</f>
        <v>0</v>
      </c>
      <c r="P340" s="345"/>
      <c r="Q340" s="345"/>
      <c r="R340" s="345"/>
    </row>
    <row r="341" spans="1:19" ht="26.25" hidden="1" customHeight="1" x14ac:dyDescent="0.25">
      <c r="A341" s="459"/>
      <c r="B341" s="430" t="s">
        <v>351</v>
      </c>
      <c r="C341" s="408"/>
      <c r="D341" s="314">
        <f t="shared" ref="D341:D349" si="532">E341+G341</f>
        <v>0</v>
      </c>
      <c r="E341" s="232"/>
      <c r="F341" s="232"/>
      <c r="G341" s="232"/>
      <c r="H341" s="338">
        <f t="shared" ref="H341:H348" si="533">I341+K341</f>
        <v>0</v>
      </c>
      <c r="I341" s="233"/>
      <c r="J341" s="233"/>
      <c r="K341" s="233"/>
      <c r="L341" s="342">
        <f t="shared" ref="L341:L348" si="534">M341+O341</f>
        <v>0</v>
      </c>
      <c r="M341" s="341"/>
      <c r="N341" s="341"/>
      <c r="O341" s="341"/>
      <c r="P341" s="345"/>
      <c r="Q341" s="239"/>
      <c r="R341" s="239"/>
    </row>
    <row r="342" spans="1:19" ht="26.25" x14ac:dyDescent="0.25">
      <c r="A342" s="459"/>
      <c r="B342" s="430" t="s">
        <v>353</v>
      </c>
      <c r="C342" s="408"/>
      <c r="D342" s="314">
        <f t="shared" si="532"/>
        <v>65</v>
      </c>
      <c r="E342" s="328">
        <f>E328</f>
        <v>65</v>
      </c>
      <c r="F342" s="328">
        <f t="shared" ref="F342:G342" si="535">F328</f>
        <v>40.200000000000003</v>
      </c>
      <c r="G342" s="328">
        <f t="shared" si="535"/>
        <v>0</v>
      </c>
      <c r="H342" s="338">
        <f t="shared" si="533"/>
        <v>0</v>
      </c>
      <c r="I342" s="233">
        <f>I328</f>
        <v>0</v>
      </c>
      <c r="J342" s="233">
        <f t="shared" ref="J342:K342" si="536">J328</f>
        <v>0</v>
      </c>
      <c r="K342" s="233">
        <f t="shared" si="536"/>
        <v>0</v>
      </c>
      <c r="L342" s="342">
        <f t="shared" si="534"/>
        <v>65</v>
      </c>
      <c r="M342" s="341">
        <f>M328</f>
        <v>65</v>
      </c>
      <c r="N342" s="341">
        <f t="shared" ref="N342:O342" si="537">N328</f>
        <v>40.200000000000003</v>
      </c>
      <c r="O342" s="341">
        <f t="shared" si="537"/>
        <v>0</v>
      </c>
      <c r="P342" s="345"/>
      <c r="Q342" s="345"/>
      <c r="R342" s="345"/>
    </row>
    <row r="343" spans="1:19" ht="26.25" x14ac:dyDescent="0.25">
      <c r="A343" s="459"/>
      <c r="B343" s="430" t="s">
        <v>501</v>
      </c>
      <c r="C343" s="408"/>
      <c r="D343" s="314">
        <f t="shared" si="532"/>
        <v>228.2999999999999</v>
      </c>
      <c r="E343" s="328">
        <f>E94+E101+E106+E111+E115+E119+E124+E128+E133+E137+E142+E146+E150+E154+E158+E162+E167+E171+E175+E179+E183+E188+E192+E196+E200+E204+E208+E212+E216+E220+E221+E226+E230+E231+E239+E244</f>
        <v>228.2999999999999</v>
      </c>
      <c r="F343" s="328">
        <f>F94+F101+F106+F111+F115+F119+F124+F128+F133+F137+F142+F146+F150+F154+F158+F162+F167+F171+F175+F179+F183+F188+F192+F196+F200+F204+F208+F212+F216+F220+F221+F226+F230+F231+F239+F244</f>
        <v>174.60000000000002</v>
      </c>
      <c r="G343" s="328">
        <f>G94+G101+G106+G111+G115+G119+G124+G128+G133+G137+G142+G146+G150+G154+G158+G162+G167+G171+G175+G179+G183+G188+G192+G196+G200+G204+G208+G212+G216+G220+G221+G226+G230+G231+G239+G244</f>
        <v>0</v>
      </c>
      <c r="H343" s="338">
        <f t="shared" si="533"/>
        <v>0</v>
      </c>
      <c r="I343" s="338">
        <f>I94+I101+I106+I111+I115+I119+I124+I128+I133+I137+I142+I146+I150+I154+I158+I162+I167+I171+I175+I179+I183+I188+I192+I196+I200+I204+I208+I212+I216+I220+I221+I226+I230+I231+I239+I244</f>
        <v>0</v>
      </c>
      <c r="J343" s="338">
        <f>J94+J101+J106+J111+J115+J119+J124+J128+J133+J137+J142+J146+J150+J154+J158+J162+J167+J171+J175+J179+J183+J188+J192+J196+J200+J204+J208+J212+J216+J220+J221+J226+J230+J231+J239+J244</f>
        <v>0.1</v>
      </c>
      <c r="K343" s="338">
        <f>K94+K101+K106+K111+K115+K119+K124+K128+K133+K137+K142+K146+K150+K154+K158+K162+K167+K171+K175+K179+K183+K188+K192+K196+K200+K204+K208+K212+K216+K220+K221+K226+K230+K231+K239+K244</f>
        <v>0</v>
      </c>
      <c r="L343" s="342">
        <f t="shared" si="534"/>
        <v>228.2999999999999</v>
      </c>
      <c r="M343" s="342">
        <f>M94+M101+M106+M111+M115+M119+M124+M128+M133+M137+M142+M146+M150+M154+M158+M162+M167+M171+M175+M179+M183+M188+M192+M196+M200+M204+M208+M212+M216+M220+M221+M226+M230+M231+M239+M244</f>
        <v>228.2999999999999</v>
      </c>
      <c r="N343" s="342">
        <f>N94+N101+N106+N111+N115+N119+N124+N128+N133+N137+N142+N146+N150+N154+N158+N162+N167+N171+N175+N179+N183+N188+N192+N196+N200+N204+N208+N212+N216+N220+N221+N226+N230+N231+N239+N244</f>
        <v>174.70000000000002</v>
      </c>
      <c r="O343" s="341">
        <f>O94+O101+O106+O111+O115+O119+O124+O128+O133+O137+O142+O146+O150+O154+O158+O162+O167+O171+O175+O179+O183+O188+O192+O196+O200+O204+O208+O212+O216+O220+O221+O226+O230+O231+O239+O244</f>
        <v>0</v>
      </c>
      <c r="P343" s="345"/>
      <c r="Q343" s="345"/>
      <c r="R343" s="345"/>
    </row>
    <row r="344" spans="1:19" ht="26.25" x14ac:dyDescent="0.25">
      <c r="A344" s="459"/>
      <c r="B344" s="430" t="s">
        <v>533</v>
      </c>
      <c r="C344" s="408"/>
      <c r="D344" s="314">
        <f t="shared" si="532"/>
        <v>145.00000000000003</v>
      </c>
      <c r="E344" s="328">
        <f>E25+E27+E31+E35+E40+E44+E48+E52+E56+E60+E64+E68+E85+E100+E105+E110+E114+E118+E123+E127+E132+E136+E141+E145+E149+E153+E157+E161+E166+E170+E174+E178+E182+E187+E191+E195+E199+E203+E207+E211+E215+E219+E225+E229+E238+E243+E256+E260+E264+E268+E274+E272+E278+E282+E286+E290+E294+E298+E302+E306+E310+E318+E320+E326+E329+E331</f>
        <v>145.00000000000003</v>
      </c>
      <c r="F344" s="328">
        <f t="shared" ref="F344:G344" si="538">F25+F27+F31+F35+F40+F44+F48+F52+F56+F60+F64+F68+F85+F100+F105+F110+F114+F118+F123+F127+F132+F136+F141+F145+F149+F153+F157+F161+F166+F170+F174+F178+F182+F187+F191+F195+F199+F203+F207+F211+F215+F219+F225+F229+F238+F243+F256+F260+F264+F268+F274+F272+F278+F282+F286+F290+F294+F298+F302+F306+F310+F318+F320+F326+F329+F331</f>
        <v>110.79999999999998</v>
      </c>
      <c r="G344" s="328">
        <f t="shared" si="538"/>
        <v>0</v>
      </c>
      <c r="H344" s="338">
        <f t="shared" si="533"/>
        <v>0</v>
      </c>
      <c r="I344" s="338">
        <f>I25+I27+I31+I35+I40+I44+I48+I52+I56+I60+I64+I68+I85+I100+I105+I110+I114+I118+I123+I127+I132+I136+I141+I145+I149+I153+I157+I161+I166+I170+I174+I178+I182+I187+I191+I195+I199+I203+I207+I211+I215+I219+I225+I229+I238+I243+I256+I260+I264+I268+I272+I274+I278+I282+I286+I290+I294+I298+I302+I306+I310+I318+I320+I326+I329+I331</f>
        <v>0</v>
      </c>
      <c r="J344" s="338">
        <f t="shared" ref="J344:K344" si="539">J25+J27+J31+J35+J40+J44+J48+J52+J56+J60+J64+J68+J85+J100+J105+J110+J114+J118+J123+J127+J132+J136+J141+J145+J149+J153+J157+J161+J166+J170+J174+J178+J182+J187+J191+J195+J199+J203+J207+J211+J215+J219+J225+J229+J238+J243+J256+J260+J264+J268+J272+J274+J278+J282+J286+J290+J294+J298+J302+J306+J310+J318+J320+J326+J329+J331</f>
        <v>0</v>
      </c>
      <c r="K344" s="338">
        <f t="shared" si="539"/>
        <v>0</v>
      </c>
      <c r="L344" s="342">
        <f t="shared" si="534"/>
        <v>145.00000000000003</v>
      </c>
      <c r="M344" s="342">
        <f>M25+M27+M31+M35+M40+M44+M48+M52+M56+M60+M64+M68+M85+M100+M105+M110+M114+M118+M123+M127+M132+M136+M141+M145+M149+M153+M157+M161+M166+M170+M174+M178+M182+M187+M191+M195+M199+M203+M207+M211+M215+M219+M225+M229+M238+M243+M256+M260+M264+M268+M272+M274+M278+M282+M286+M290+M294+M298+M302+M306+M310+M318+M320+M326+M329+M331</f>
        <v>145.00000000000003</v>
      </c>
      <c r="N344" s="342">
        <f t="shared" ref="N344:O344" si="540">N25+N27+N31+N35+N40+N44+N48+N52+N56+N60+N64+N68+N85+N100+N105+N110+N114+N118+N123+N127+N132+N136+N141+N145+N149+N153+N157+N161+N166+N170+N174+N178+N182+N187+N191+N195+N199+N203+N207+N211+N215+N219+N225+N229+N238+N243+N256+N260+N264+N268+N272+N274+N278+N282+N286+N290+N294+N298+N302+N306+N310+N318+N320+N326+N329+N331</f>
        <v>110.8</v>
      </c>
      <c r="O344" s="342">
        <f t="shared" si="540"/>
        <v>0</v>
      </c>
      <c r="P344" s="345"/>
      <c r="Q344" s="345"/>
      <c r="R344" s="345"/>
    </row>
    <row r="345" spans="1:19" ht="39" hidden="1" customHeight="1" x14ac:dyDescent="0.25">
      <c r="A345" s="459"/>
      <c r="B345" s="430" t="s">
        <v>397</v>
      </c>
      <c r="C345" s="408"/>
      <c r="D345" s="314">
        <f t="shared" si="532"/>
        <v>0</v>
      </c>
      <c r="E345" s="328">
        <f t="shared" ref="E345:G345" si="541">E316</f>
        <v>0</v>
      </c>
      <c r="F345" s="328">
        <f t="shared" si="541"/>
        <v>0</v>
      </c>
      <c r="G345" s="328">
        <f t="shared" si="541"/>
        <v>0</v>
      </c>
      <c r="H345" s="338">
        <f t="shared" si="533"/>
        <v>0</v>
      </c>
      <c r="I345" s="338">
        <f t="shared" ref="I345:K345" si="542">I316</f>
        <v>0</v>
      </c>
      <c r="J345" s="338">
        <f t="shared" si="542"/>
        <v>0</v>
      </c>
      <c r="K345" s="338">
        <f t="shared" si="542"/>
        <v>0</v>
      </c>
      <c r="L345" s="342">
        <f t="shared" si="534"/>
        <v>0</v>
      </c>
      <c r="M345" s="342">
        <f t="shared" ref="M345:O345" si="543">M316</f>
        <v>0</v>
      </c>
      <c r="N345" s="342">
        <f t="shared" si="543"/>
        <v>0</v>
      </c>
      <c r="O345" s="341">
        <f t="shared" si="543"/>
        <v>0</v>
      </c>
      <c r="P345" s="2"/>
    </row>
    <row r="346" spans="1:19" x14ac:dyDescent="0.25">
      <c r="A346" s="459"/>
      <c r="B346" s="430" t="s">
        <v>480</v>
      </c>
      <c r="C346" s="408"/>
      <c r="D346" s="314">
        <f t="shared" si="532"/>
        <v>107.7</v>
      </c>
      <c r="E346" s="328">
        <f>E83+E87+E97+E250+E317+E323</f>
        <v>107.7</v>
      </c>
      <c r="F346" s="328">
        <f>F83+F87+F97+F250+F317+F323</f>
        <v>1.1000000000000001</v>
      </c>
      <c r="G346" s="328">
        <f>G83+G87+G97+G250+G317+G323</f>
        <v>0</v>
      </c>
      <c r="H346" s="338">
        <f t="shared" si="533"/>
        <v>16.600000000000001</v>
      </c>
      <c r="I346" s="338">
        <f>I83+I87+I97+I250+I317+I323</f>
        <v>16.600000000000001</v>
      </c>
      <c r="J346" s="338">
        <f>J83+J87+J97+J250+J317+J323</f>
        <v>0.5</v>
      </c>
      <c r="K346" s="338">
        <f>K83+K87+K97+K250+K317+K323</f>
        <v>0</v>
      </c>
      <c r="L346" s="342">
        <f t="shared" si="534"/>
        <v>124.30000000000001</v>
      </c>
      <c r="M346" s="342">
        <f>M83+M87+M97+M250+M317+M323</f>
        <v>124.30000000000001</v>
      </c>
      <c r="N346" s="342">
        <f>N83+N87+N97+N250+N317+N323</f>
        <v>1.6</v>
      </c>
      <c r="O346" s="341">
        <f>O83+O87+O97+O250+O317+O323</f>
        <v>0</v>
      </c>
      <c r="P346" s="2"/>
    </row>
    <row r="347" spans="1:19" ht="51.75" x14ac:dyDescent="0.25">
      <c r="A347" s="459"/>
      <c r="B347" s="430" t="s">
        <v>534</v>
      </c>
      <c r="C347" s="408"/>
      <c r="D347" s="314">
        <f t="shared" ref="D347" si="544">E347+G347</f>
        <v>6.2</v>
      </c>
      <c r="E347" s="328">
        <f>E26</f>
        <v>6.2</v>
      </c>
      <c r="F347" s="328">
        <f>F26</f>
        <v>4.8</v>
      </c>
      <c r="G347" s="328">
        <f>G26</f>
        <v>0</v>
      </c>
      <c r="H347" s="338">
        <f t="shared" ref="H347" si="545">I347+K347</f>
        <v>0</v>
      </c>
      <c r="I347" s="338">
        <f>I26</f>
        <v>0</v>
      </c>
      <c r="J347" s="338">
        <f>J26</f>
        <v>0</v>
      </c>
      <c r="K347" s="338">
        <f>K26</f>
        <v>0</v>
      </c>
      <c r="L347" s="342">
        <f t="shared" ref="L347" si="546">M347+O347</f>
        <v>6.2</v>
      </c>
      <c r="M347" s="342">
        <f>M26</f>
        <v>6.2</v>
      </c>
      <c r="N347" s="342">
        <f>N26</f>
        <v>4.8</v>
      </c>
      <c r="O347" s="342">
        <f>O26</f>
        <v>0</v>
      </c>
      <c r="P347" s="2"/>
    </row>
    <row r="348" spans="1:19" ht="26.25" x14ac:dyDescent="0.25">
      <c r="A348" s="460"/>
      <c r="B348" s="435" t="s">
        <v>442</v>
      </c>
      <c r="C348" s="409"/>
      <c r="D348" s="314">
        <f t="shared" si="532"/>
        <v>28.9</v>
      </c>
      <c r="E348" s="328">
        <f>E96</f>
        <v>28.9</v>
      </c>
      <c r="F348" s="328">
        <f>F96</f>
        <v>0.4</v>
      </c>
      <c r="G348" s="328">
        <f>G96</f>
        <v>0</v>
      </c>
      <c r="H348" s="338">
        <f t="shared" si="533"/>
        <v>0</v>
      </c>
      <c r="I348" s="338">
        <f>I96</f>
        <v>0</v>
      </c>
      <c r="J348" s="338">
        <f>J96</f>
        <v>0</v>
      </c>
      <c r="K348" s="338">
        <f>K96</f>
        <v>0</v>
      </c>
      <c r="L348" s="342">
        <f t="shared" si="534"/>
        <v>28.9</v>
      </c>
      <c r="M348" s="342">
        <f>M96</f>
        <v>28.9</v>
      </c>
      <c r="N348" s="342">
        <f>N96</f>
        <v>0.4</v>
      </c>
      <c r="O348" s="341">
        <f>O96</f>
        <v>0</v>
      </c>
      <c r="P348" s="2"/>
    </row>
    <row r="349" spans="1:19" ht="39" hidden="1" customHeight="1" x14ac:dyDescent="0.25">
      <c r="A349" s="414"/>
      <c r="B349" s="201" t="s">
        <v>443</v>
      </c>
      <c r="C349" s="409"/>
      <c r="D349" s="314">
        <f t="shared" si="532"/>
        <v>0</v>
      </c>
      <c r="E349" s="232">
        <f t="shared" ref="E349:O349" si="547">E84+E88+E251</f>
        <v>0</v>
      </c>
      <c r="F349" s="232">
        <f t="shared" si="547"/>
        <v>0</v>
      </c>
      <c r="G349" s="232">
        <f t="shared" si="547"/>
        <v>0</v>
      </c>
      <c r="H349" s="233">
        <f t="shared" si="547"/>
        <v>0</v>
      </c>
      <c r="I349" s="233">
        <f t="shared" si="547"/>
        <v>0</v>
      </c>
      <c r="J349" s="233">
        <f t="shared" si="547"/>
        <v>0</v>
      </c>
      <c r="K349" s="233">
        <f t="shared" si="547"/>
        <v>0</v>
      </c>
      <c r="L349" s="341">
        <f t="shared" si="547"/>
        <v>0</v>
      </c>
      <c r="M349" s="341">
        <f t="shared" si="547"/>
        <v>0</v>
      </c>
      <c r="N349" s="341">
        <f t="shared" si="547"/>
        <v>0</v>
      </c>
      <c r="O349" s="341">
        <f t="shared" si="547"/>
        <v>0</v>
      </c>
      <c r="P349" s="2"/>
    </row>
    <row r="350" spans="1:19" x14ac:dyDescent="0.25">
      <c r="A350" s="415"/>
      <c r="B350" s="123"/>
      <c r="C350" s="234"/>
      <c r="D350" s="123"/>
      <c r="E350" s="123"/>
      <c r="F350" s="235"/>
      <c r="G350" s="235"/>
      <c r="H350" s="235"/>
      <c r="I350" s="235"/>
      <c r="J350" s="235"/>
      <c r="K350" s="123"/>
      <c r="L350" s="235"/>
      <c r="M350" s="235"/>
      <c r="N350" s="235"/>
      <c r="O350" s="17"/>
      <c r="P350" s="239"/>
      <c r="R350" s="70" t="s">
        <v>305</v>
      </c>
      <c r="S350" s="71">
        <f>SUMIF(C21:C331,1,L21:L331)</f>
        <v>10.700000000000001</v>
      </c>
    </row>
    <row r="351" spans="1:19" x14ac:dyDescent="0.25">
      <c r="A351" s="239"/>
      <c r="B351" s="6"/>
      <c r="C351" s="236"/>
      <c r="D351" s="6"/>
      <c r="E351" s="6"/>
      <c r="F351" s="6"/>
      <c r="G351" s="6"/>
      <c r="H351" s="6"/>
      <c r="I351" s="6"/>
      <c r="J351" s="6"/>
      <c r="L351" s="6"/>
      <c r="M351" s="6"/>
      <c r="N351" s="6"/>
      <c r="O351" s="6"/>
      <c r="P351" s="239"/>
      <c r="R351" s="70" t="s">
        <v>306</v>
      </c>
      <c r="S351" s="71">
        <f>SUMIF(C21:C331,2,L21:L331)</f>
        <v>0</v>
      </c>
    </row>
    <row r="352" spans="1:19" x14ac:dyDescent="0.25">
      <c r="A352" s="239"/>
      <c r="B352" s="6"/>
      <c r="C352" s="236"/>
      <c r="D352" s="6"/>
      <c r="E352" s="6"/>
      <c r="F352" s="6"/>
      <c r="G352" s="6"/>
      <c r="H352" s="6"/>
      <c r="I352" s="6"/>
      <c r="J352" s="6"/>
      <c r="L352" s="6"/>
      <c r="M352" s="6"/>
      <c r="N352" s="6"/>
      <c r="R352" s="70" t="s">
        <v>307</v>
      </c>
      <c r="S352" s="71">
        <f>SUMIF(C21:C331,3,L21:L331)</f>
        <v>0</v>
      </c>
    </row>
    <row r="353" spans="1:19" x14ac:dyDescent="0.25">
      <c r="A353" s="239"/>
      <c r="B353" s="6"/>
      <c r="C353" s="236"/>
      <c r="D353" s="6"/>
      <c r="E353" s="6"/>
      <c r="F353" s="6"/>
      <c r="G353" s="6"/>
      <c r="H353" s="6"/>
      <c r="I353" s="6"/>
      <c r="J353" s="6"/>
      <c r="L353" s="6"/>
      <c r="M353" s="6"/>
      <c r="N353" s="6"/>
      <c r="R353" s="70" t="s">
        <v>446</v>
      </c>
      <c r="S353" s="71">
        <f>SUMIF(C21:C331,4,L21:L331)</f>
        <v>1792.8</v>
      </c>
    </row>
    <row r="354" spans="1:19" x14ac:dyDescent="0.25">
      <c r="A354" s="239"/>
      <c r="B354" s="6"/>
      <c r="C354" s="236"/>
      <c r="D354" s="6"/>
      <c r="E354" s="6"/>
      <c r="F354" s="6"/>
      <c r="G354" s="6"/>
      <c r="H354" s="6"/>
      <c r="I354" s="6"/>
      <c r="J354" s="6"/>
      <c r="L354" s="6"/>
      <c r="M354" s="6"/>
      <c r="N354" s="6"/>
      <c r="R354" s="70" t="s">
        <v>311</v>
      </c>
      <c r="S354" s="71">
        <f>SUMIF(C21:C331,5,L21:L331)</f>
        <v>246.1</v>
      </c>
    </row>
    <row r="355" spans="1:19" x14ac:dyDescent="0.25">
      <c r="A355" s="239"/>
      <c r="B355" s="6"/>
      <c r="C355" s="236"/>
      <c r="D355" s="6"/>
      <c r="E355" s="6"/>
      <c r="F355" s="6"/>
      <c r="G355" s="6"/>
      <c r="H355" s="6"/>
      <c r="I355" s="6"/>
      <c r="J355" s="6"/>
      <c r="L355" s="6"/>
      <c r="M355" s="6"/>
      <c r="N355" s="6"/>
      <c r="R355" s="70" t="s">
        <v>309</v>
      </c>
      <c r="S355" s="71">
        <f>SUMIF(C21:C331,6,L21:L331)</f>
        <v>12.000000000000002</v>
      </c>
    </row>
    <row r="356" spans="1:19" x14ac:dyDescent="0.25">
      <c r="A356" s="239"/>
      <c r="B356" s="6"/>
      <c r="C356" s="236"/>
      <c r="D356" s="6"/>
      <c r="E356" s="6"/>
      <c r="F356" s="6"/>
      <c r="G356" s="6"/>
      <c r="H356" s="6"/>
      <c r="I356" s="6"/>
      <c r="J356" s="6"/>
      <c r="L356" s="6"/>
      <c r="M356" s="6"/>
      <c r="N356" s="6"/>
      <c r="R356" s="70" t="s">
        <v>310</v>
      </c>
      <c r="S356" s="71">
        <f>SUMIF(C21:C331,7,L21:L331)</f>
        <v>120.6</v>
      </c>
    </row>
    <row r="357" spans="1:19" x14ac:dyDescent="0.25">
      <c r="A357" s="239"/>
      <c r="B357" s="6"/>
      <c r="C357" s="236"/>
      <c r="D357" s="6"/>
      <c r="E357" s="6"/>
      <c r="F357" s="6"/>
      <c r="G357" s="6"/>
      <c r="H357" s="6"/>
      <c r="I357" s="6"/>
      <c r="J357" s="6"/>
      <c r="L357" s="6"/>
      <c r="M357" s="6"/>
      <c r="N357" s="6"/>
      <c r="R357" s="70" t="s">
        <v>312</v>
      </c>
      <c r="S357" s="71">
        <f>SUMIF(C21:C331,8,L21:L331)</f>
        <v>1371.1000000000001</v>
      </c>
    </row>
    <row r="358" spans="1:19" x14ac:dyDescent="0.25">
      <c r="A358" s="239"/>
      <c r="B358" s="6"/>
      <c r="C358" s="236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70" t="s">
        <v>313</v>
      </c>
      <c r="S358" s="71">
        <f>SUMIF(C21:C331,9,L21:L331)</f>
        <v>1695.8000000000002</v>
      </c>
    </row>
    <row r="359" spans="1:19" x14ac:dyDescent="0.25">
      <c r="A359" s="239"/>
      <c r="B359" s="6"/>
      <c r="C359" s="236"/>
      <c r="D359" s="6"/>
      <c r="E359" s="6"/>
      <c r="F359" s="6"/>
      <c r="G359" s="6"/>
      <c r="H359" s="6"/>
      <c r="I359" s="6"/>
      <c r="J359" s="6"/>
      <c r="L359" s="6"/>
      <c r="M359" s="6"/>
      <c r="N359" s="6"/>
      <c r="R359" s="70" t="s">
        <v>314</v>
      </c>
      <c r="S359" s="71">
        <f>SUMIF(C21:C331,10,L21:L331)</f>
        <v>86.499999999999986</v>
      </c>
    </row>
    <row r="360" spans="1:19" x14ac:dyDescent="0.25">
      <c r="A360" s="239"/>
      <c r="B360" s="6"/>
      <c r="C360" s="236"/>
      <c r="D360" s="6"/>
      <c r="E360" s="6"/>
      <c r="F360" s="6"/>
      <c r="G360" s="6"/>
      <c r="H360" s="6"/>
      <c r="I360" s="6"/>
      <c r="J360" s="6"/>
      <c r="L360" s="6"/>
      <c r="M360" s="6"/>
      <c r="N360" s="6"/>
      <c r="R360" s="70"/>
      <c r="S360" s="71"/>
    </row>
    <row r="361" spans="1:19" x14ac:dyDescent="0.25">
      <c r="A361" s="239"/>
      <c r="B361" s="6"/>
      <c r="C361" s="236"/>
      <c r="D361" s="6"/>
      <c r="E361" s="6"/>
      <c r="F361" s="6"/>
      <c r="G361" s="6"/>
      <c r="H361" s="6"/>
      <c r="I361" s="6"/>
      <c r="J361" s="6"/>
      <c r="L361" s="6"/>
      <c r="M361" s="6"/>
      <c r="N361" s="6"/>
      <c r="R361" s="75" t="s">
        <v>172</v>
      </c>
      <c r="S361" s="76">
        <f>SUM(S350:S359)</f>
        <v>5335.6</v>
      </c>
    </row>
    <row r="362" spans="1:19" x14ac:dyDescent="0.25">
      <c r="A362" s="239"/>
      <c r="B362" s="6"/>
      <c r="C362" s="236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205"/>
      <c r="S362" s="98">
        <f>L334-S361</f>
        <v>0</v>
      </c>
    </row>
    <row r="363" spans="1:19" x14ac:dyDescent="0.25">
      <c r="A363" s="239"/>
      <c r="B363" s="6"/>
      <c r="C363" s="236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9" x14ac:dyDescent="0.25">
      <c r="A364" s="239"/>
      <c r="B364" s="6"/>
      <c r="C364" s="236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9" x14ac:dyDescent="0.25">
      <c r="A365" s="239"/>
      <c r="B365" s="6"/>
      <c r="C365" s="236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9" x14ac:dyDescent="0.25">
      <c r="A366" s="239"/>
      <c r="B366" s="6"/>
      <c r="C366" s="236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9" x14ac:dyDescent="0.25">
      <c r="A367" s="239"/>
      <c r="B367" s="6"/>
      <c r="C367" s="236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9" x14ac:dyDescent="0.25">
      <c r="A368" s="239"/>
      <c r="B368" s="6"/>
      <c r="C368" s="236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239"/>
      <c r="B369" s="6"/>
      <c r="C369" s="236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39"/>
      <c r="B370" s="6"/>
      <c r="C370" s="236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39"/>
      <c r="B371" s="6"/>
      <c r="C371" s="236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39"/>
      <c r="B372" s="6"/>
      <c r="C372" s="236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39"/>
      <c r="B373" s="6"/>
      <c r="C373" s="236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39"/>
      <c r="B374" s="6"/>
      <c r="C374" s="236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39"/>
      <c r="B375" s="6"/>
      <c r="C375" s="236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39"/>
      <c r="B376" s="6"/>
      <c r="C376" s="236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39"/>
      <c r="B377" s="6"/>
      <c r="C377" s="236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39"/>
      <c r="B378" s="6"/>
      <c r="C378" s="23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39"/>
      <c r="B379" s="6"/>
      <c r="C379" s="23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39"/>
      <c r="B380" s="6"/>
      <c r="C380" s="23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39"/>
      <c r="B381" s="6"/>
      <c r="C381" s="23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39"/>
      <c r="B382" s="6"/>
      <c r="C382" s="23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39"/>
      <c r="B383" s="6"/>
      <c r="C383" s="23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39"/>
      <c r="B384" s="6"/>
      <c r="C384" s="23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9"/>
      <c r="B385" s="6"/>
      <c r="C385" s="23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9"/>
      <c r="B386" s="6"/>
      <c r="C386" s="23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9"/>
      <c r="B387" s="6"/>
      <c r="C387" s="23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9"/>
      <c r="B388" s="6"/>
      <c r="C388" s="23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9"/>
      <c r="B389" s="6"/>
      <c r="C389" s="23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9"/>
      <c r="B390" s="6"/>
      <c r="C390" s="23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9"/>
      <c r="B391" s="6"/>
      <c r="C391" s="23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9"/>
      <c r="B392" s="6"/>
      <c r="C392" s="23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9"/>
      <c r="B393" s="6"/>
      <c r="C393" s="23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9"/>
      <c r="B394" s="6"/>
      <c r="C394" s="23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9"/>
      <c r="B395" s="6"/>
      <c r="C395" s="23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9"/>
      <c r="B396" s="6"/>
      <c r="C396" s="23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9"/>
      <c r="B397" s="6"/>
      <c r="C397" s="23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9"/>
      <c r="B398" s="6"/>
      <c r="C398" s="23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9"/>
      <c r="B399" s="6"/>
      <c r="C399" s="23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9"/>
      <c r="B400" s="6"/>
      <c r="C400" s="23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9"/>
      <c r="B401" s="6"/>
      <c r="C401" s="23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9"/>
      <c r="B402" s="6"/>
      <c r="C402" s="23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9"/>
      <c r="B403" s="6"/>
      <c r="C403" s="23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9"/>
      <c r="B404" s="6"/>
      <c r="C404" s="23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9"/>
      <c r="B405" s="6"/>
      <c r="C405" s="23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9"/>
      <c r="B406" s="6"/>
      <c r="C406" s="23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9"/>
      <c r="B407" s="6"/>
      <c r="C407" s="23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9"/>
      <c r="B408" s="6"/>
      <c r="C408" s="23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9"/>
      <c r="B409" s="6"/>
      <c r="C409" s="23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9"/>
      <c r="B410" s="6"/>
      <c r="C410" s="23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9"/>
      <c r="B411" s="6"/>
      <c r="C411" s="23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9"/>
      <c r="B412" s="6"/>
      <c r="C412" s="23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9"/>
      <c r="B413" s="6"/>
      <c r="C413" s="23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9"/>
      <c r="B414" s="6"/>
      <c r="C414" s="23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9"/>
      <c r="B415" s="6"/>
      <c r="C415" s="23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9"/>
      <c r="B416" s="6"/>
      <c r="C416" s="23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9"/>
      <c r="B417" s="6"/>
      <c r="C417" s="23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9"/>
      <c r="B418" s="6"/>
      <c r="C418" s="23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9"/>
      <c r="B419" s="6"/>
      <c r="C419" s="23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9"/>
      <c r="B420" s="6"/>
      <c r="C420" s="23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9"/>
      <c r="B421" s="6"/>
      <c r="C421" s="23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9"/>
      <c r="B422" s="6"/>
      <c r="C422" s="23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9"/>
      <c r="B423" s="6"/>
      <c r="C423" s="23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9"/>
      <c r="B424" s="6"/>
      <c r="C424" s="23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9"/>
      <c r="B425" s="6"/>
      <c r="C425" s="23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9"/>
      <c r="B426" s="6"/>
      <c r="C426" s="23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9"/>
      <c r="B427" s="6"/>
      <c r="C427" s="23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9"/>
      <c r="B428" s="6"/>
      <c r="C428" s="23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9"/>
      <c r="B429" s="6"/>
      <c r="C429" s="23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9"/>
      <c r="B430" s="6"/>
      <c r="C430" s="23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9"/>
      <c r="B431" s="6"/>
      <c r="C431" s="23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9"/>
      <c r="B432" s="6"/>
      <c r="C432" s="23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9"/>
      <c r="B433" s="6"/>
      <c r="C433" s="23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9"/>
      <c r="B434" s="6"/>
      <c r="C434" s="23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9"/>
      <c r="B435" s="6"/>
      <c r="C435" s="23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9"/>
      <c r="B436" s="6"/>
      <c r="C436" s="23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9"/>
      <c r="B437" s="6"/>
      <c r="C437" s="23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9"/>
      <c r="B438" s="6"/>
      <c r="C438" s="23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9"/>
      <c r="B439" s="6"/>
      <c r="C439" s="23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9"/>
      <c r="B440" s="6"/>
      <c r="C440" s="23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9"/>
      <c r="B441" s="6"/>
      <c r="C441" s="23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9"/>
      <c r="B442" s="6"/>
      <c r="C442" s="23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9"/>
      <c r="B443" s="6"/>
      <c r="C443" s="23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9"/>
      <c r="B444" s="6"/>
      <c r="C444" s="23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9"/>
      <c r="B445" s="6"/>
      <c r="C445" s="23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9"/>
      <c r="B446" s="6"/>
      <c r="C446" s="23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9"/>
      <c r="B447" s="6"/>
      <c r="C447" s="23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9"/>
      <c r="B448" s="6"/>
      <c r="C448" s="23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9"/>
      <c r="B449" s="6"/>
      <c r="C449" s="23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9"/>
      <c r="B450" s="6"/>
      <c r="C450" s="23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9"/>
      <c r="B451" s="6"/>
      <c r="C451" s="23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C452" s="237"/>
    </row>
    <row r="453" spans="1:14" x14ac:dyDescent="0.25">
      <c r="C453" s="237"/>
    </row>
    <row r="454" spans="1:14" x14ac:dyDescent="0.25">
      <c r="C454" s="237"/>
    </row>
    <row r="455" spans="1:14" x14ac:dyDescent="0.25">
      <c r="C455" s="237"/>
    </row>
    <row r="456" spans="1:14" x14ac:dyDescent="0.25">
      <c r="C456" s="237"/>
    </row>
    <row r="457" spans="1:14" x14ac:dyDescent="0.25">
      <c r="C457" s="237"/>
    </row>
    <row r="458" spans="1:14" x14ac:dyDescent="0.25">
      <c r="C458" s="237"/>
    </row>
    <row r="459" spans="1:14" x14ac:dyDescent="0.25">
      <c r="C459" s="237"/>
    </row>
    <row r="460" spans="1:14" x14ac:dyDescent="0.25">
      <c r="C460" s="237"/>
    </row>
    <row r="461" spans="1:14" x14ac:dyDescent="0.25">
      <c r="C461" s="237"/>
    </row>
    <row r="462" spans="1:14" x14ac:dyDescent="0.25">
      <c r="C462" s="237"/>
    </row>
    <row r="463" spans="1:14" x14ac:dyDescent="0.25">
      <c r="C463" s="237"/>
    </row>
    <row r="464" spans="1:14" x14ac:dyDescent="0.25">
      <c r="C464" s="237"/>
    </row>
    <row r="465" spans="3:3" x14ac:dyDescent="0.25">
      <c r="C465" s="237"/>
    </row>
    <row r="466" spans="3:3" x14ac:dyDescent="0.25">
      <c r="C466" s="237"/>
    </row>
    <row r="467" spans="3:3" x14ac:dyDescent="0.25">
      <c r="C467" s="237"/>
    </row>
    <row r="468" spans="3:3" x14ac:dyDescent="0.25">
      <c r="C468" s="237"/>
    </row>
    <row r="469" spans="3:3" x14ac:dyDescent="0.25">
      <c r="C469" s="237"/>
    </row>
    <row r="470" spans="3:3" x14ac:dyDescent="0.25">
      <c r="C470" s="237"/>
    </row>
    <row r="471" spans="3:3" x14ac:dyDescent="0.25">
      <c r="C471" s="237"/>
    </row>
    <row r="472" spans="3:3" x14ac:dyDescent="0.25">
      <c r="C472" s="237"/>
    </row>
    <row r="473" spans="3:3" x14ac:dyDescent="0.25">
      <c r="C473" s="237"/>
    </row>
    <row r="474" spans="3:3" x14ac:dyDescent="0.25">
      <c r="C474" s="237"/>
    </row>
    <row r="475" spans="3:3" x14ac:dyDescent="0.25">
      <c r="C475" s="237"/>
    </row>
    <row r="476" spans="3:3" x14ac:dyDescent="0.25">
      <c r="C476" s="237"/>
    </row>
    <row r="477" spans="3:3" x14ac:dyDescent="0.25">
      <c r="C477" s="237"/>
    </row>
    <row r="478" spans="3:3" x14ac:dyDescent="0.25">
      <c r="C478" s="237"/>
    </row>
    <row r="479" spans="3:3" x14ac:dyDescent="0.25">
      <c r="C479" s="237"/>
    </row>
    <row r="480" spans="3:3" x14ac:dyDescent="0.25">
      <c r="C480" s="237"/>
    </row>
    <row r="481" spans="3:3" x14ac:dyDescent="0.25">
      <c r="C481" s="237"/>
    </row>
    <row r="482" spans="3:3" x14ac:dyDescent="0.25">
      <c r="C482" s="237"/>
    </row>
    <row r="483" spans="3:3" x14ac:dyDescent="0.25">
      <c r="C483" s="237"/>
    </row>
    <row r="484" spans="3:3" x14ac:dyDescent="0.25">
      <c r="C484" s="237"/>
    </row>
    <row r="485" spans="3:3" x14ac:dyDescent="0.25">
      <c r="C485" s="237"/>
    </row>
    <row r="486" spans="3:3" x14ac:dyDescent="0.25">
      <c r="C486" s="237"/>
    </row>
    <row r="487" spans="3:3" x14ac:dyDescent="0.25">
      <c r="C487" s="237"/>
    </row>
    <row r="488" spans="3:3" x14ac:dyDescent="0.25">
      <c r="C488" s="237"/>
    </row>
    <row r="489" spans="3:3" x14ac:dyDescent="0.25">
      <c r="C489" s="237"/>
    </row>
    <row r="490" spans="3:3" x14ac:dyDescent="0.25">
      <c r="C490" s="237"/>
    </row>
    <row r="491" spans="3:3" x14ac:dyDescent="0.25">
      <c r="C491" s="237"/>
    </row>
    <row r="492" spans="3:3" x14ac:dyDescent="0.25">
      <c r="C492" s="237"/>
    </row>
    <row r="493" spans="3:3" x14ac:dyDescent="0.25">
      <c r="C493" s="237"/>
    </row>
    <row r="494" spans="3:3" x14ac:dyDescent="0.25">
      <c r="C494" s="237"/>
    </row>
    <row r="495" spans="3:3" x14ac:dyDescent="0.25">
      <c r="C495" s="237"/>
    </row>
    <row r="496" spans="3:3" x14ac:dyDescent="0.25">
      <c r="C496" s="237"/>
    </row>
    <row r="497" spans="3:3" x14ac:dyDescent="0.25">
      <c r="C497" s="237"/>
    </row>
    <row r="498" spans="3:3" x14ac:dyDescent="0.25">
      <c r="C498" s="237"/>
    </row>
    <row r="499" spans="3:3" x14ac:dyDescent="0.25">
      <c r="C499" s="237"/>
    </row>
    <row r="500" spans="3:3" x14ac:dyDescent="0.25">
      <c r="C500" s="237"/>
    </row>
    <row r="501" spans="3:3" x14ac:dyDescent="0.25">
      <c r="C501" s="237"/>
    </row>
    <row r="502" spans="3:3" x14ac:dyDescent="0.25">
      <c r="C502" s="237"/>
    </row>
    <row r="503" spans="3:3" x14ac:dyDescent="0.25">
      <c r="C503" s="237"/>
    </row>
    <row r="504" spans="3:3" x14ac:dyDescent="0.25">
      <c r="C504" s="237"/>
    </row>
    <row r="505" spans="3:3" x14ac:dyDescent="0.25">
      <c r="C505" s="237"/>
    </row>
    <row r="506" spans="3:3" x14ac:dyDescent="0.25">
      <c r="C506" s="237"/>
    </row>
    <row r="507" spans="3:3" x14ac:dyDescent="0.25">
      <c r="C507" s="237"/>
    </row>
    <row r="508" spans="3:3" x14ac:dyDescent="0.25">
      <c r="C508" s="237"/>
    </row>
    <row r="509" spans="3:3" x14ac:dyDescent="0.25">
      <c r="C509" s="237"/>
    </row>
    <row r="510" spans="3:3" x14ac:dyDescent="0.25">
      <c r="C510" s="237"/>
    </row>
    <row r="511" spans="3:3" x14ac:dyDescent="0.25">
      <c r="C511" s="237"/>
    </row>
    <row r="512" spans="3:3" x14ac:dyDescent="0.25">
      <c r="C512" s="237"/>
    </row>
    <row r="513" spans="3:3" x14ac:dyDescent="0.25">
      <c r="C513" s="237"/>
    </row>
    <row r="514" spans="3:3" x14ac:dyDescent="0.25">
      <c r="C514" s="237"/>
    </row>
    <row r="515" spans="3:3" x14ac:dyDescent="0.25">
      <c r="C515" s="237"/>
    </row>
    <row r="516" spans="3:3" x14ac:dyDescent="0.25">
      <c r="C516" s="237"/>
    </row>
    <row r="517" spans="3:3" x14ac:dyDescent="0.25">
      <c r="C517" s="237"/>
    </row>
    <row r="518" spans="3:3" x14ac:dyDescent="0.25">
      <c r="C518" s="237"/>
    </row>
    <row r="519" spans="3:3" x14ac:dyDescent="0.25">
      <c r="C519" s="237"/>
    </row>
    <row r="520" spans="3:3" x14ac:dyDescent="0.25">
      <c r="C520" s="237"/>
    </row>
    <row r="521" spans="3:3" x14ac:dyDescent="0.25">
      <c r="C521" s="237"/>
    </row>
    <row r="522" spans="3:3" x14ac:dyDescent="0.25">
      <c r="C522" s="237"/>
    </row>
    <row r="523" spans="3:3" x14ac:dyDescent="0.25">
      <c r="C523" s="237"/>
    </row>
    <row r="524" spans="3:3" x14ac:dyDescent="0.25">
      <c r="C524" s="237"/>
    </row>
    <row r="525" spans="3:3" x14ac:dyDescent="0.25">
      <c r="C525" s="237"/>
    </row>
    <row r="526" spans="3:3" x14ac:dyDescent="0.25">
      <c r="C526" s="237"/>
    </row>
    <row r="527" spans="3:3" x14ac:dyDescent="0.25">
      <c r="C527" s="237"/>
    </row>
    <row r="528" spans="3:3" x14ac:dyDescent="0.25">
      <c r="C528" s="237"/>
    </row>
    <row r="529" spans="3:3" x14ac:dyDescent="0.25">
      <c r="C529" s="237"/>
    </row>
    <row r="530" spans="3:3" x14ac:dyDescent="0.25">
      <c r="C530" s="237"/>
    </row>
    <row r="531" spans="3:3" x14ac:dyDescent="0.25">
      <c r="C531" s="237"/>
    </row>
    <row r="532" spans="3:3" x14ac:dyDescent="0.25">
      <c r="C532" s="237"/>
    </row>
    <row r="533" spans="3:3" x14ac:dyDescent="0.25">
      <c r="C533" s="237"/>
    </row>
    <row r="534" spans="3:3" x14ac:dyDescent="0.25">
      <c r="C534" s="237"/>
    </row>
    <row r="535" spans="3:3" x14ac:dyDescent="0.25">
      <c r="C535" s="237"/>
    </row>
    <row r="536" spans="3:3" x14ac:dyDescent="0.25">
      <c r="C536" s="237"/>
    </row>
    <row r="537" spans="3:3" x14ac:dyDescent="0.25">
      <c r="C537" s="237"/>
    </row>
    <row r="538" spans="3:3" x14ac:dyDescent="0.25">
      <c r="C538" s="237"/>
    </row>
    <row r="539" spans="3:3" x14ac:dyDescent="0.25">
      <c r="C539" s="237"/>
    </row>
    <row r="540" spans="3:3" x14ac:dyDescent="0.25">
      <c r="C540" s="237"/>
    </row>
    <row r="541" spans="3:3" x14ac:dyDescent="0.25">
      <c r="C541" s="237"/>
    </row>
    <row r="542" spans="3:3" x14ac:dyDescent="0.25">
      <c r="C542" s="237"/>
    </row>
    <row r="543" spans="3:3" x14ac:dyDescent="0.25">
      <c r="C543" s="237"/>
    </row>
    <row r="544" spans="3:3" x14ac:dyDescent="0.25">
      <c r="C544" s="237"/>
    </row>
    <row r="545" spans="3:3" x14ac:dyDescent="0.25">
      <c r="C545" s="237"/>
    </row>
    <row r="546" spans="3:3" x14ac:dyDescent="0.25">
      <c r="C546" s="237"/>
    </row>
    <row r="547" spans="3:3" x14ac:dyDescent="0.25">
      <c r="C547" s="237"/>
    </row>
    <row r="548" spans="3:3" x14ac:dyDescent="0.25">
      <c r="C548" s="237"/>
    </row>
    <row r="549" spans="3:3" x14ac:dyDescent="0.25">
      <c r="C549" s="237"/>
    </row>
    <row r="550" spans="3:3" x14ac:dyDescent="0.25">
      <c r="C550" s="237"/>
    </row>
    <row r="551" spans="3:3" x14ac:dyDescent="0.25">
      <c r="C551" s="237"/>
    </row>
    <row r="552" spans="3:3" x14ac:dyDescent="0.25">
      <c r="C552" s="237"/>
    </row>
    <row r="553" spans="3:3" x14ac:dyDescent="0.25">
      <c r="C553" s="237"/>
    </row>
    <row r="554" spans="3:3" x14ac:dyDescent="0.25">
      <c r="C554" s="237"/>
    </row>
    <row r="555" spans="3:3" x14ac:dyDescent="0.25">
      <c r="C555" s="237"/>
    </row>
    <row r="556" spans="3:3" x14ac:dyDescent="0.25">
      <c r="C556" s="237"/>
    </row>
    <row r="557" spans="3:3" x14ac:dyDescent="0.25">
      <c r="C557" s="237"/>
    </row>
    <row r="558" spans="3:3" x14ac:dyDescent="0.25">
      <c r="C558" s="237"/>
    </row>
    <row r="559" spans="3:3" x14ac:dyDescent="0.25">
      <c r="C559" s="237"/>
    </row>
    <row r="560" spans="3:3" x14ac:dyDescent="0.25">
      <c r="C560" s="237"/>
    </row>
    <row r="561" spans="3:3" x14ac:dyDescent="0.25">
      <c r="C561" s="237"/>
    </row>
    <row r="562" spans="3:3" x14ac:dyDescent="0.25">
      <c r="C562" s="237"/>
    </row>
    <row r="563" spans="3:3" x14ac:dyDescent="0.25">
      <c r="C563" s="237"/>
    </row>
    <row r="564" spans="3:3" x14ac:dyDescent="0.25">
      <c r="C564" s="237"/>
    </row>
    <row r="565" spans="3:3" x14ac:dyDescent="0.25">
      <c r="C565" s="237"/>
    </row>
    <row r="566" spans="3:3" x14ac:dyDescent="0.25">
      <c r="C566" s="237"/>
    </row>
    <row r="567" spans="3:3" x14ac:dyDescent="0.25">
      <c r="C567" s="237"/>
    </row>
    <row r="568" spans="3:3" x14ac:dyDescent="0.25">
      <c r="C568" s="237"/>
    </row>
    <row r="569" spans="3:3" x14ac:dyDescent="0.25">
      <c r="C569" s="237"/>
    </row>
    <row r="570" spans="3:3" x14ac:dyDescent="0.25">
      <c r="C570" s="237"/>
    </row>
    <row r="571" spans="3:3" x14ac:dyDescent="0.25">
      <c r="C571" s="237"/>
    </row>
    <row r="572" spans="3:3" x14ac:dyDescent="0.25">
      <c r="C572" s="237"/>
    </row>
    <row r="573" spans="3:3" x14ac:dyDescent="0.25">
      <c r="C573" s="237"/>
    </row>
    <row r="574" spans="3:3" x14ac:dyDescent="0.25">
      <c r="C574" s="237"/>
    </row>
    <row r="575" spans="3:3" x14ac:dyDescent="0.25">
      <c r="C575" s="237"/>
    </row>
    <row r="576" spans="3:3" x14ac:dyDescent="0.25">
      <c r="C576" s="237"/>
    </row>
    <row r="577" spans="3:3" x14ac:dyDescent="0.25">
      <c r="C577" s="237"/>
    </row>
    <row r="578" spans="3:3" x14ac:dyDescent="0.25">
      <c r="C578" s="237"/>
    </row>
    <row r="579" spans="3:3" x14ac:dyDescent="0.25">
      <c r="C579" s="237"/>
    </row>
    <row r="580" spans="3:3" x14ac:dyDescent="0.25">
      <c r="C580" s="237"/>
    </row>
    <row r="581" spans="3:3" x14ac:dyDescent="0.25">
      <c r="C581" s="237"/>
    </row>
    <row r="582" spans="3:3" x14ac:dyDescent="0.25">
      <c r="C582" s="237"/>
    </row>
    <row r="583" spans="3:3" x14ac:dyDescent="0.25">
      <c r="C583" s="237"/>
    </row>
    <row r="584" spans="3:3" x14ac:dyDescent="0.25">
      <c r="C584" s="237"/>
    </row>
    <row r="585" spans="3:3" x14ac:dyDescent="0.25">
      <c r="C585" s="237"/>
    </row>
    <row r="586" spans="3:3" x14ac:dyDescent="0.25">
      <c r="C586" s="237"/>
    </row>
    <row r="587" spans="3:3" x14ac:dyDescent="0.25">
      <c r="C587" s="237"/>
    </row>
    <row r="588" spans="3:3" x14ac:dyDescent="0.25">
      <c r="C588" s="237"/>
    </row>
    <row r="589" spans="3:3" x14ac:dyDescent="0.25">
      <c r="C589" s="237"/>
    </row>
    <row r="590" spans="3:3" x14ac:dyDescent="0.25">
      <c r="C590" s="237"/>
    </row>
    <row r="591" spans="3:3" x14ac:dyDescent="0.25">
      <c r="C591" s="237"/>
    </row>
    <row r="592" spans="3:3" x14ac:dyDescent="0.25">
      <c r="C592" s="237"/>
    </row>
    <row r="593" spans="3:3" x14ac:dyDescent="0.25">
      <c r="C593" s="237"/>
    </row>
    <row r="594" spans="3:3" x14ac:dyDescent="0.25">
      <c r="C594" s="237"/>
    </row>
    <row r="595" spans="3:3" x14ac:dyDescent="0.25">
      <c r="C595" s="237"/>
    </row>
    <row r="596" spans="3:3" x14ac:dyDescent="0.25">
      <c r="C596" s="237"/>
    </row>
    <row r="597" spans="3:3" x14ac:dyDescent="0.25">
      <c r="C597" s="237"/>
    </row>
    <row r="598" spans="3:3" x14ac:dyDescent="0.25">
      <c r="C598" s="237"/>
    </row>
    <row r="599" spans="3:3" x14ac:dyDescent="0.25">
      <c r="C599" s="237"/>
    </row>
    <row r="600" spans="3:3" x14ac:dyDescent="0.25">
      <c r="C600" s="237"/>
    </row>
    <row r="601" spans="3:3" x14ac:dyDescent="0.25">
      <c r="C601" s="237"/>
    </row>
    <row r="602" spans="3:3" x14ac:dyDescent="0.25">
      <c r="C602" s="237"/>
    </row>
    <row r="603" spans="3:3" x14ac:dyDescent="0.25">
      <c r="C603" s="237"/>
    </row>
    <row r="604" spans="3:3" x14ac:dyDescent="0.25">
      <c r="C604" s="237"/>
    </row>
    <row r="605" spans="3:3" x14ac:dyDescent="0.25">
      <c r="C605" s="237"/>
    </row>
    <row r="606" spans="3:3" x14ac:dyDescent="0.25">
      <c r="C606" s="237"/>
    </row>
    <row r="607" spans="3:3" x14ac:dyDescent="0.25">
      <c r="C607" s="237"/>
    </row>
    <row r="608" spans="3:3" x14ac:dyDescent="0.25">
      <c r="C608" s="237"/>
    </row>
    <row r="609" spans="3:3" x14ac:dyDescent="0.25">
      <c r="C609" s="237"/>
    </row>
    <row r="610" spans="3:3" x14ac:dyDescent="0.25">
      <c r="C610" s="237"/>
    </row>
    <row r="611" spans="3:3" x14ac:dyDescent="0.25">
      <c r="C611" s="237"/>
    </row>
    <row r="612" spans="3:3" x14ac:dyDescent="0.25">
      <c r="C612" s="237"/>
    </row>
    <row r="613" spans="3:3" x14ac:dyDescent="0.25">
      <c r="C613" s="237"/>
    </row>
    <row r="614" spans="3:3" x14ac:dyDescent="0.25">
      <c r="C614" s="237"/>
    </row>
    <row r="615" spans="3:3" x14ac:dyDescent="0.25">
      <c r="C615" s="237"/>
    </row>
    <row r="616" spans="3:3" x14ac:dyDescent="0.25">
      <c r="C616" s="237"/>
    </row>
    <row r="617" spans="3:3" x14ac:dyDescent="0.25">
      <c r="C617" s="237"/>
    </row>
    <row r="618" spans="3:3" x14ac:dyDescent="0.25">
      <c r="C618" s="237"/>
    </row>
    <row r="619" spans="3:3" x14ac:dyDescent="0.25">
      <c r="C619" s="237"/>
    </row>
    <row r="620" spans="3:3" x14ac:dyDescent="0.25">
      <c r="C620" s="237"/>
    </row>
    <row r="621" spans="3:3" x14ac:dyDescent="0.25">
      <c r="C621" s="237"/>
    </row>
    <row r="622" spans="3:3" x14ac:dyDescent="0.25">
      <c r="C622" s="237"/>
    </row>
    <row r="623" spans="3:3" x14ac:dyDescent="0.25">
      <c r="C623" s="237"/>
    </row>
    <row r="624" spans="3:3" x14ac:dyDescent="0.25">
      <c r="C624" s="237"/>
    </row>
    <row r="625" spans="3:3" x14ac:dyDescent="0.25">
      <c r="C625" s="237"/>
    </row>
    <row r="626" spans="3:3" x14ac:dyDescent="0.25">
      <c r="C626" s="237"/>
    </row>
    <row r="627" spans="3:3" x14ac:dyDescent="0.25">
      <c r="C627" s="237"/>
    </row>
    <row r="628" spans="3:3" x14ac:dyDescent="0.25">
      <c r="C628" s="237"/>
    </row>
    <row r="629" spans="3:3" x14ac:dyDescent="0.25">
      <c r="C629" s="237"/>
    </row>
    <row r="630" spans="3:3" x14ac:dyDescent="0.25">
      <c r="C630" s="237"/>
    </row>
    <row r="631" spans="3:3" x14ac:dyDescent="0.25">
      <c r="C631" s="237"/>
    </row>
    <row r="632" spans="3:3" x14ac:dyDescent="0.25">
      <c r="C632" s="237"/>
    </row>
    <row r="633" spans="3:3" x14ac:dyDescent="0.25">
      <c r="C633" s="237"/>
    </row>
    <row r="634" spans="3:3" x14ac:dyDescent="0.25">
      <c r="C634" s="237"/>
    </row>
    <row r="635" spans="3:3" x14ac:dyDescent="0.25">
      <c r="C635" s="237"/>
    </row>
    <row r="636" spans="3:3" x14ac:dyDescent="0.25">
      <c r="C636" s="237"/>
    </row>
    <row r="637" spans="3:3" x14ac:dyDescent="0.25">
      <c r="C637" s="237"/>
    </row>
    <row r="638" spans="3:3" x14ac:dyDescent="0.25">
      <c r="C638" s="237"/>
    </row>
    <row r="639" spans="3:3" x14ac:dyDescent="0.25">
      <c r="C639" s="237"/>
    </row>
    <row r="640" spans="3:3" x14ac:dyDescent="0.25">
      <c r="C640" s="237"/>
    </row>
    <row r="641" spans="3:3" x14ac:dyDescent="0.25">
      <c r="C641" s="237"/>
    </row>
    <row r="642" spans="3:3" x14ac:dyDescent="0.25">
      <c r="C642" s="237"/>
    </row>
    <row r="643" spans="3:3" x14ac:dyDescent="0.25">
      <c r="C643" s="237"/>
    </row>
    <row r="644" spans="3:3" x14ac:dyDescent="0.25">
      <c r="C644" s="237"/>
    </row>
    <row r="645" spans="3:3" x14ac:dyDescent="0.25">
      <c r="C645" s="237"/>
    </row>
    <row r="646" spans="3:3" x14ac:dyDescent="0.25">
      <c r="C646" s="237"/>
    </row>
    <row r="647" spans="3:3" x14ac:dyDescent="0.25">
      <c r="C647" s="237"/>
    </row>
    <row r="648" spans="3:3" x14ac:dyDescent="0.25">
      <c r="C648" s="237"/>
    </row>
    <row r="649" spans="3:3" x14ac:dyDescent="0.25">
      <c r="C649" s="237"/>
    </row>
    <row r="650" spans="3:3" x14ac:dyDescent="0.25">
      <c r="C650" s="237"/>
    </row>
    <row r="651" spans="3:3" x14ac:dyDescent="0.25">
      <c r="C651" s="237"/>
    </row>
    <row r="652" spans="3:3" x14ac:dyDescent="0.25">
      <c r="C652" s="237"/>
    </row>
    <row r="653" spans="3:3" x14ac:dyDescent="0.25">
      <c r="C653" s="237"/>
    </row>
    <row r="654" spans="3:3" x14ac:dyDescent="0.25">
      <c r="C654" s="237"/>
    </row>
    <row r="655" spans="3:3" x14ac:dyDescent="0.25">
      <c r="C655" s="237"/>
    </row>
    <row r="656" spans="3:3" x14ac:dyDescent="0.25">
      <c r="C656" s="237"/>
    </row>
    <row r="657" spans="3:3" x14ac:dyDescent="0.25">
      <c r="C657" s="237"/>
    </row>
    <row r="658" spans="3:3" x14ac:dyDescent="0.25">
      <c r="C658" s="237"/>
    </row>
    <row r="659" spans="3:3" x14ac:dyDescent="0.25">
      <c r="C659" s="237"/>
    </row>
    <row r="660" spans="3:3" x14ac:dyDescent="0.25">
      <c r="C660" s="237"/>
    </row>
    <row r="661" spans="3:3" x14ac:dyDescent="0.25">
      <c r="C661" s="237"/>
    </row>
    <row r="662" spans="3:3" x14ac:dyDescent="0.25">
      <c r="C662" s="237"/>
    </row>
    <row r="663" spans="3:3" x14ac:dyDescent="0.25">
      <c r="C663" s="237"/>
    </row>
    <row r="664" spans="3:3" x14ac:dyDescent="0.25">
      <c r="C664" s="237"/>
    </row>
    <row r="665" spans="3:3" x14ac:dyDescent="0.25">
      <c r="C665" s="237"/>
    </row>
    <row r="666" spans="3:3" x14ac:dyDescent="0.25">
      <c r="C666" s="237"/>
    </row>
    <row r="667" spans="3:3" x14ac:dyDescent="0.25">
      <c r="C667" s="237"/>
    </row>
    <row r="668" spans="3:3" x14ac:dyDescent="0.25">
      <c r="C668" s="237"/>
    </row>
    <row r="669" spans="3:3" x14ac:dyDescent="0.25">
      <c r="C669" s="237"/>
    </row>
    <row r="670" spans="3:3" x14ac:dyDescent="0.25">
      <c r="C670" s="237"/>
    </row>
    <row r="671" spans="3:3" x14ac:dyDescent="0.25">
      <c r="C671" s="237"/>
    </row>
    <row r="672" spans="3:3" x14ac:dyDescent="0.25">
      <c r="C672" s="237"/>
    </row>
    <row r="673" spans="3:3" x14ac:dyDescent="0.25">
      <c r="C673" s="237"/>
    </row>
    <row r="674" spans="3:3" x14ac:dyDescent="0.25">
      <c r="C674" s="237"/>
    </row>
    <row r="675" spans="3:3" x14ac:dyDescent="0.25">
      <c r="C675" s="237"/>
    </row>
    <row r="676" spans="3:3" x14ac:dyDescent="0.25">
      <c r="C676" s="237"/>
    </row>
    <row r="677" spans="3:3" x14ac:dyDescent="0.25">
      <c r="C677" s="237"/>
    </row>
    <row r="678" spans="3:3" x14ac:dyDescent="0.25">
      <c r="C678" s="237"/>
    </row>
    <row r="679" spans="3:3" x14ac:dyDescent="0.25">
      <c r="C679" s="237"/>
    </row>
    <row r="680" spans="3:3" x14ac:dyDescent="0.25">
      <c r="C680" s="237"/>
    </row>
    <row r="681" spans="3:3" x14ac:dyDescent="0.25">
      <c r="C681" s="237"/>
    </row>
    <row r="682" spans="3:3" x14ac:dyDescent="0.25">
      <c r="C682" s="237"/>
    </row>
    <row r="683" spans="3:3" x14ac:dyDescent="0.25">
      <c r="C683" s="237"/>
    </row>
    <row r="684" spans="3:3" x14ac:dyDescent="0.25">
      <c r="C684" s="237"/>
    </row>
    <row r="685" spans="3:3" x14ac:dyDescent="0.25">
      <c r="C685" s="237"/>
    </row>
    <row r="686" spans="3:3" x14ac:dyDescent="0.25">
      <c r="C686" s="237"/>
    </row>
    <row r="687" spans="3:3" x14ac:dyDescent="0.25">
      <c r="C687" s="237"/>
    </row>
    <row r="688" spans="3:3" x14ac:dyDescent="0.25">
      <c r="C688" s="237"/>
    </row>
    <row r="689" spans="3:3" x14ac:dyDescent="0.25">
      <c r="C689" s="237"/>
    </row>
    <row r="690" spans="3:3" x14ac:dyDescent="0.25">
      <c r="C690" s="237"/>
    </row>
    <row r="691" spans="3:3" x14ac:dyDescent="0.25">
      <c r="C691" s="237"/>
    </row>
    <row r="692" spans="3:3" x14ac:dyDescent="0.25">
      <c r="C692" s="237"/>
    </row>
    <row r="693" spans="3:3" x14ac:dyDescent="0.25">
      <c r="C693" s="237"/>
    </row>
    <row r="694" spans="3:3" x14ac:dyDescent="0.25">
      <c r="C694" s="237"/>
    </row>
    <row r="695" spans="3:3" x14ac:dyDescent="0.25">
      <c r="C695" s="237"/>
    </row>
    <row r="696" spans="3:3" x14ac:dyDescent="0.25">
      <c r="C696" s="237"/>
    </row>
    <row r="697" spans="3:3" x14ac:dyDescent="0.25">
      <c r="C697" s="237"/>
    </row>
    <row r="698" spans="3:3" x14ac:dyDescent="0.25">
      <c r="C698" s="237"/>
    </row>
    <row r="699" spans="3:3" x14ac:dyDescent="0.25">
      <c r="C699" s="237"/>
    </row>
    <row r="700" spans="3:3" x14ac:dyDescent="0.25">
      <c r="C700" s="237"/>
    </row>
    <row r="701" spans="3:3" x14ac:dyDescent="0.25">
      <c r="C701" s="237"/>
    </row>
    <row r="702" spans="3:3" x14ac:dyDescent="0.25">
      <c r="C702" s="237"/>
    </row>
    <row r="703" spans="3:3" x14ac:dyDescent="0.25">
      <c r="C703" s="237"/>
    </row>
    <row r="704" spans="3:3" x14ac:dyDescent="0.25">
      <c r="C704" s="237"/>
    </row>
    <row r="705" spans="3:3" x14ac:dyDescent="0.25">
      <c r="C705" s="237"/>
    </row>
    <row r="706" spans="3:3" x14ac:dyDescent="0.25">
      <c r="C706" s="237"/>
    </row>
    <row r="707" spans="3:3" x14ac:dyDescent="0.25">
      <c r="C707" s="237"/>
    </row>
    <row r="708" spans="3:3" x14ac:dyDescent="0.25">
      <c r="C708" s="237"/>
    </row>
    <row r="709" spans="3:3" x14ac:dyDescent="0.25">
      <c r="C709" s="237"/>
    </row>
    <row r="710" spans="3:3" x14ac:dyDescent="0.25">
      <c r="C710" s="237"/>
    </row>
    <row r="711" spans="3:3" x14ac:dyDescent="0.25">
      <c r="C711" s="237"/>
    </row>
    <row r="712" spans="3:3" x14ac:dyDescent="0.25">
      <c r="C712" s="237"/>
    </row>
    <row r="713" spans="3:3" x14ac:dyDescent="0.25">
      <c r="C713" s="237"/>
    </row>
    <row r="714" spans="3:3" x14ac:dyDescent="0.25">
      <c r="C714" s="237"/>
    </row>
    <row r="715" spans="3:3" x14ac:dyDescent="0.25">
      <c r="C715" s="237"/>
    </row>
    <row r="716" spans="3:3" x14ac:dyDescent="0.25">
      <c r="C716" s="237"/>
    </row>
    <row r="717" spans="3:3" x14ac:dyDescent="0.25">
      <c r="C717" s="237"/>
    </row>
    <row r="718" spans="3:3" x14ac:dyDescent="0.25">
      <c r="C718" s="237"/>
    </row>
    <row r="719" spans="3:3" x14ac:dyDescent="0.25">
      <c r="C719" s="237"/>
    </row>
    <row r="720" spans="3:3" x14ac:dyDescent="0.25">
      <c r="C720" s="237"/>
    </row>
    <row r="721" spans="3:3" x14ac:dyDescent="0.25">
      <c r="C721" s="237"/>
    </row>
    <row r="722" spans="3:3" x14ac:dyDescent="0.25">
      <c r="C722" s="237"/>
    </row>
    <row r="723" spans="3:3" x14ac:dyDescent="0.25">
      <c r="C723" s="237"/>
    </row>
    <row r="724" spans="3:3" x14ac:dyDescent="0.25">
      <c r="C724" s="237"/>
    </row>
    <row r="725" spans="3:3" x14ac:dyDescent="0.25">
      <c r="C725" s="237"/>
    </row>
    <row r="726" spans="3:3" x14ac:dyDescent="0.25">
      <c r="C726" s="237"/>
    </row>
    <row r="727" spans="3:3" x14ac:dyDescent="0.25">
      <c r="C727" s="237"/>
    </row>
    <row r="728" spans="3:3" x14ac:dyDescent="0.25">
      <c r="C728" s="237"/>
    </row>
    <row r="729" spans="3:3" x14ac:dyDescent="0.25">
      <c r="C729" s="237"/>
    </row>
    <row r="730" spans="3:3" x14ac:dyDescent="0.25">
      <c r="C730" s="237"/>
    </row>
    <row r="731" spans="3:3" x14ac:dyDescent="0.25">
      <c r="C731" s="237"/>
    </row>
    <row r="732" spans="3:3" x14ac:dyDescent="0.25">
      <c r="C732" s="237"/>
    </row>
    <row r="733" spans="3:3" x14ac:dyDescent="0.25">
      <c r="C733" s="237"/>
    </row>
    <row r="734" spans="3:3" x14ac:dyDescent="0.25">
      <c r="C734" s="237"/>
    </row>
    <row r="735" spans="3:3" x14ac:dyDescent="0.25">
      <c r="C735" s="237"/>
    </row>
    <row r="736" spans="3:3" x14ac:dyDescent="0.25">
      <c r="C736" s="237"/>
    </row>
    <row r="737" spans="3:3" x14ac:dyDescent="0.25">
      <c r="C737" s="237"/>
    </row>
    <row r="738" spans="3:3" x14ac:dyDescent="0.25">
      <c r="C738" s="237"/>
    </row>
    <row r="739" spans="3:3" x14ac:dyDescent="0.25">
      <c r="C739" s="237"/>
    </row>
    <row r="740" spans="3:3" x14ac:dyDescent="0.25">
      <c r="C740" s="237"/>
    </row>
    <row r="741" spans="3:3" x14ac:dyDescent="0.25">
      <c r="C741" s="237"/>
    </row>
    <row r="742" spans="3:3" x14ac:dyDescent="0.25">
      <c r="C742" s="237"/>
    </row>
    <row r="743" spans="3:3" x14ac:dyDescent="0.25">
      <c r="C743" s="237"/>
    </row>
    <row r="744" spans="3:3" x14ac:dyDescent="0.25">
      <c r="C744" s="237"/>
    </row>
    <row r="745" spans="3:3" x14ac:dyDescent="0.25">
      <c r="C745" s="237"/>
    </row>
    <row r="746" spans="3:3" x14ac:dyDescent="0.25">
      <c r="C746" s="237"/>
    </row>
    <row r="747" spans="3:3" x14ac:dyDescent="0.25">
      <c r="C747" s="237"/>
    </row>
    <row r="748" spans="3:3" x14ac:dyDescent="0.25">
      <c r="C748" s="237"/>
    </row>
    <row r="749" spans="3:3" x14ac:dyDescent="0.25">
      <c r="C749" s="237"/>
    </row>
    <row r="750" spans="3:3" x14ac:dyDescent="0.25">
      <c r="C750" s="237"/>
    </row>
    <row r="751" spans="3:3" x14ac:dyDescent="0.25">
      <c r="C751" s="237"/>
    </row>
    <row r="752" spans="3:3" x14ac:dyDescent="0.25">
      <c r="C752" s="237"/>
    </row>
    <row r="753" spans="3:3" x14ac:dyDescent="0.25">
      <c r="C753" s="237"/>
    </row>
    <row r="754" spans="3:3" x14ac:dyDescent="0.25">
      <c r="C754" s="237"/>
    </row>
    <row r="755" spans="3:3" x14ac:dyDescent="0.25">
      <c r="C755" s="237"/>
    </row>
    <row r="756" spans="3:3" x14ac:dyDescent="0.25">
      <c r="C756" s="237"/>
    </row>
    <row r="757" spans="3:3" x14ac:dyDescent="0.25">
      <c r="C757" s="237"/>
    </row>
    <row r="758" spans="3:3" x14ac:dyDescent="0.25">
      <c r="C758" s="237"/>
    </row>
    <row r="759" spans="3:3" x14ac:dyDescent="0.25">
      <c r="C759" s="237"/>
    </row>
    <row r="760" spans="3:3" x14ac:dyDescent="0.25">
      <c r="C760" s="237"/>
    </row>
    <row r="761" spans="3:3" x14ac:dyDescent="0.25">
      <c r="C761" s="237"/>
    </row>
    <row r="762" spans="3:3" x14ac:dyDescent="0.25">
      <c r="C762" s="237"/>
    </row>
    <row r="763" spans="3:3" x14ac:dyDescent="0.25">
      <c r="C763" s="237"/>
    </row>
    <row r="764" spans="3:3" x14ac:dyDescent="0.25">
      <c r="C764" s="237"/>
    </row>
    <row r="765" spans="3:3" x14ac:dyDescent="0.25">
      <c r="C765" s="237"/>
    </row>
    <row r="766" spans="3:3" x14ac:dyDescent="0.25">
      <c r="C766" s="237"/>
    </row>
    <row r="767" spans="3:3" x14ac:dyDescent="0.25">
      <c r="C767" s="237"/>
    </row>
    <row r="768" spans="3:3" x14ac:dyDescent="0.25">
      <c r="C768" s="237"/>
    </row>
    <row r="769" spans="3:3" x14ac:dyDescent="0.25">
      <c r="C769" s="237"/>
    </row>
    <row r="770" spans="3:3" x14ac:dyDescent="0.25">
      <c r="C770" s="237"/>
    </row>
    <row r="771" spans="3:3" x14ac:dyDescent="0.25">
      <c r="C771" s="237"/>
    </row>
    <row r="772" spans="3:3" x14ac:dyDescent="0.25">
      <c r="C772" s="237"/>
    </row>
    <row r="773" spans="3:3" x14ac:dyDescent="0.25">
      <c r="C773" s="237"/>
    </row>
    <row r="774" spans="3:3" x14ac:dyDescent="0.25">
      <c r="C774" s="237"/>
    </row>
    <row r="775" spans="3:3" x14ac:dyDescent="0.25">
      <c r="C775" s="237"/>
    </row>
    <row r="776" spans="3:3" x14ac:dyDescent="0.25">
      <c r="C776" s="237"/>
    </row>
    <row r="777" spans="3:3" x14ac:dyDescent="0.25">
      <c r="C777" s="237"/>
    </row>
    <row r="778" spans="3:3" x14ac:dyDescent="0.25">
      <c r="C778" s="237"/>
    </row>
    <row r="779" spans="3:3" x14ac:dyDescent="0.25">
      <c r="C779" s="237"/>
    </row>
    <row r="780" spans="3:3" x14ac:dyDescent="0.25">
      <c r="C780" s="237"/>
    </row>
  </sheetData>
  <mergeCells count="74">
    <mergeCell ref="B57:B59"/>
    <mergeCell ref="B41:B43"/>
    <mergeCell ref="B21:O21"/>
    <mergeCell ref="B45:B47"/>
    <mergeCell ref="B28:B30"/>
    <mergeCell ref="B49:B51"/>
    <mergeCell ref="B36:B39"/>
    <mergeCell ref="B32:B34"/>
    <mergeCell ref="B53:B55"/>
    <mergeCell ref="C221:C222"/>
    <mergeCell ref="C223:C226"/>
    <mergeCell ref="C231:C234"/>
    <mergeCell ref="C184:C188"/>
    <mergeCell ref="C205:C208"/>
    <mergeCell ref="C320:C323"/>
    <mergeCell ref="C159:C162"/>
    <mergeCell ref="C168:C171"/>
    <mergeCell ref="C172:C175"/>
    <mergeCell ref="C318:C319"/>
    <mergeCell ref="B253:O253"/>
    <mergeCell ref="B313:O313"/>
    <mergeCell ref="C227:C230"/>
    <mergeCell ref="B247:O247"/>
    <mergeCell ref="C310:C311"/>
    <mergeCell ref="C209:C212"/>
    <mergeCell ref="C217:C220"/>
    <mergeCell ref="C193:C196"/>
    <mergeCell ref="C197:C200"/>
    <mergeCell ref="C213:C216"/>
    <mergeCell ref="C201:C204"/>
    <mergeCell ref="B61:B63"/>
    <mergeCell ref="C189:C192"/>
    <mergeCell ref="B65:B67"/>
    <mergeCell ref="B69:B71"/>
    <mergeCell ref="B73:O73"/>
    <mergeCell ref="B90:O90"/>
    <mergeCell ref="B80:O80"/>
    <mergeCell ref="B76:B77"/>
    <mergeCell ref="C163:C167"/>
    <mergeCell ref="C151:C154"/>
    <mergeCell ref="C143:C146"/>
    <mergeCell ref="C155:C158"/>
    <mergeCell ref="C176:C179"/>
    <mergeCell ref="C180:C183"/>
    <mergeCell ref="E19:F19"/>
    <mergeCell ref="A18:A20"/>
    <mergeCell ref="I18:K18"/>
    <mergeCell ref="M18:O18"/>
    <mergeCell ref="I19:J19"/>
    <mergeCell ref="G19:G20"/>
    <mergeCell ref="C18:C20"/>
    <mergeCell ref="O19:O20"/>
    <mergeCell ref="E18:G18"/>
    <mergeCell ref="M19:N19"/>
    <mergeCell ref="H18:H20"/>
    <mergeCell ref="D18:D20"/>
    <mergeCell ref="B18:B20"/>
    <mergeCell ref="L18:L20"/>
    <mergeCell ref="K19:K20"/>
    <mergeCell ref="A16:O16"/>
    <mergeCell ref="B9:O9"/>
    <mergeCell ref="B10:N10"/>
    <mergeCell ref="B11:O11"/>
    <mergeCell ref="B12:N12"/>
    <mergeCell ref="B13:O13"/>
    <mergeCell ref="B14:N14"/>
    <mergeCell ref="B8:N8"/>
    <mergeCell ref="B5:O5"/>
    <mergeCell ref="B6:N6"/>
    <mergeCell ref="B1:O1"/>
    <mergeCell ref="B2:O2"/>
    <mergeCell ref="B3:O3"/>
    <mergeCell ref="B4:O4"/>
    <mergeCell ref="B7:O7"/>
  </mergeCells>
  <pageMargins left="1.1811023622047245" right="0.39370078740157483" top="0.78740157480314965" bottom="0.78740157480314965" header="0.31496062992125984" footer="0.31496062992125984"/>
  <pageSetup paperSize="9" scale="4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A10" sqref="A10:O10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69" t="s">
        <v>328</v>
      </c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1:17" x14ac:dyDescent="0.25">
      <c r="B2" s="118"/>
      <c r="C2" s="669" t="s">
        <v>447</v>
      </c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</row>
    <row r="3" spans="1:17" x14ac:dyDescent="0.25">
      <c r="B3" s="118"/>
      <c r="C3" s="669" t="s">
        <v>505</v>
      </c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</row>
    <row r="4" spans="1:17" x14ac:dyDescent="0.25">
      <c r="B4" s="118"/>
      <c r="C4" s="669" t="s">
        <v>344</v>
      </c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669"/>
    </row>
    <row r="5" spans="1:17" x14ac:dyDescent="0.25">
      <c r="B5" s="118"/>
      <c r="C5" s="475" t="s">
        <v>519</v>
      </c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</row>
    <row r="6" spans="1:17" x14ac:dyDescent="0.25">
      <c r="B6" s="118"/>
      <c r="C6" s="475" t="s">
        <v>538</v>
      </c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</row>
    <row r="7" spans="1:17" x14ac:dyDescent="0.25">
      <c r="B7" s="118"/>
      <c r="C7" s="531" t="s">
        <v>548</v>
      </c>
      <c r="D7" s="531"/>
      <c r="E7" s="531"/>
      <c r="F7" s="531"/>
      <c r="G7" s="531"/>
      <c r="H7" s="531"/>
      <c r="I7" s="531"/>
      <c r="J7" s="531"/>
      <c r="K7" s="531"/>
      <c r="L7" s="531"/>
      <c r="M7" s="531"/>
      <c r="N7" s="531"/>
      <c r="O7" s="531"/>
    </row>
    <row r="8" spans="1:17" x14ac:dyDescent="0.25">
      <c r="B8" s="118"/>
      <c r="C8" s="531" t="s">
        <v>549</v>
      </c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</row>
    <row r="9" spans="1:17" x14ac:dyDescent="0.25">
      <c r="C9" s="119"/>
      <c r="D9" s="120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20"/>
    </row>
    <row r="10" spans="1:17" ht="30.75" customHeight="1" x14ac:dyDescent="0.25">
      <c r="A10" s="580" t="s">
        <v>465</v>
      </c>
      <c r="B10" s="580"/>
      <c r="C10" s="580"/>
      <c r="D10" s="580"/>
      <c r="E10" s="580"/>
      <c r="F10" s="580"/>
      <c r="G10" s="580"/>
      <c r="H10" s="580"/>
      <c r="I10" s="580"/>
      <c r="J10" s="580"/>
      <c r="K10" s="580"/>
      <c r="L10" s="580"/>
      <c r="M10" s="580"/>
      <c r="N10" s="580"/>
      <c r="O10" s="580"/>
    </row>
    <row r="11" spans="1:17" ht="17.25" customHeight="1" x14ac:dyDescent="0.25">
      <c r="A11" s="58"/>
      <c r="B11" s="58"/>
      <c r="C11" s="58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4" t="s">
        <v>406</v>
      </c>
    </row>
    <row r="12" spans="1:17" x14ac:dyDescent="0.25">
      <c r="A12" s="668" t="s">
        <v>5</v>
      </c>
      <c r="B12" s="575" t="s">
        <v>325</v>
      </c>
      <c r="C12" s="575" t="s">
        <v>54</v>
      </c>
      <c r="D12" s="571" t="s">
        <v>336</v>
      </c>
      <c r="E12" s="598" t="s">
        <v>194</v>
      </c>
      <c r="F12" s="598"/>
      <c r="G12" s="598"/>
      <c r="H12" s="583" t="s">
        <v>338</v>
      </c>
      <c r="I12" s="604" t="s">
        <v>194</v>
      </c>
      <c r="J12" s="604"/>
      <c r="K12" s="604"/>
      <c r="L12" s="564" t="s">
        <v>0</v>
      </c>
      <c r="M12" s="564" t="s">
        <v>194</v>
      </c>
      <c r="N12" s="564"/>
      <c r="O12" s="564"/>
    </row>
    <row r="13" spans="1:17" x14ac:dyDescent="0.25">
      <c r="A13" s="668"/>
      <c r="B13" s="575"/>
      <c r="C13" s="575"/>
      <c r="D13" s="571"/>
      <c r="E13" s="598" t="s">
        <v>1</v>
      </c>
      <c r="F13" s="598"/>
      <c r="G13" s="571" t="s">
        <v>2</v>
      </c>
      <c r="H13" s="583"/>
      <c r="I13" s="604" t="s">
        <v>1</v>
      </c>
      <c r="J13" s="604"/>
      <c r="K13" s="583" t="s">
        <v>2</v>
      </c>
      <c r="L13" s="564"/>
      <c r="M13" s="564" t="s">
        <v>1</v>
      </c>
      <c r="N13" s="564"/>
      <c r="O13" s="575" t="s">
        <v>2</v>
      </c>
      <c r="Q13" s="121"/>
    </row>
    <row r="14" spans="1:17" ht="29.25" customHeight="1" x14ac:dyDescent="0.25">
      <c r="A14" s="668"/>
      <c r="B14" s="575"/>
      <c r="C14" s="575"/>
      <c r="D14" s="571"/>
      <c r="E14" s="139" t="s">
        <v>3</v>
      </c>
      <c r="F14" s="138" t="s">
        <v>4</v>
      </c>
      <c r="G14" s="571"/>
      <c r="H14" s="583"/>
      <c r="I14" s="140" t="s">
        <v>3</v>
      </c>
      <c r="J14" s="135" t="s">
        <v>4</v>
      </c>
      <c r="K14" s="583"/>
      <c r="L14" s="564"/>
      <c r="M14" s="136" t="s">
        <v>3</v>
      </c>
      <c r="N14" s="134" t="s">
        <v>4</v>
      </c>
      <c r="O14" s="575"/>
      <c r="P14" s="70" t="s">
        <v>305</v>
      </c>
      <c r="Q14" s="71"/>
    </row>
    <row r="15" spans="1:17" ht="15.95" customHeight="1" x14ac:dyDescent="0.25">
      <c r="A15" s="13" t="s">
        <v>71</v>
      </c>
      <c r="B15" s="561" t="s">
        <v>59</v>
      </c>
      <c r="C15" s="562"/>
      <c r="D15" s="562"/>
      <c r="E15" s="562"/>
      <c r="F15" s="562"/>
      <c r="G15" s="562"/>
      <c r="H15" s="562"/>
      <c r="I15" s="562"/>
      <c r="J15" s="562"/>
      <c r="K15" s="562"/>
      <c r="L15" s="562"/>
      <c r="M15" s="562"/>
      <c r="N15" s="562"/>
      <c r="O15" s="563"/>
      <c r="P15" s="70" t="s">
        <v>306</v>
      </c>
      <c r="Q15" s="71"/>
    </row>
    <row r="16" spans="1:17" ht="15" customHeight="1" x14ac:dyDescent="0.25">
      <c r="A16" s="13" t="s">
        <v>182</v>
      </c>
      <c r="B16" s="12" t="s">
        <v>20</v>
      </c>
      <c r="C16" s="15" t="s">
        <v>31</v>
      </c>
      <c r="D16" s="16">
        <f>E16+G16</f>
        <v>116.7</v>
      </c>
      <c r="E16" s="16">
        <v>112.4</v>
      </c>
      <c r="F16" s="16"/>
      <c r="G16" s="16">
        <v>4.3</v>
      </c>
      <c r="H16" s="10">
        <f>I16+K16</f>
        <v>0</v>
      </c>
      <c r="I16" s="10"/>
      <c r="J16" s="10"/>
      <c r="K16" s="10"/>
      <c r="L16" s="12">
        <f>M16+O16</f>
        <v>116.7</v>
      </c>
      <c r="M16" s="12">
        <f>E16+I16</f>
        <v>112.4</v>
      </c>
      <c r="N16" s="12">
        <f>F16+J16</f>
        <v>0</v>
      </c>
      <c r="O16" s="12">
        <f>G16+K16</f>
        <v>4.3</v>
      </c>
      <c r="P16" s="70" t="s">
        <v>307</v>
      </c>
      <c r="Q16" s="71"/>
    </row>
    <row r="17" spans="1:17" ht="15.95" customHeight="1" x14ac:dyDescent="0.25">
      <c r="A17" s="20" t="s">
        <v>72</v>
      </c>
      <c r="B17" s="21" t="s">
        <v>175</v>
      </c>
      <c r="C17" s="28"/>
      <c r="D17" s="23">
        <f>D16</f>
        <v>116.7</v>
      </c>
      <c r="E17" s="23">
        <f>E16</f>
        <v>112.4</v>
      </c>
      <c r="F17" s="23">
        <f>F16</f>
        <v>0</v>
      </c>
      <c r="G17" s="23">
        <f>G16</f>
        <v>4.3</v>
      </c>
      <c r="H17" s="24">
        <f t="shared" ref="H17:O17" si="0">H16</f>
        <v>0</v>
      </c>
      <c r="I17" s="24">
        <f t="shared" si="0"/>
        <v>0</v>
      </c>
      <c r="J17" s="24">
        <f t="shared" si="0"/>
        <v>0</v>
      </c>
      <c r="K17" s="24">
        <f t="shared" si="0"/>
        <v>0</v>
      </c>
      <c r="L17" s="21">
        <f t="shared" si="0"/>
        <v>116.7</v>
      </c>
      <c r="M17" s="21">
        <f t="shared" si="0"/>
        <v>112.4</v>
      </c>
      <c r="N17" s="21">
        <f t="shared" si="0"/>
        <v>0</v>
      </c>
      <c r="O17" s="21">
        <f t="shared" si="0"/>
        <v>4.3</v>
      </c>
      <c r="P17" s="70" t="s">
        <v>308</v>
      </c>
      <c r="Q17" s="71"/>
    </row>
    <row r="18" spans="1:17" ht="15.95" customHeight="1" x14ac:dyDescent="0.25">
      <c r="A18" s="13" t="s">
        <v>73</v>
      </c>
      <c r="B18" s="561" t="s">
        <v>63</v>
      </c>
      <c r="C18" s="562"/>
      <c r="D18" s="562"/>
      <c r="E18" s="562"/>
      <c r="F18" s="562"/>
      <c r="G18" s="562"/>
      <c r="H18" s="562"/>
      <c r="I18" s="562"/>
      <c r="J18" s="562"/>
      <c r="K18" s="562"/>
      <c r="L18" s="562"/>
      <c r="M18" s="562"/>
      <c r="N18" s="562"/>
      <c r="O18" s="563"/>
      <c r="P18" s="70" t="s">
        <v>311</v>
      </c>
      <c r="Q18" s="71">
        <f>L16</f>
        <v>116.7</v>
      </c>
    </row>
    <row r="19" spans="1:17" ht="15" customHeight="1" x14ac:dyDescent="0.25">
      <c r="A19" s="13" t="s">
        <v>74</v>
      </c>
      <c r="B19" s="12" t="s">
        <v>20</v>
      </c>
      <c r="C19" s="15" t="s">
        <v>32</v>
      </c>
      <c r="D19" s="16">
        <f>E19+G19</f>
        <v>34.9</v>
      </c>
      <c r="E19" s="16">
        <v>34.9</v>
      </c>
      <c r="F19" s="16"/>
      <c r="G19" s="16"/>
      <c r="H19" s="10">
        <f>I19+K19</f>
        <v>0</v>
      </c>
      <c r="I19" s="10"/>
      <c r="J19" s="10"/>
      <c r="K19" s="10"/>
      <c r="L19" s="12">
        <f>M19+O19</f>
        <v>34.9</v>
      </c>
      <c r="M19" s="12">
        <f>E19+I19</f>
        <v>34.9</v>
      </c>
      <c r="N19" s="12">
        <f>F19+J19</f>
        <v>0</v>
      </c>
      <c r="O19" s="12">
        <f>G19+K19</f>
        <v>0</v>
      </c>
      <c r="P19" s="70" t="s">
        <v>309</v>
      </c>
      <c r="Q19" s="71">
        <f>SUM(I24:I34)</f>
        <v>0</v>
      </c>
    </row>
    <row r="20" spans="1:17" ht="15.95" customHeight="1" x14ac:dyDescent="0.25">
      <c r="A20" s="20" t="s">
        <v>75</v>
      </c>
      <c r="B20" s="21" t="s">
        <v>176</v>
      </c>
      <c r="C20" s="28"/>
      <c r="D20" s="23">
        <f>D19</f>
        <v>34.9</v>
      </c>
      <c r="E20" s="23">
        <f>E19</f>
        <v>34.9</v>
      </c>
      <c r="F20" s="23">
        <f>F19</f>
        <v>0</v>
      </c>
      <c r="G20" s="23">
        <f>G19</f>
        <v>0</v>
      </c>
      <c r="H20" s="24">
        <f t="shared" ref="H20:O20" si="1">H19</f>
        <v>0</v>
      </c>
      <c r="I20" s="24">
        <f t="shared" si="1"/>
        <v>0</v>
      </c>
      <c r="J20" s="24">
        <f t="shared" si="1"/>
        <v>0</v>
      </c>
      <c r="K20" s="24">
        <f t="shared" si="1"/>
        <v>0</v>
      </c>
      <c r="L20" s="21">
        <f t="shared" si="1"/>
        <v>34.9</v>
      </c>
      <c r="M20" s="21">
        <f t="shared" si="1"/>
        <v>34.9</v>
      </c>
      <c r="N20" s="21">
        <f t="shared" si="1"/>
        <v>0</v>
      </c>
      <c r="O20" s="21">
        <f t="shared" si="1"/>
        <v>0</v>
      </c>
      <c r="P20" s="70" t="s">
        <v>310</v>
      </c>
      <c r="Q20" s="71">
        <f>L19</f>
        <v>34.9</v>
      </c>
    </row>
    <row r="21" spans="1:17" ht="15.95" customHeight="1" x14ac:dyDescent="0.25">
      <c r="A21" s="122" t="s">
        <v>76</v>
      </c>
      <c r="B21" s="152" t="s">
        <v>172</v>
      </c>
      <c r="C21" s="153"/>
      <c r="D21" s="47">
        <f>D17+D20</f>
        <v>151.6</v>
      </c>
      <c r="E21" s="47">
        <f>E17+E20</f>
        <v>147.30000000000001</v>
      </c>
      <c r="F21" s="47">
        <f>F17+F20</f>
        <v>0</v>
      </c>
      <c r="G21" s="47">
        <f>G17+G20</f>
        <v>4.3</v>
      </c>
      <c r="H21" s="48">
        <f t="shared" ref="H21:O21" si="2">H17+H20</f>
        <v>0</v>
      </c>
      <c r="I21" s="48">
        <f t="shared" si="2"/>
        <v>0</v>
      </c>
      <c r="J21" s="48">
        <f t="shared" si="2"/>
        <v>0</v>
      </c>
      <c r="K21" s="48">
        <f t="shared" si="2"/>
        <v>0</v>
      </c>
      <c r="L21" s="49">
        <f t="shared" si="2"/>
        <v>151.6</v>
      </c>
      <c r="M21" s="49">
        <f t="shared" si="2"/>
        <v>147.30000000000001</v>
      </c>
      <c r="N21" s="49">
        <f t="shared" si="2"/>
        <v>0</v>
      </c>
      <c r="O21" s="49">
        <f t="shared" si="2"/>
        <v>4.3</v>
      </c>
      <c r="P21" s="70" t="s">
        <v>312</v>
      </c>
      <c r="Q21" s="71">
        <f>SUM(I70:I83)</f>
        <v>0</v>
      </c>
    </row>
    <row r="22" spans="1:17" ht="15" customHeight="1" x14ac:dyDescent="0.25">
      <c r="A22" s="106" t="s">
        <v>173</v>
      </c>
      <c r="B22" s="123"/>
      <c r="C22" s="124"/>
      <c r="D22" s="123"/>
      <c r="E22" s="123"/>
      <c r="F22" s="108"/>
      <c r="G22" s="108"/>
      <c r="H22" s="108"/>
      <c r="I22" s="108"/>
      <c r="J22" s="108"/>
      <c r="K22" s="108"/>
      <c r="L22" s="108"/>
      <c r="M22" s="108"/>
      <c r="N22" s="108"/>
      <c r="P22" s="70" t="s">
        <v>313</v>
      </c>
      <c r="Q22" s="71">
        <f>SUM(I41:I67)</f>
        <v>0</v>
      </c>
    </row>
    <row r="23" spans="1:17" x14ac:dyDescent="0.25">
      <c r="A23" s="106"/>
      <c r="B23" s="6"/>
      <c r="C23" s="109"/>
      <c r="D23" s="6"/>
      <c r="E23" s="6"/>
      <c r="F23" s="110"/>
      <c r="G23" s="6"/>
      <c r="H23" s="6"/>
      <c r="I23" s="6"/>
      <c r="J23" s="6"/>
      <c r="K23" s="6"/>
      <c r="L23" s="6"/>
      <c r="M23" s="6"/>
      <c r="N23" s="6"/>
      <c r="P23" s="70" t="s">
        <v>314</v>
      </c>
      <c r="Q23" s="71">
        <f>SUM(I86:I89)</f>
        <v>0</v>
      </c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75" t="s">
        <v>172</v>
      </c>
      <c r="Q24" s="76">
        <f>SUM(Q14:Q23)</f>
        <v>151.6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 t="s">
        <v>433</v>
      </c>
      <c r="K25" s="6"/>
      <c r="L25" s="6"/>
      <c r="M25" s="6"/>
      <c r="N25" s="6"/>
      <c r="P25" s="77"/>
      <c r="Q25" s="77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P26" s="77"/>
      <c r="Q26" s="77">
        <f>Q24-L21</f>
        <v>0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Q28" s="2">
        <f>L21-Q24</f>
        <v>0</v>
      </c>
    </row>
    <row r="29" spans="1:17" x14ac:dyDescent="0.25">
      <c r="A29" s="6"/>
      <c r="B29" s="6"/>
      <c r="C29" s="52"/>
      <c r="D29" s="6"/>
      <c r="E29" s="6"/>
      <c r="F29" s="6"/>
      <c r="G29" s="6" t="s">
        <v>173</v>
      </c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</sheetData>
  <mergeCells count="22"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B15:O15"/>
    <mergeCell ref="K13:K14"/>
    <mergeCell ref="B12:B14"/>
    <mergeCell ref="C12:C14"/>
    <mergeCell ref="E12:G12"/>
    <mergeCell ref="H12:H14"/>
    <mergeCell ref="A12:A14"/>
    <mergeCell ref="C1:O1"/>
    <mergeCell ref="C2:O2"/>
    <mergeCell ref="C3:O3"/>
    <mergeCell ref="C4:O4"/>
    <mergeCell ref="A10:O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2"/>
  <sheetViews>
    <sheetView showZeros="0" workbookViewId="0">
      <selection activeCell="B26" sqref="B26:O2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14" t="s">
        <v>328</v>
      </c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</row>
    <row r="2" spans="1:15" x14ac:dyDescent="0.25">
      <c r="B2" s="614" t="s">
        <v>447</v>
      </c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</row>
    <row r="3" spans="1:15" x14ac:dyDescent="0.25">
      <c r="B3" s="614" t="s">
        <v>505</v>
      </c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</row>
    <row r="4" spans="1:15" x14ac:dyDescent="0.25">
      <c r="B4" s="614" t="s">
        <v>345</v>
      </c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</row>
    <row r="5" spans="1:15" ht="13.5" customHeight="1" x14ac:dyDescent="0.25">
      <c r="B5" s="596" t="s">
        <v>511</v>
      </c>
      <c r="C5" s="596"/>
      <c r="D5" s="596"/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</row>
    <row r="6" spans="1:15" ht="15" customHeight="1" x14ac:dyDescent="0.25">
      <c r="B6" s="596" t="s">
        <v>515</v>
      </c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</row>
    <row r="7" spans="1:15" ht="15" hidden="1" customHeight="1" x14ac:dyDescent="0.25">
      <c r="A7" s="320"/>
      <c r="B7" s="596" t="s">
        <v>412</v>
      </c>
      <c r="C7" s="596"/>
      <c r="D7" s="596"/>
      <c r="E7" s="596"/>
      <c r="F7" s="596"/>
      <c r="G7" s="596"/>
      <c r="H7" s="596"/>
      <c r="I7" s="596"/>
      <c r="J7" s="596"/>
      <c r="K7" s="596"/>
      <c r="L7" s="596"/>
      <c r="M7" s="596"/>
      <c r="N7" s="596"/>
      <c r="O7" s="596"/>
    </row>
    <row r="8" spans="1:15" hidden="1" x14ac:dyDescent="0.25">
      <c r="A8" s="320"/>
      <c r="B8" s="596" t="s">
        <v>413</v>
      </c>
      <c r="C8" s="596"/>
      <c r="D8" s="596"/>
      <c r="E8" s="596"/>
      <c r="F8" s="596"/>
      <c r="G8" s="596"/>
      <c r="H8" s="596"/>
      <c r="I8" s="596"/>
      <c r="J8" s="596"/>
      <c r="K8" s="596"/>
      <c r="L8" s="596"/>
      <c r="M8" s="596"/>
      <c r="N8" s="596"/>
      <c r="O8" s="596"/>
    </row>
    <row r="9" spans="1:15" ht="15" hidden="1" customHeight="1" x14ac:dyDescent="0.25">
      <c r="A9" s="320"/>
      <c r="B9" s="596" t="s">
        <v>414</v>
      </c>
      <c r="C9" s="596"/>
      <c r="D9" s="596"/>
      <c r="E9" s="596"/>
      <c r="F9" s="596"/>
      <c r="G9" s="596"/>
      <c r="H9" s="596"/>
      <c r="I9" s="596"/>
      <c r="J9" s="596"/>
      <c r="K9" s="596"/>
      <c r="L9" s="596"/>
      <c r="M9" s="596"/>
      <c r="N9" s="596"/>
      <c r="O9" s="596"/>
    </row>
    <row r="10" spans="1:15" hidden="1" x14ac:dyDescent="0.25">
      <c r="A10" s="320"/>
      <c r="B10" s="596" t="s">
        <v>415</v>
      </c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596"/>
    </row>
    <row r="11" spans="1:15" hidden="1" x14ac:dyDescent="0.25">
      <c r="A11" s="320"/>
      <c r="B11" s="596" t="s">
        <v>430</v>
      </c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N11" s="596"/>
      <c r="O11" s="596"/>
    </row>
    <row r="12" spans="1:15" hidden="1" x14ac:dyDescent="0.25">
      <c r="A12" s="320"/>
      <c r="B12" s="596" t="s">
        <v>421</v>
      </c>
      <c r="C12" s="596"/>
      <c r="D12" s="596"/>
      <c r="E12" s="596"/>
      <c r="F12" s="596"/>
      <c r="G12" s="596"/>
      <c r="H12" s="596"/>
      <c r="I12" s="596"/>
      <c r="J12" s="596"/>
      <c r="K12" s="596"/>
      <c r="L12" s="596"/>
      <c r="M12" s="596"/>
      <c r="N12" s="596"/>
      <c r="O12" s="596"/>
    </row>
    <row r="13" spans="1:15" hidden="1" x14ac:dyDescent="0.25">
      <c r="A13" s="320"/>
      <c r="B13" s="596" t="s">
        <v>429</v>
      </c>
      <c r="C13" s="596"/>
      <c r="D13" s="596"/>
      <c r="E13" s="596"/>
      <c r="F13" s="596"/>
      <c r="G13" s="596"/>
      <c r="H13" s="596"/>
      <c r="I13" s="596"/>
      <c r="J13" s="596"/>
      <c r="K13" s="596"/>
      <c r="L13" s="596"/>
      <c r="M13" s="596"/>
      <c r="N13" s="596"/>
      <c r="O13" s="596"/>
    </row>
    <row r="14" spans="1:15" hidden="1" x14ac:dyDescent="0.25">
      <c r="A14" s="320"/>
      <c r="B14" s="596" t="s">
        <v>427</v>
      </c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96"/>
      <c r="O14" s="596"/>
    </row>
    <row r="15" spans="1:15" hidden="1" x14ac:dyDescent="0.25">
      <c r="A15" s="320"/>
      <c r="B15" s="596" t="s">
        <v>428</v>
      </c>
      <c r="C15" s="596"/>
      <c r="D15" s="596"/>
      <c r="E15" s="596"/>
      <c r="F15" s="596"/>
      <c r="G15" s="596"/>
      <c r="H15" s="596"/>
      <c r="I15" s="596"/>
      <c r="J15" s="596"/>
      <c r="K15" s="596"/>
      <c r="L15" s="596"/>
      <c r="M15" s="596"/>
      <c r="N15" s="596"/>
      <c r="O15" s="596"/>
    </row>
    <row r="16" spans="1:15" hidden="1" x14ac:dyDescent="0.25">
      <c r="A16" s="320"/>
      <c r="B16" s="596" t="s">
        <v>435</v>
      </c>
      <c r="C16" s="596"/>
      <c r="D16" s="596"/>
      <c r="E16" s="596"/>
      <c r="F16" s="596"/>
      <c r="G16" s="596"/>
      <c r="H16" s="596"/>
      <c r="I16" s="596"/>
      <c r="J16" s="596"/>
      <c r="K16" s="596"/>
      <c r="L16" s="596"/>
      <c r="M16" s="596"/>
      <c r="N16" s="596"/>
      <c r="O16" s="596"/>
    </row>
    <row r="17" spans="1:15" hidden="1" x14ac:dyDescent="0.25">
      <c r="A17" s="320"/>
      <c r="B17" s="596" t="s">
        <v>434</v>
      </c>
      <c r="C17" s="596"/>
      <c r="D17" s="596"/>
      <c r="E17" s="596"/>
      <c r="F17" s="596"/>
      <c r="G17" s="596"/>
      <c r="H17" s="596"/>
      <c r="I17" s="596"/>
      <c r="J17" s="596"/>
      <c r="K17" s="596"/>
      <c r="L17" s="596"/>
      <c r="M17" s="596"/>
      <c r="N17" s="596"/>
      <c r="O17" s="596"/>
    </row>
    <row r="18" spans="1:15" hidden="1" x14ac:dyDescent="0.25">
      <c r="A18" s="320"/>
      <c r="B18" s="596" t="s">
        <v>437</v>
      </c>
      <c r="C18" s="596"/>
      <c r="D18" s="596"/>
      <c r="E18" s="596"/>
      <c r="F18" s="596"/>
      <c r="G18" s="596"/>
      <c r="H18" s="596"/>
      <c r="I18" s="596"/>
      <c r="J18" s="596"/>
      <c r="K18" s="596"/>
      <c r="L18" s="596"/>
      <c r="M18" s="596"/>
      <c r="N18" s="596"/>
      <c r="O18" s="596"/>
    </row>
    <row r="19" spans="1:15" hidden="1" x14ac:dyDescent="0.25">
      <c r="A19" s="320"/>
      <c r="B19" s="596" t="s">
        <v>444</v>
      </c>
      <c r="C19" s="596"/>
      <c r="D19" s="596"/>
      <c r="E19" s="596"/>
      <c r="F19" s="596"/>
      <c r="G19" s="596"/>
      <c r="H19" s="596"/>
      <c r="I19" s="596"/>
      <c r="J19" s="596"/>
      <c r="K19" s="596"/>
      <c r="L19" s="596"/>
      <c r="M19" s="596"/>
      <c r="N19" s="596"/>
      <c r="O19" s="596"/>
    </row>
    <row r="20" spans="1:15" hidden="1" x14ac:dyDescent="0.25">
      <c r="A20" s="320"/>
      <c r="B20" s="596" t="s">
        <v>445</v>
      </c>
      <c r="C20" s="596"/>
      <c r="D20" s="596"/>
      <c r="E20" s="596"/>
      <c r="F20" s="596"/>
      <c r="G20" s="596"/>
      <c r="H20" s="596"/>
      <c r="I20" s="596"/>
      <c r="J20" s="596"/>
      <c r="K20" s="596"/>
      <c r="L20" s="596"/>
      <c r="M20" s="596"/>
      <c r="N20" s="596"/>
      <c r="O20" s="596"/>
    </row>
    <row r="21" spans="1:15" x14ac:dyDescent="0.25">
      <c r="A21" s="320"/>
      <c r="B21" s="596" t="s">
        <v>536</v>
      </c>
      <c r="C21" s="596"/>
      <c r="D21" s="596"/>
      <c r="E21" s="596"/>
      <c r="F21" s="596"/>
      <c r="G21" s="596"/>
      <c r="H21" s="596"/>
      <c r="I21" s="596"/>
      <c r="J21" s="596"/>
      <c r="K21" s="596"/>
      <c r="L21" s="596"/>
      <c r="M21" s="596"/>
      <c r="N21" s="596"/>
      <c r="O21" s="596"/>
    </row>
    <row r="22" spans="1:15" x14ac:dyDescent="0.25">
      <c r="A22" s="320"/>
      <c r="B22" s="596" t="s">
        <v>542</v>
      </c>
      <c r="C22" s="596"/>
      <c r="D22" s="596"/>
      <c r="E22" s="596"/>
      <c r="F22" s="596"/>
      <c r="G22" s="596"/>
      <c r="H22" s="596"/>
      <c r="I22" s="596"/>
      <c r="J22" s="596"/>
      <c r="K22" s="596"/>
      <c r="L22" s="596"/>
      <c r="M22" s="596"/>
      <c r="N22" s="596"/>
      <c r="O22" s="596"/>
    </row>
    <row r="23" spans="1:15" x14ac:dyDescent="0.25">
      <c r="A23" s="320"/>
      <c r="B23" s="596" t="s">
        <v>564</v>
      </c>
      <c r="C23" s="596"/>
      <c r="D23" s="596"/>
      <c r="E23" s="596"/>
      <c r="F23" s="596"/>
      <c r="G23" s="596"/>
      <c r="H23" s="596"/>
      <c r="I23" s="596"/>
      <c r="J23" s="596"/>
      <c r="K23" s="596"/>
      <c r="L23" s="596"/>
      <c r="M23" s="596"/>
      <c r="N23" s="596"/>
      <c r="O23" s="596"/>
    </row>
    <row r="24" spans="1:15" x14ac:dyDescent="0.25">
      <c r="A24" s="320"/>
      <c r="B24" s="596" t="s">
        <v>576</v>
      </c>
      <c r="C24" s="596"/>
      <c r="D24" s="596"/>
      <c r="E24" s="596"/>
      <c r="F24" s="596"/>
      <c r="G24" s="596"/>
      <c r="H24" s="596"/>
      <c r="I24" s="596"/>
      <c r="J24" s="596"/>
      <c r="K24" s="596"/>
      <c r="L24" s="596"/>
      <c r="M24" s="596"/>
      <c r="N24" s="596"/>
      <c r="O24" s="596"/>
    </row>
    <row r="25" spans="1:15" x14ac:dyDescent="0.25">
      <c r="A25" s="320"/>
      <c r="B25" s="596" t="s">
        <v>583</v>
      </c>
      <c r="C25" s="596"/>
      <c r="D25" s="596"/>
      <c r="E25" s="596"/>
      <c r="F25" s="596"/>
      <c r="G25" s="596"/>
      <c r="H25" s="596"/>
      <c r="I25" s="596"/>
      <c r="J25" s="596"/>
      <c r="K25" s="596"/>
      <c r="L25" s="596"/>
      <c r="M25" s="596"/>
      <c r="N25" s="596"/>
      <c r="O25" s="596"/>
    </row>
    <row r="26" spans="1:15" x14ac:dyDescent="0.25">
      <c r="A26" s="320"/>
      <c r="B26" s="596" t="s">
        <v>589</v>
      </c>
      <c r="C26" s="596"/>
      <c r="D26" s="596"/>
      <c r="E26" s="596"/>
      <c r="F26" s="596"/>
      <c r="G26" s="596"/>
      <c r="H26" s="596"/>
      <c r="I26" s="596"/>
      <c r="J26" s="596"/>
      <c r="K26" s="596"/>
      <c r="L26" s="596"/>
      <c r="M26" s="596"/>
      <c r="N26" s="596"/>
      <c r="O26" s="596"/>
    </row>
    <row r="27" spans="1:15" ht="12" customHeight="1" x14ac:dyDescent="0.25">
      <c r="B27" s="56"/>
      <c r="C27" s="56"/>
      <c r="D27" s="56"/>
      <c r="E27" s="56"/>
      <c r="F27" s="56"/>
      <c r="G27" s="56"/>
      <c r="H27" s="57"/>
      <c r="I27" s="57"/>
      <c r="J27" s="57"/>
      <c r="K27" s="57"/>
      <c r="L27" s="56"/>
      <c r="M27" s="56"/>
      <c r="N27" s="56"/>
      <c r="O27" s="56"/>
    </row>
    <row r="28" spans="1:15" ht="29.25" customHeight="1" x14ac:dyDescent="0.25">
      <c r="A28" s="580" t="s">
        <v>457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580"/>
    </row>
    <row r="29" spans="1:15" ht="15" customHeight="1" x14ac:dyDescent="0.25">
      <c r="B29" s="58"/>
      <c r="C29" s="58"/>
      <c r="D29" s="58"/>
      <c r="E29" s="58"/>
      <c r="F29" s="58"/>
      <c r="G29" s="58"/>
      <c r="H29" s="59"/>
      <c r="I29" s="59"/>
      <c r="J29" s="59"/>
      <c r="K29" s="59"/>
      <c r="L29" s="58"/>
      <c r="M29" s="58"/>
      <c r="N29" s="58"/>
      <c r="O29" s="4" t="s">
        <v>406</v>
      </c>
    </row>
    <row r="30" spans="1:15" ht="15" customHeight="1" x14ac:dyDescent="0.25">
      <c r="A30" s="584" t="s">
        <v>5</v>
      </c>
      <c r="B30" s="587" t="s">
        <v>325</v>
      </c>
      <c r="C30" s="587" t="s">
        <v>54</v>
      </c>
      <c r="D30" s="565" t="s">
        <v>336</v>
      </c>
      <c r="E30" s="569" t="s">
        <v>194</v>
      </c>
      <c r="F30" s="569"/>
      <c r="G30" s="570"/>
      <c r="H30" s="590" t="s">
        <v>338</v>
      </c>
      <c r="I30" s="593" t="s">
        <v>194</v>
      </c>
      <c r="J30" s="594"/>
      <c r="K30" s="595"/>
      <c r="L30" s="564" t="s">
        <v>0</v>
      </c>
      <c r="M30" s="572" t="s">
        <v>194</v>
      </c>
      <c r="N30" s="573"/>
      <c r="O30" s="574"/>
    </row>
    <row r="31" spans="1:15" x14ac:dyDescent="0.25">
      <c r="A31" s="585"/>
      <c r="B31" s="588"/>
      <c r="C31" s="588"/>
      <c r="D31" s="566"/>
      <c r="E31" s="570" t="s">
        <v>1</v>
      </c>
      <c r="F31" s="598"/>
      <c r="G31" s="571" t="s">
        <v>2</v>
      </c>
      <c r="H31" s="591"/>
      <c r="I31" s="604" t="s">
        <v>1</v>
      </c>
      <c r="J31" s="604"/>
      <c r="K31" s="583" t="s">
        <v>2</v>
      </c>
      <c r="L31" s="564"/>
      <c r="M31" s="564" t="s">
        <v>1</v>
      </c>
      <c r="N31" s="564"/>
      <c r="O31" s="575" t="s">
        <v>2</v>
      </c>
    </row>
    <row r="32" spans="1:15" ht="30" customHeight="1" x14ac:dyDescent="0.25">
      <c r="A32" s="586"/>
      <c r="B32" s="589"/>
      <c r="C32" s="589"/>
      <c r="D32" s="567"/>
      <c r="E32" s="60" t="s">
        <v>3</v>
      </c>
      <c r="F32" s="61" t="s">
        <v>4</v>
      </c>
      <c r="G32" s="565"/>
      <c r="H32" s="592"/>
      <c r="I32" s="62" t="s">
        <v>3</v>
      </c>
      <c r="J32" s="63" t="s">
        <v>4</v>
      </c>
      <c r="K32" s="590"/>
      <c r="L32" s="639"/>
      <c r="M32" s="64" t="s">
        <v>3</v>
      </c>
      <c r="N32" s="65" t="s">
        <v>4</v>
      </c>
      <c r="O32" s="587"/>
    </row>
    <row r="33" spans="1:18" ht="15.95" customHeight="1" x14ac:dyDescent="0.25">
      <c r="A33" s="5" t="s">
        <v>71</v>
      </c>
      <c r="B33" s="561" t="s">
        <v>6</v>
      </c>
      <c r="C33" s="562"/>
      <c r="D33" s="562"/>
      <c r="E33" s="562"/>
      <c r="F33" s="562"/>
      <c r="G33" s="562"/>
      <c r="H33" s="562"/>
      <c r="I33" s="562"/>
      <c r="J33" s="562"/>
      <c r="K33" s="562"/>
      <c r="L33" s="562"/>
      <c r="M33" s="562"/>
      <c r="N33" s="562"/>
      <c r="O33" s="563"/>
      <c r="R33" s="77" t="s">
        <v>479</v>
      </c>
    </row>
    <row r="34" spans="1:18" ht="15" customHeight="1" x14ac:dyDescent="0.25">
      <c r="A34" s="5" t="s">
        <v>182</v>
      </c>
      <c r="B34" s="26" t="s">
        <v>20</v>
      </c>
      <c r="C34" s="7" t="s">
        <v>9</v>
      </c>
      <c r="D34" s="8">
        <f>E34+G34</f>
        <v>16.3</v>
      </c>
      <c r="E34" s="8">
        <v>16.3</v>
      </c>
      <c r="F34" s="8"/>
      <c r="G34" s="8"/>
      <c r="H34" s="9">
        <f>I34+K34</f>
        <v>-2</v>
      </c>
      <c r="I34" s="9">
        <v>-2</v>
      </c>
      <c r="J34" s="9"/>
      <c r="K34" s="9"/>
      <c r="L34" s="11">
        <f>M34+O34</f>
        <v>14.3</v>
      </c>
      <c r="M34" s="11">
        <f>E34+I34</f>
        <v>14.3</v>
      </c>
      <c r="N34" s="11">
        <f>F34+J34</f>
        <v>0</v>
      </c>
      <c r="O34" s="11">
        <f>G34+K34</f>
        <v>0</v>
      </c>
      <c r="Q34" s="2">
        <f>'2 pr._pajamos pagal rūšis'!L16-'9 pr._įstaigų pajamos'!L34</f>
        <v>0</v>
      </c>
      <c r="R34" s="77">
        <f>'2 pr._pajamos pagal rūšis'!L16-'9 pr._įstaigų pajamos'!L34</f>
        <v>0</v>
      </c>
    </row>
    <row r="35" spans="1:18" x14ac:dyDescent="0.25">
      <c r="A35" s="13" t="s">
        <v>72</v>
      </c>
      <c r="B35" s="66" t="s">
        <v>324</v>
      </c>
      <c r="C35" s="15" t="s">
        <v>9</v>
      </c>
      <c r="D35" s="67">
        <f t="shared" ref="D35:D44" si="0">E35+G35</f>
        <v>2.9</v>
      </c>
      <c r="E35" s="67">
        <v>2.9</v>
      </c>
      <c r="F35" s="67"/>
      <c r="G35" s="67"/>
      <c r="H35" s="68">
        <f t="shared" ref="H35:H44" si="1">I35+K35</f>
        <v>0</v>
      </c>
      <c r="I35" s="68"/>
      <c r="J35" s="68"/>
      <c r="K35" s="68"/>
      <c r="L35" s="69">
        <f t="shared" ref="L35:L45" si="2">M35+O35</f>
        <v>2.9</v>
      </c>
      <c r="M35" s="69">
        <f t="shared" ref="M35:M44" si="3">E35+I35</f>
        <v>2.9</v>
      </c>
      <c r="N35" s="69">
        <f t="shared" ref="N35:N44" si="4">F35+J35</f>
        <v>0</v>
      </c>
      <c r="O35" s="69">
        <f t="shared" ref="O35:O44" si="5">G35+K35</f>
        <v>0</v>
      </c>
      <c r="P35" s="436"/>
      <c r="Q35" s="437"/>
      <c r="R35" s="77">
        <f>'2 pr._pajamos pagal rūšis'!L17-'9 pr._įstaigų pajamos'!L35</f>
        <v>0</v>
      </c>
    </row>
    <row r="36" spans="1:18" ht="15" customHeight="1" x14ac:dyDescent="0.25">
      <c r="A36" s="5" t="s">
        <v>73</v>
      </c>
      <c r="B36" s="35" t="s">
        <v>10</v>
      </c>
      <c r="C36" s="15" t="s">
        <v>9</v>
      </c>
      <c r="D36" s="16">
        <f t="shared" si="0"/>
        <v>0.2</v>
      </c>
      <c r="E36" s="16">
        <v>0.2</v>
      </c>
      <c r="F36" s="16"/>
      <c r="G36" s="16"/>
      <c r="H36" s="10">
        <f t="shared" si="1"/>
        <v>0.1</v>
      </c>
      <c r="I36" s="10">
        <v>0.1</v>
      </c>
      <c r="J36" s="10"/>
      <c r="K36" s="10"/>
      <c r="L36" s="12">
        <f t="shared" si="2"/>
        <v>0.30000000000000004</v>
      </c>
      <c r="M36" s="12">
        <f t="shared" si="3"/>
        <v>0.30000000000000004</v>
      </c>
      <c r="N36" s="12">
        <f t="shared" si="4"/>
        <v>0</v>
      </c>
      <c r="O36" s="12">
        <f t="shared" si="5"/>
        <v>0</v>
      </c>
      <c r="R36" s="77">
        <f>'2 pr._pajamos pagal rūšis'!L18-'9 pr._įstaigų pajamos'!L36</f>
        <v>0</v>
      </c>
    </row>
    <row r="37" spans="1:18" ht="15" customHeight="1" x14ac:dyDescent="0.25">
      <c r="A37" s="5" t="s">
        <v>74</v>
      </c>
      <c r="B37" s="35" t="s">
        <v>11</v>
      </c>
      <c r="C37" s="15" t="s">
        <v>9</v>
      </c>
      <c r="D37" s="16">
        <f t="shared" si="0"/>
        <v>0.5</v>
      </c>
      <c r="E37" s="16">
        <v>0.5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0.5</v>
      </c>
      <c r="M37" s="12">
        <f t="shared" si="3"/>
        <v>0.5</v>
      </c>
      <c r="N37" s="12">
        <f t="shared" si="4"/>
        <v>0</v>
      </c>
      <c r="O37" s="12">
        <f t="shared" si="5"/>
        <v>0</v>
      </c>
      <c r="R37" s="77">
        <f>'2 pr._pajamos pagal rūšis'!L19-'9 pr._įstaigų pajamos'!L37</f>
        <v>0</v>
      </c>
    </row>
    <row r="38" spans="1:18" ht="15" customHeight="1" x14ac:dyDescent="0.25">
      <c r="A38" s="5" t="s">
        <v>75</v>
      </c>
      <c r="B38" s="35" t="s">
        <v>12</v>
      </c>
      <c r="C38" s="15" t="s">
        <v>9</v>
      </c>
      <c r="D38" s="16">
        <f t="shared" si="0"/>
        <v>1.5</v>
      </c>
      <c r="E38" s="16">
        <v>1.5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1.5</v>
      </c>
      <c r="M38" s="12">
        <f t="shared" si="3"/>
        <v>1.5</v>
      </c>
      <c r="N38" s="12">
        <f t="shared" si="4"/>
        <v>0</v>
      </c>
      <c r="O38" s="12">
        <f t="shared" si="5"/>
        <v>0</v>
      </c>
      <c r="R38" s="77">
        <f>'2 pr._pajamos pagal rūšis'!L20-'9 pr._įstaigų pajamos'!L38</f>
        <v>0</v>
      </c>
    </row>
    <row r="39" spans="1:18" ht="15" customHeight="1" x14ac:dyDescent="0.25">
      <c r="A39" s="13" t="s">
        <v>76</v>
      </c>
      <c r="B39" s="12" t="s">
        <v>14</v>
      </c>
      <c r="C39" s="15" t="s">
        <v>9</v>
      </c>
      <c r="D39" s="16">
        <f t="shared" si="0"/>
        <v>2</v>
      </c>
      <c r="E39" s="16">
        <v>2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2</v>
      </c>
      <c r="M39" s="12">
        <f t="shared" si="3"/>
        <v>2</v>
      </c>
      <c r="N39" s="12">
        <f t="shared" si="4"/>
        <v>0</v>
      </c>
      <c r="O39" s="12">
        <f t="shared" si="5"/>
        <v>0</v>
      </c>
      <c r="R39" s="77">
        <f>'2 pr._pajamos pagal rūšis'!L22-'9 pr._įstaigų pajamos'!L39</f>
        <v>0</v>
      </c>
    </row>
    <row r="40" spans="1:18" ht="15" customHeight="1" x14ac:dyDescent="0.25">
      <c r="A40" s="13" t="s">
        <v>77</v>
      </c>
      <c r="B40" s="26" t="s">
        <v>15</v>
      </c>
      <c r="C40" s="15" t="s">
        <v>9</v>
      </c>
      <c r="D40" s="16">
        <f t="shared" si="0"/>
        <v>0.1</v>
      </c>
      <c r="E40" s="16">
        <v>0.1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0.1</v>
      </c>
      <c r="M40" s="12">
        <f t="shared" si="3"/>
        <v>0.1</v>
      </c>
      <c r="N40" s="12">
        <f t="shared" si="4"/>
        <v>0</v>
      </c>
      <c r="O40" s="12">
        <f t="shared" si="5"/>
        <v>0</v>
      </c>
      <c r="R40" s="77">
        <f>'2 pr._pajamos pagal rūšis'!L23-'9 pr._įstaigų pajamos'!L40</f>
        <v>0</v>
      </c>
    </row>
    <row r="41" spans="1:18" ht="15" customHeight="1" x14ac:dyDescent="0.25">
      <c r="A41" s="5" t="s">
        <v>78</v>
      </c>
      <c r="B41" s="35" t="s">
        <v>16</v>
      </c>
      <c r="C41" s="15" t="s">
        <v>9</v>
      </c>
      <c r="D41" s="16">
        <f t="shared" si="0"/>
        <v>2.5</v>
      </c>
      <c r="E41" s="16">
        <v>2.5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2.5</v>
      </c>
      <c r="M41" s="12">
        <f t="shared" si="3"/>
        <v>2.5</v>
      </c>
      <c r="N41" s="12">
        <f t="shared" si="4"/>
        <v>0</v>
      </c>
      <c r="O41" s="12">
        <f t="shared" si="5"/>
        <v>0</v>
      </c>
      <c r="R41" s="77">
        <f>'2 pr._pajamos pagal rūšis'!L24-'9 pr._įstaigų pajamos'!L41</f>
        <v>0</v>
      </c>
    </row>
    <row r="42" spans="1:18" ht="15" customHeight="1" x14ac:dyDescent="0.25">
      <c r="A42" s="5" t="s">
        <v>79</v>
      </c>
      <c r="B42" s="35" t="s">
        <v>17</v>
      </c>
      <c r="C42" s="15" t="s">
        <v>9</v>
      </c>
      <c r="D42" s="16">
        <f t="shared" si="0"/>
        <v>0.6</v>
      </c>
      <c r="E42" s="16">
        <v>0.6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0.6</v>
      </c>
      <c r="M42" s="12">
        <f t="shared" si="3"/>
        <v>0.6</v>
      </c>
      <c r="N42" s="12">
        <f t="shared" si="4"/>
        <v>0</v>
      </c>
      <c r="O42" s="12">
        <f t="shared" si="5"/>
        <v>0</v>
      </c>
      <c r="R42" s="77">
        <f>'2 pr._pajamos pagal rūšis'!L25-'9 pr._įstaigų pajamos'!L42</f>
        <v>0</v>
      </c>
    </row>
    <row r="43" spans="1:18" ht="15" customHeight="1" x14ac:dyDescent="0.25">
      <c r="A43" s="5" t="s">
        <v>80</v>
      </c>
      <c r="B43" s="35" t="s">
        <v>18</v>
      </c>
      <c r="C43" s="15" t="s">
        <v>9</v>
      </c>
      <c r="D43" s="16">
        <f t="shared" ref="D43" si="6">E43+G43</f>
        <v>0.7</v>
      </c>
      <c r="E43" s="16">
        <v>0.7</v>
      </c>
      <c r="F43" s="16"/>
      <c r="G43" s="16"/>
      <c r="H43" s="10">
        <f t="shared" ref="H43" si="7">I43+K43</f>
        <v>0</v>
      </c>
      <c r="I43" s="10"/>
      <c r="J43" s="10"/>
      <c r="K43" s="10"/>
      <c r="L43" s="12">
        <f t="shared" ref="L43" si="8">M43+O43</f>
        <v>0.7</v>
      </c>
      <c r="M43" s="12">
        <f t="shared" ref="M43" si="9">E43+I43</f>
        <v>0.7</v>
      </c>
      <c r="N43" s="12">
        <f t="shared" ref="N43" si="10">F43+J43</f>
        <v>0</v>
      </c>
      <c r="O43" s="12">
        <f t="shared" ref="O43" si="11">G43+K43</f>
        <v>0</v>
      </c>
      <c r="R43" s="77">
        <f>'2 pr._pajamos pagal rūšis'!L26-'9 pr._įstaigų pajamos'!L43</f>
        <v>0</v>
      </c>
    </row>
    <row r="44" spans="1:18" ht="15" customHeight="1" x14ac:dyDescent="0.25">
      <c r="A44" s="13" t="s">
        <v>81</v>
      </c>
      <c r="B44" s="35" t="s">
        <v>170</v>
      </c>
      <c r="C44" s="410" t="s">
        <v>21</v>
      </c>
      <c r="D44" s="16">
        <f t="shared" si="0"/>
        <v>1.5</v>
      </c>
      <c r="E44" s="16">
        <v>1.5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1.5</v>
      </c>
      <c r="M44" s="12">
        <f t="shared" si="3"/>
        <v>1.5</v>
      </c>
      <c r="N44" s="12">
        <f t="shared" si="4"/>
        <v>0</v>
      </c>
      <c r="O44" s="12">
        <f t="shared" si="5"/>
        <v>0</v>
      </c>
      <c r="R44" s="77">
        <f>'2 pr._pajamos pagal rūšis'!L27-'9 pr._įstaigų pajamos'!L44</f>
        <v>0</v>
      </c>
    </row>
    <row r="45" spans="1:18" ht="15.95" customHeight="1" x14ac:dyDescent="0.25">
      <c r="A45" s="99" t="s">
        <v>82</v>
      </c>
      <c r="B45" s="44" t="s">
        <v>174</v>
      </c>
      <c r="C45" s="72"/>
      <c r="D45" s="73">
        <f t="shared" ref="D45:O45" si="12">SUM(D34:D44)</f>
        <v>28.8</v>
      </c>
      <c r="E45" s="73">
        <f t="shared" si="12"/>
        <v>28.8</v>
      </c>
      <c r="F45" s="73">
        <f t="shared" si="12"/>
        <v>0</v>
      </c>
      <c r="G45" s="73">
        <f t="shared" si="12"/>
        <v>0</v>
      </c>
      <c r="H45" s="74">
        <f t="shared" si="12"/>
        <v>-1.9</v>
      </c>
      <c r="I45" s="74">
        <f t="shared" si="12"/>
        <v>-1.9</v>
      </c>
      <c r="J45" s="74">
        <f t="shared" si="12"/>
        <v>0</v>
      </c>
      <c r="K45" s="74">
        <f t="shared" si="12"/>
        <v>0</v>
      </c>
      <c r="L45" s="21">
        <f t="shared" si="2"/>
        <v>26.900000000000002</v>
      </c>
      <c r="M45" s="44">
        <f t="shared" si="12"/>
        <v>26.900000000000002</v>
      </c>
      <c r="N45" s="44">
        <f t="shared" si="12"/>
        <v>0</v>
      </c>
      <c r="O45" s="44">
        <f t="shared" si="12"/>
        <v>0</v>
      </c>
      <c r="R45" s="77">
        <f>'2 pr._pajamos pagal rūšis'!L28-'9 pr._įstaigų pajamos'!L45</f>
        <v>0</v>
      </c>
    </row>
    <row r="46" spans="1:18" ht="15.95" customHeight="1" x14ac:dyDescent="0.25">
      <c r="A46" s="5" t="s">
        <v>83</v>
      </c>
      <c r="B46" s="561" t="s">
        <v>59</v>
      </c>
      <c r="C46" s="562"/>
      <c r="D46" s="562"/>
      <c r="E46" s="562"/>
      <c r="F46" s="562"/>
      <c r="G46" s="562"/>
      <c r="H46" s="562"/>
      <c r="I46" s="562"/>
      <c r="J46" s="562"/>
      <c r="K46" s="562"/>
      <c r="L46" s="562"/>
      <c r="M46" s="562"/>
      <c r="N46" s="562"/>
      <c r="O46" s="563"/>
      <c r="R46" s="77">
        <f>'2 pr._pajamos pagal rūšis'!L29-'9 pr._įstaigų pajamos'!L46</f>
        <v>0</v>
      </c>
    </row>
    <row r="47" spans="1:18" ht="15" customHeight="1" x14ac:dyDescent="0.25">
      <c r="A47" s="5" t="s">
        <v>84</v>
      </c>
      <c r="B47" s="26" t="s">
        <v>7</v>
      </c>
      <c r="C47" s="7" t="s">
        <v>22</v>
      </c>
      <c r="D47" s="8">
        <f>E47+G47</f>
        <v>0.1</v>
      </c>
      <c r="E47" s="8">
        <v>0.1</v>
      </c>
      <c r="F47" s="8"/>
      <c r="G47" s="8"/>
      <c r="H47" s="9">
        <f t="shared" ref="H47:H57" si="13">I47+K47</f>
        <v>0</v>
      </c>
      <c r="I47" s="9"/>
      <c r="J47" s="9"/>
      <c r="K47" s="9"/>
      <c r="L47" s="11">
        <f t="shared" ref="L47:L58" si="14">M47+O47</f>
        <v>0.1</v>
      </c>
      <c r="M47" s="11">
        <f t="shared" ref="M47:M57" si="15">E47+I47</f>
        <v>0.1</v>
      </c>
      <c r="N47" s="11">
        <f t="shared" ref="N47:N57" si="16">F47+J47</f>
        <v>0</v>
      </c>
      <c r="O47" s="11">
        <f t="shared" ref="O47:O57" si="17">G47+K47</f>
        <v>0</v>
      </c>
      <c r="R47" s="77">
        <f>'2 pr._pajamos pagal rūšis'!L30-'9 pr._įstaigų pajamos'!L47</f>
        <v>0</v>
      </c>
    </row>
    <row r="48" spans="1:18" ht="15" customHeight="1" x14ac:dyDescent="0.25">
      <c r="A48" s="5" t="s">
        <v>85</v>
      </c>
      <c r="B48" s="35" t="s">
        <v>10</v>
      </c>
      <c r="C48" s="15" t="s">
        <v>22</v>
      </c>
      <c r="D48" s="16">
        <f t="shared" ref="D48:D57" si="18">E48+G48</f>
        <v>1.2</v>
      </c>
      <c r="E48" s="16">
        <v>1.2</v>
      </c>
      <c r="F48" s="16"/>
      <c r="G48" s="16"/>
      <c r="H48" s="10">
        <f t="shared" si="13"/>
        <v>0</v>
      </c>
      <c r="I48" s="10"/>
      <c r="J48" s="10"/>
      <c r="K48" s="10"/>
      <c r="L48" s="12">
        <f t="shared" si="14"/>
        <v>1.2</v>
      </c>
      <c r="M48" s="12">
        <f t="shared" si="15"/>
        <v>1.2</v>
      </c>
      <c r="N48" s="12">
        <f t="shared" si="16"/>
        <v>0</v>
      </c>
      <c r="O48" s="12">
        <f t="shared" si="17"/>
        <v>0</v>
      </c>
      <c r="R48" s="77">
        <f>'2 pr._pajamos pagal rūšis'!L31-'9 pr._įstaigų pajamos'!L48</f>
        <v>0</v>
      </c>
    </row>
    <row r="49" spans="1:18" ht="15" customHeight="1" x14ac:dyDescent="0.25">
      <c r="A49" s="5" t="s">
        <v>86</v>
      </c>
      <c r="B49" s="35" t="s">
        <v>11</v>
      </c>
      <c r="C49" s="15" t="s">
        <v>22</v>
      </c>
      <c r="D49" s="16">
        <f t="shared" si="18"/>
        <v>13.3</v>
      </c>
      <c r="E49" s="16">
        <v>9.1</v>
      </c>
      <c r="F49" s="16"/>
      <c r="G49" s="16">
        <v>4.2</v>
      </c>
      <c r="H49" s="10">
        <f t="shared" si="13"/>
        <v>0</v>
      </c>
      <c r="I49" s="10"/>
      <c r="J49" s="10"/>
      <c r="K49" s="10"/>
      <c r="L49" s="12">
        <f t="shared" si="14"/>
        <v>13.3</v>
      </c>
      <c r="M49" s="12">
        <f t="shared" si="15"/>
        <v>9.1</v>
      </c>
      <c r="N49" s="12">
        <f t="shared" si="16"/>
        <v>0</v>
      </c>
      <c r="O49" s="12">
        <f t="shared" si="17"/>
        <v>4.2</v>
      </c>
      <c r="R49" s="77">
        <f>'2 pr._pajamos pagal rūšis'!L32-'9 pr._įstaigų pajamos'!L49</f>
        <v>0</v>
      </c>
    </row>
    <row r="50" spans="1:18" ht="15" customHeight="1" x14ac:dyDescent="0.25">
      <c r="A50" s="5" t="s">
        <v>87</v>
      </c>
      <c r="B50" s="35" t="s">
        <v>12</v>
      </c>
      <c r="C50" s="15" t="s">
        <v>22</v>
      </c>
      <c r="D50" s="16">
        <f t="shared" si="18"/>
        <v>1.1000000000000001</v>
      </c>
      <c r="E50" s="16">
        <v>1.1000000000000001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1.1000000000000001</v>
      </c>
      <c r="M50" s="12">
        <f t="shared" si="15"/>
        <v>1.1000000000000001</v>
      </c>
      <c r="N50" s="12">
        <f t="shared" si="16"/>
        <v>0</v>
      </c>
      <c r="O50" s="12">
        <f t="shared" si="17"/>
        <v>0</v>
      </c>
      <c r="R50" s="77">
        <f>'2 pr._pajamos pagal rūšis'!L33-'9 pr._įstaigų pajamos'!L50</f>
        <v>0</v>
      </c>
    </row>
    <row r="51" spans="1:18" ht="15" customHeight="1" x14ac:dyDescent="0.25">
      <c r="A51" s="13" t="s">
        <v>88</v>
      </c>
      <c r="B51" s="35" t="s">
        <v>13</v>
      </c>
      <c r="C51" s="15" t="s">
        <v>22</v>
      </c>
      <c r="D51" s="16">
        <f t="shared" si="18"/>
        <v>1.6</v>
      </c>
      <c r="E51" s="16">
        <v>1.6</v>
      </c>
      <c r="F51" s="16"/>
      <c r="G51" s="16"/>
      <c r="H51" s="10">
        <f t="shared" si="13"/>
        <v>0</v>
      </c>
      <c r="I51" s="10"/>
      <c r="J51" s="10"/>
      <c r="K51" s="10"/>
      <c r="L51" s="12">
        <f t="shared" si="14"/>
        <v>1.6</v>
      </c>
      <c r="M51" s="12">
        <f t="shared" si="15"/>
        <v>1.6</v>
      </c>
      <c r="N51" s="12">
        <f t="shared" si="16"/>
        <v>0</v>
      </c>
      <c r="O51" s="12">
        <f t="shared" si="17"/>
        <v>0</v>
      </c>
      <c r="R51" s="77">
        <f>'2 pr._pajamos pagal rūšis'!L34-'9 pr._įstaigų pajamos'!L51</f>
        <v>0</v>
      </c>
    </row>
    <row r="52" spans="1:18" ht="15" customHeight="1" x14ac:dyDescent="0.25">
      <c r="A52" s="13" t="s">
        <v>89</v>
      </c>
      <c r="B52" s="12" t="s">
        <v>14</v>
      </c>
      <c r="C52" s="15" t="s">
        <v>22</v>
      </c>
      <c r="D52" s="16">
        <f t="shared" si="18"/>
        <v>2.9</v>
      </c>
      <c r="E52" s="16">
        <v>2.9</v>
      </c>
      <c r="F52" s="16"/>
      <c r="G52" s="16"/>
      <c r="H52" s="10">
        <f t="shared" si="13"/>
        <v>0.1</v>
      </c>
      <c r="I52" s="10">
        <v>0.1</v>
      </c>
      <c r="J52" s="10"/>
      <c r="K52" s="10"/>
      <c r="L52" s="12">
        <f t="shared" si="14"/>
        <v>3</v>
      </c>
      <c r="M52" s="12">
        <f t="shared" si="15"/>
        <v>3</v>
      </c>
      <c r="N52" s="12">
        <f t="shared" si="16"/>
        <v>0</v>
      </c>
      <c r="O52" s="12">
        <f t="shared" si="17"/>
        <v>0</v>
      </c>
      <c r="R52" s="77">
        <f>'2 pr._pajamos pagal rūšis'!L35-'9 pr._įstaigų pajamos'!L52</f>
        <v>0</v>
      </c>
    </row>
    <row r="53" spans="1:18" x14ac:dyDescent="0.25">
      <c r="A53" s="5" t="s">
        <v>90</v>
      </c>
      <c r="B53" s="12" t="s">
        <v>15</v>
      </c>
      <c r="C53" s="15" t="s">
        <v>22</v>
      </c>
      <c r="D53" s="16">
        <f t="shared" si="18"/>
        <v>3.3</v>
      </c>
      <c r="E53" s="16">
        <v>3.3</v>
      </c>
      <c r="F53" s="16"/>
      <c r="G53" s="16"/>
      <c r="H53" s="10">
        <f t="shared" si="13"/>
        <v>0.2</v>
      </c>
      <c r="I53" s="10">
        <v>0.2</v>
      </c>
      <c r="J53" s="10"/>
      <c r="K53" s="10"/>
      <c r="L53" s="12">
        <f t="shared" si="14"/>
        <v>3.5</v>
      </c>
      <c r="M53" s="12">
        <f t="shared" si="15"/>
        <v>3.5</v>
      </c>
      <c r="N53" s="12">
        <f t="shared" si="16"/>
        <v>0</v>
      </c>
      <c r="O53" s="12">
        <f t="shared" si="17"/>
        <v>0</v>
      </c>
      <c r="R53" s="77">
        <f>'2 pr._pajamos pagal rūšis'!L36-'9 pr._įstaigų pajamos'!L53</f>
        <v>0</v>
      </c>
    </row>
    <row r="54" spans="1:18" ht="15" customHeight="1" x14ac:dyDescent="0.25">
      <c r="A54" s="5" t="s">
        <v>91</v>
      </c>
      <c r="B54" s="35" t="s">
        <v>16</v>
      </c>
      <c r="C54" s="15" t="s">
        <v>22</v>
      </c>
      <c r="D54" s="16">
        <f t="shared" si="18"/>
        <v>9.9</v>
      </c>
      <c r="E54" s="16">
        <v>8.8000000000000007</v>
      </c>
      <c r="F54" s="16"/>
      <c r="G54" s="16">
        <v>1.1000000000000001</v>
      </c>
      <c r="H54" s="10">
        <f t="shared" si="13"/>
        <v>0</v>
      </c>
      <c r="I54" s="10"/>
      <c r="J54" s="10"/>
      <c r="K54" s="10"/>
      <c r="L54" s="12">
        <f t="shared" si="14"/>
        <v>9.9</v>
      </c>
      <c r="M54" s="12">
        <f t="shared" si="15"/>
        <v>8.8000000000000007</v>
      </c>
      <c r="N54" s="12">
        <f t="shared" si="16"/>
        <v>0</v>
      </c>
      <c r="O54" s="12">
        <f t="shared" si="17"/>
        <v>1.1000000000000001</v>
      </c>
      <c r="R54" s="77">
        <f>'2 pr._pajamos pagal rūšis'!L37-'9 pr._įstaigų pajamos'!L54</f>
        <v>0</v>
      </c>
    </row>
    <row r="55" spans="1:18" ht="15" customHeight="1" x14ac:dyDescent="0.25">
      <c r="A55" s="5" t="s">
        <v>92</v>
      </c>
      <c r="B55" s="35" t="s">
        <v>17</v>
      </c>
      <c r="C55" s="15" t="s">
        <v>22</v>
      </c>
      <c r="D55" s="16">
        <f t="shared" si="18"/>
        <v>0.4</v>
      </c>
      <c r="E55" s="16">
        <v>0.4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0.4</v>
      </c>
      <c r="M55" s="12">
        <f t="shared" si="15"/>
        <v>0.4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" customHeight="1" x14ac:dyDescent="0.25">
      <c r="A56" s="5" t="s">
        <v>93</v>
      </c>
      <c r="B56" s="35" t="s">
        <v>18</v>
      </c>
      <c r="C56" s="15" t="s">
        <v>22</v>
      </c>
      <c r="D56" s="16">
        <f t="shared" si="18"/>
        <v>1.5</v>
      </c>
      <c r="E56" s="16">
        <v>1.5</v>
      </c>
      <c r="F56" s="16"/>
      <c r="G56" s="16"/>
      <c r="H56" s="10">
        <f t="shared" si="13"/>
        <v>0</v>
      </c>
      <c r="I56" s="10"/>
      <c r="J56" s="10"/>
      <c r="K56" s="10"/>
      <c r="L56" s="12">
        <f t="shared" si="14"/>
        <v>1.5</v>
      </c>
      <c r="M56" s="12">
        <f t="shared" si="15"/>
        <v>1.5</v>
      </c>
      <c r="N56" s="12">
        <f t="shared" si="16"/>
        <v>0</v>
      </c>
      <c r="O56" s="12">
        <f t="shared" si="17"/>
        <v>0</v>
      </c>
      <c r="R56" s="77">
        <f>'2 pr._pajamos pagal rūšis'!L39-'9 pr._įstaigų pajamos'!L56</f>
        <v>0</v>
      </c>
    </row>
    <row r="57" spans="1:18" ht="15" customHeight="1" x14ac:dyDescent="0.25">
      <c r="A57" s="38" t="s">
        <v>94</v>
      </c>
      <c r="B57" s="35" t="s">
        <v>19</v>
      </c>
      <c r="C57" s="15" t="s">
        <v>22</v>
      </c>
      <c r="D57" s="16">
        <f t="shared" si="18"/>
        <v>0.9</v>
      </c>
      <c r="E57" s="16">
        <v>0.9</v>
      </c>
      <c r="F57" s="16"/>
      <c r="G57" s="16"/>
      <c r="H57" s="10">
        <f t="shared" si="13"/>
        <v>0</v>
      </c>
      <c r="I57" s="10"/>
      <c r="J57" s="10"/>
      <c r="K57" s="10"/>
      <c r="L57" s="12">
        <f t="shared" si="14"/>
        <v>0.9</v>
      </c>
      <c r="M57" s="12">
        <f t="shared" si="15"/>
        <v>0.9</v>
      </c>
      <c r="N57" s="12">
        <f t="shared" si="16"/>
        <v>0</v>
      </c>
      <c r="O57" s="12">
        <f t="shared" si="17"/>
        <v>0</v>
      </c>
      <c r="R57" s="77">
        <f>'2 pr._pajamos pagal rūšis'!L40-'9 pr._įstaigų pajamos'!L57</f>
        <v>0</v>
      </c>
    </row>
    <row r="58" spans="1:18" ht="15.95" customHeight="1" x14ac:dyDescent="0.25">
      <c r="A58" s="99" t="s">
        <v>95</v>
      </c>
      <c r="B58" s="21" t="s">
        <v>175</v>
      </c>
      <c r="C58" s="25"/>
      <c r="D58" s="23">
        <f>SUM(D47:D57)</f>
        <v>36.199999999999996</v>
      </c>
      <c r="E58" s="23">
        <f>SUM(E47:E57)</f>
        <v>30.9</v>
      </c>
      <c r="F58" s="23">
        <f>SUM(F47:F57)</f>
        <v>0</v>
      </c>
      <c r="G58" s="23">
        <f t="shared" ref="G58:O58" si="19">SUM(G47:G57)</f>
        <v>5.3000000000000007</v>
      </c>
      <c r="H58" s="24">
        <f t="shared" si="19"/>
        <v>0.30000000000000004</v>
      </c>
      <c r="I58" s="24">
        <f t="shared" si="19"/>
        <v>0.30000000000000004</v>
      </c>
      <c r="J58" s="24">
        <f t="shared" si="19"/>
        <v>0</v>
      </c>
      <c r="K58" s="24">
        <f t="shared" si="19"/>
        <v>0</v>
      </c>
      <c r="L58" s="21">
        <f t="shared" si="14"/>
        <v>36.5</v>
      </c>
      <c r="M58" s="21">
        <f t="shared" si="19"/>
        <v>31.2</v>
      </c>
      <c r="N58" s="21">
        <f t="shared" si="19"/>
        <v>0</v>
      </c>
      <c r="O58" s="21">
        <f t="shared" si="19"/>
        <v>5.3000000000000007</v>
      </c>
      <c r="R58" s="77">
        <f>'2 pr._pajamos pagal rūšis'!L41-'9 pr._įstaigų pajamos'!L58</f>
        <v>0</v>
      </c>
    </row>
    <row r="59" spans="1:18" ht="15.95" customHeight="1" x14ac:dyDescent="0.25">
      <c r="A59" s="5" t="s">
        <v>96</v>
      </c>
      <c r="B59" s="561" t="s">
        <v>63</v>
      </c>
      <c r="C59" s="562"/>
      <c r="D59" s="562"/>
      <c r="E59" s="562"/>
      <c r="F59" s="562"/>
      <c r="G59" s="562"/>
      <c r="H59" s="562"/>
      <c r="I59" s="562"/>
      <c r="J59" s="562"/>
      <c r="K59" s="562"/>
      <c r="L59" s="562"/>
      <c r="M59" s="562"/>
      <c r="N59" s="562"/>
      <c r="O59" s="562"/>
      <c r="R59" s="77">
        <f>'2 pr._pajamos pagal rūšis'!L42-'9 pr._įstaigų pajamos'!L59</f>
        <v>0</v>
      </c>
    </row>
    <row r="60" spans="1:18" ht="15" customHeight="1" x14ac:dyDescent="0.25">
      <c r="A60" s="38" t="s">
        <v>97</v>
      </c>
      <c r="B60" s="35" t="s">
        <v>20</v>
      </c>
      <c r="C60" s="15" t="s">
        <v>32</v>
      </c>
      <c r="D60" s="16">
        <f>E60+G60</f>
        <v>105.6</v>
      </c>
      <c r="E60" s="16">
        <v>24.3</v>
      </c>
      <c r="F60" s="16"/>
      <c r="G60" s="16">
        <v>81.3</v>
      </c>
      <c r="H60" s="10">
        <f t="shared" ref="H60:H121" si="20">I60+K60</f>
        <v>0</v>
      </c>
      <c r="I60" s="10"/>
      <c r="J60" s="10"/>
      <c r="K60" s="10"/>
      <c r="L60" s="12">
        <f t="shared" ref="L60:L121" si="21">M60+O60</f>
        <v>105.6</v>
      </c>
      <c r="M60" s="12">
        <f t="shared" ref="M60:M121" si="22">E60+I60</f>
        <v>24.3</v>
      </c>
      <c r="N60" s="12">
        <f t="shared" ref="N60:N121" si="23">F60+J60</f>
        <v>0</v>
      </c>
      <c r="O60" s="12">
        <f t="shared" ref="O60:O121" si="24">G60+K60</f>
        <v>81.3</v>
      </c>
      <c r="R60" s="77">
        <f>'2 pr._pajamos pagal rūšis'!L43-'9 pr._įstaigų pajamos'!L60</f>
        <v>0</v>
      </c>
    </row>
    <row r="61" spans="1:18" ht="15" hidden="1" customHeight="1" x14ac:dyDescent="0.25">
      <c r="A61" s="40" t="s">
        <v>98</v>
      </c>
      <c r="B61" s="29" t="s">
        <v>70</v>
      </c>
      <c r="C61" s="30" t="s">
        <v>32</v>
      </c>
      <c r="D61" s="16">
        <f>E61+G61</f>
        <v>0</v>
      </c>
      <c r="E61" s="161"/>
      <c r="F61" s="161"/>
      <c r="G61" s="161"/>
      <c r="H61" s="10">
        <f t="shared" si="20"/>
        <v>0</v>
      </c>
      <c r="I61" s="79"/>
      <c r="J61" s="79"/>
      <c r="K61" s="79"/>
      <c r="L61" s="12">
        <f t="shared" ref="L61:L62" si="25">M61+O61</f>
        <v>0</v>
      </c>
      <c r="M61" s="12">
        <f t="shared" ref="M61" si="26">E61+I61</f>
        <v>0</v>
      </c>
      <c r="N61" s="12">
        <f t="shared" ref="N61" si="27">F61+J61</f>
        <v>0</v>
      </c>
      <c r="O61" s="12">
        <f t="shared" ref="O61" si="28">G61+K61</f>
        <v>0</v>
      </c>
      <c r="R61" s="77">
        <f>'2 pr._pajamos pagal rūšis'!L44-'9 pr._įstaigų pajamos'!L61</f>
        <v>0</v>
      </c>
    </row>
    <row r="62" spans="1:18" ht="15.95" customHeight="1" x14ac:dyDescent="0.25">
      <c r="A62" s="20" t="s">
        <v>98</v>
      </c>
      <c r="B62" s="44" t="s">
        <v>176</v>
      </c>
      <c r="C62" s="78"/>
      <c r="D62" s="23">
        <f>D60+D61</f>
        <v>105.6</v>
      </c>
      <c r="E62" s="23">
        <f t="shared" ref="E62:O62" si="29">E60+E61</f>
        <v>24.3</v>
      </c>
      <c r="F62" s="23">
        <f t="shared" si="29"/>
        <v>0</v>
      </c>
      <c r="G62" s="23">
        <f t="shared" si="29"/>
        <v>81.3</v>
      </c>
      <c r="H62" s="24">
        <f t="shared" si="29"/>
        <v>0</v>
      </c>
      <c r="I62" s="24">
        <f t="shared" si="29"/>
        <v>0</v>
      </c>
      <c r="J62" s="24">
        <f t="shared" si="29"/>
        <v>0</v>
      </c>
      <c r="K62" s="24">
        <f t="shared" si="29"/>
        <v>0</v>
      </c>
      <c r="L62" s="21">
        <f t="shared" si="25"/>
        <v>105.6</v>
      </c>
      <c r="M62" s="21">
        <f t="shared" si="29"/>
        <v>24.3</v>
      </c>
      <c r="N62" s="21">
        <f t="shared" si="29"/>
        <v>0</v>
      </c>
      <c r="O62" s="21">
        <f t="shared" si="29"/>
        <v>81.3</v>
      </c>
      <c r="R62" s="77">
        <f>'2 pr._pajamos pagal rūšis'!L45-'9 pr._įstaigų pajamos'!L62</f>
        <v>0</v>
      </c>
    </row>
    <row r="63" spans="1:18" ht="15.95" customHeight="1" x14ac:dyDescent="0.25">
      <c r="A63" s="5" t="s">
        <v>99</v>
      </c>
      <c r="B63" s="561" t="s">
        <v>171</v>
      </c>
      <c r="C63" s="562"/>
      <c r="D63" s="562"/>
      <c r="E63" s="562"/>
      <c r="F63" s="562"/>
      <c r="G63" s="562"/>
      <c r="H63" s="562"/>
      <c r="I63" s="562"/>
      <c r="J63" s="562"/>
      <c r="K63" s="562"/>
      <c r="L63" s="562"/>
      <c r="M63" s="562"/>
      <c r="N63" s="562"/>
      <c r="O63" s="563"/>
      <c r="R63" s="77">
        <f>'2 pr._pajamos pagal rūšis'!L46-'9 pr._įstaigų pajamos'!L63</f>
        <v>0</v>
      </c>
    </row>
    <row r="64" spans="1:18" ht="15.95" customHeight="1" x14ac:dyDescent="0.25">
      <c r="A64" s="5" t="s">
        <v>100</v>
      </c>
      <c r="B64" s="14" t="s">
        <v>55</v>
      </c>
      <c r="C64" s="81" t="s">
        <v>51</v>
      </c>
      <c r="D64" s="8">
        <f t="shared" ref="D64:D65" si="30">E64+G64</f>
        <v>0.1</v>
      </c>
      <c r="E64" s="8">
        <v>0.1</v>
      </c>
      <c r="F64" s="8"/>
      <c r="G64" s="8"/>
      <c r="H64" s="9">
        <f t="shared" ref="H64:H65" si="31">I64+K64</f>
        <v>0</v>
      </c>
      <c r="I64" s="9"/>
      <c r="J64" s="9"/>
      <c r="K64" s="9"/>
      <c r="L64" s="11">
        <f t="shared" ref="L64" si="32">M64+O64</f>
        <v>0.1</v>
      </c>
      <c r="M64" s="11">
        <f t="shared" ref="M64" si="33">E64+I64</f>
        <v>0.1</v>
      </c>
      <c r="N64" s="11">
        <f t="shared" ref="N64" si="34">F64+J64</f>
        <v>0</v>
      </c>
      <c r="O64" s="11">
        <f t="shared" ref="O64" si="35">G64+K64</f>
        <v>0</v>
      </c>
      <c r="R64" s="77">
        <f>'2 pr._pajamos pagal rūšis'!L47-'9 pr._įstaigų pajamos'!L64</f>
        <v>0</v>
      </c>
    </row>
    <row r="65" spans="1:18" ht="15.95" customHeight="1" x14ac:dyDescent="0.25">
      <c r="A65" s="13" t="s">
        <v>101</v>
      </c>
      <c r="B65" s="12" t="s">
        <v>33</v>
      </c>
      <c r="C65" s="15" t="s">
        <v>51</v>
      </c>
      <c r="D65" s="8">
        <f t="shared" si="30"/>
        <v>0.1</v>
      </c>
      <c r="E65" s="8">
        <v>0.1</v>
      </c>
      <c r="F65" s="8"/>
      <c r="G65" s="8"/>
      <c r="H65" s="9">
        <f t="shared" si="31"/>
        <v>0</v>
      </c>
      <c r="I65" s="9"/>
      <c r="J65" s="9"/>
      <c r="K65" s="9"/>
      <c r="L65" s="11">
        <f t="shared" ref="L65" si="36">M65+O65</f>
        <v>0.1</v>
      </c>
      <c r="M65" s="11">
        <f t="shared" ref="M65" si="37">E65+I65</f>
        <v>0.1</v>
      </c>
      <c r="N65" s="11">
        <f t="shared" ref="N65" si="38">F65+J65</f>
        <v>0</v>
      </c>
      <c r="O65" s="11">
        <f t="shared" ref="O65" si="39">G65+K65</f>
        <v>0</v>
      </c>
      <c r="R65" s="77">
        <f>'2 pr._pajamos pagal rūšis'!L48-'9 pr._įstaigų pajamos'!L65</f>
        <v>0</v>
      </c>
    </row>
    <row r="66" spans="1:18" ht="15" customHeight="1" x14ac:dyDescent="0.25">
      <c r="A66" s="13" t="s">
        <v>102</v>
      </c>
      <c r="B66" s="80" t="s">
        <v>160</v>
      </c>
      <c r="C66" s="81" t="s">
        <v>51</v>
      </c>
      <c r="D66" s="8">
        <f t="shared" ref="D66:D98" si="40">E66+G66</f>
        <v>1.5</v>
      </c>
      <c r="E66" s="8">
        <v>1.5</v>
      </c>
      <c r="F66" s="8"/>
      <c r="G66" s="8"/>
      <c r="H66" s="9">
        <f t="shared" si="20"/>
        <v>1.2</v>
      </c>
      <c r="I66" s="9">
        <v>1.2</v>
      </c>
      <c r="J66" s="9"/>
      <c r="K66" s="9"/>
      <c r="L66" s="11">
        <f t="shared" si="21"/>
        <v>2.7</v>
      </c>
      <c r="M66" s="11">
        <f t="shared" si="22"/>
        <v>2.7</v>
      </c>
      <c r="N66" s="11">
        <f t="shared" si="23"/>
        <v>0</v>
      </c>
      <c r="O66" s="11">
        <f t="shared" si="24"/>
        <v>0</v>
      </c>
      <c r="R66" s="77">
        <f>'2 pr._pajamos pagal rūšis'!L49-'9 pr._įstaigų pajamos'!L66</f>
        <v>0</v>
      </c>
    </row>
    <row r="67" spans="1:18" ht="15" customHeight="1" x14ac:dyDescent="0.25">
      <c r="A67" s="19" t="s">
        <v>103</v>
      </c>
      <c r="B67" s="29" t="s">
        <v>416</v>
      </c>
      <c r="C67" s="30" t="s">
        <v>51</v>
      </c>
      <c r="D67" s="16">
        <f t="shared" si="40"/>
        <v>6.4</v>
      </c>
      <c r="E67" s="16">
        <v>6.4</v>
      </c>
      <c r="F67" s="16"/>
      <c r="G67" s="16"/>
      <c r="H67" s="10">
        <f t="shared" si="20"/>
        <v>0</v>
      </c>
      <c r="I67" s="10"/>
      <c r="J67" s="10"/>
      <c r="K67" s="10"/>
      <c r="L67" s="12">
        <f t="shared" si="21"/>
        <v>6.4</v>
      </c>
      <c r="M67" s="12">
        <f t="shared" si="22"/>
        <v>6.4</v>
      </c>
      <c r="N67" s="12">
        <f t="shared" si="23"/>
        <v>0</v>
      </c>
      <c r="O67" s="12">
        <f t="shared" si="24"/>
        <v>0</v>
      </c>
      <c r="R67" s="77">
        <f>'2 pr._pajamos pagal rūšis'!L50-'9 pr._įstaigų pajamos'!L67</f>
        <v>0</v>
      </c>
    </row>
    <row r="68" spans="1:18" ht="15" customHeight="1" x14ac:dyDescent="0.25">
      <c r="A68" s="5" t="s">
        <v>104</v>
      </c>
      <c r="B68" s="12" t="s">
        <v>152</v>
      </c>
      <c r="C68" s="30" t="s">
        <v>51</v>
      </c>
      <c r="D68" s="16">
        <f t="shared" si="40"/>
        <v>7.1</v>
      </c>
      <c r="E68" s="16">
        <v>7.1</v>
      </c>
      <c r="F68" s="16"/>
      <c r="G68" s="16"/>
      <c r="H68" s="10">
        <f t="shared" si="20"/>
        <v>0</v>
      </c>
      <c r="I68" s="10"/>
      <c r="J68" s="10"/>
      <c r="K68" s="10"/>
      <c r="L68" s="12">
        <f t="shared" si="21"/>
        <v>7.1</v>
      </c>
      <c r="M68" s="12">
        <f t="shared" si="22"/>
        <v>7.1</v>
      </c>
      <c r="N68" s="12">
        <f t="shared" si="23"/>
        <v>0</v>
      </c>
      <c r="O68" s="12">
        <f t="shared" si="24"/>
        <v>0</v>
      </c>
      <c r="R68" s="77">
        <f>'2 pr._pajamos pagal rūšis'!L51-'9 pr._įstaigų pajamos'!L68</f>
        <v>0</v>
      </c>
    </row>
    <row r="69" spans="1:18" ht="15" customHeight="1" x14ac:dyDescent="0.25">
      <c r="A69" s="5" t="s">
        <v>105</v>
      </c>
      <c r="B69" s="31" t="s">
        <v>342</v>
      </c>
      <c r="C69" s="30" t="s">
        <v>51</v>
      </c>
      <c r="D69" s="16">
        <f t="shared" si="40"/>
        <v>7.9</v>
      </c>
      <c r="E69" s="16">
        <v>7.9</v>
      </c>
      <c r="F69" s="16"/>
      <c r="G69" s="16"/>
      <c r="H69" s="10">
        <f t="shared" si="20"/>
        <v>0.4</v>
      </c>
      <c r="I69" s="10">
        <v>0.4</v>
      </c>
      <c r="J69" s="10"/>
      <c r="K69" s="10"/>
      <c r="L69" s="12">
        <f t="shared" si="21"/>
        <v>8.3000000000000007</v>
      </c>
      <c r="M69" s="12">
        <f t="shared" si="22"/>
        <v>8.3000000000000007</v>
      </c>
      <c r="N69" s="12">
        <f t="shared" si="23"/>
        <v>0</v>
      </c>
      <c r="O69" s="12">
        <f t="shared" si="24"/>
        <v>0</v>
      </c>
      <c r="R69" s="77">
        <f>'2 pr._pajamos pagal rūšis'!L52-'9 pr._įstaigų pajamos'!L69</f>
        <v>0</v>
      </c>
    </row>
    <row r="70" spans="1:18" ht="15" customHeight="1" x14ac:dyDescent="0.25">
      <c r="A70" s="32" t="s">
        <v>106</v>
      </c>
      <c r="B70" s="29" t="s">
        <v>417</v>
      </c>
      <c r="C70" s="15" t="s">
        <v>51</v>
      </c>
      <c r="D70" s="16">
        <f t="shared" si="40"/>
        <v>37.6</v>
      </c>
      <c r="E70" s="16">
        <v>37.6</v>
      </c>
      <c r="F70" s="16">
        <v>19.399999999999999</v>
      </c>
      <c r="G70" s="16"/>
      <c r="H70" s="10">
        <f t="shared" si="20"/>
        <v>0.8</v>
      </c>
      <c r="I70" s="10">
        <v>0.8</v>
      </c>
      <c r="J70" s="10"/>
      <c r="K70" s="10"/>
      <c r="L70" s="12">
        <f t="shared" si="21"/>
        <v>38.4</v>
      </c>
      <c r="M70" s="12">
        <f t="shared" si="22"/>
        <v>38.4</v>
      </c>
      <c r="N70" s="12">
        <f t="shared" si="23"/>
        <v>19.399999999999999</v>
      </c>
      <c r="O70" s="12">
        <f t="shared" si="24"/>
        <v>0</v>
      </c>
      <c r="R70" s="77">
        <f>'2 pr._pajamos pagal rūšis'!L53-'9 pr._įstaigų pajamos'!L70</f>
        <v>0</v>
      </c>
    </row>
    <row r="71" spans="1:18" ht="15" customHeight="1" x14ac:dyDescent="0.25">
      <c r="A71" s="32" t="s">
        <v>107</v>
      </c>
      <c r="B71" s="29" t="s">
        <v>418</v>
      </c>
      <c r="C71" s="15" t="s">
        <v>51</v>
      </c>
      <c r="D71" s="16">
        <f t="shared" si="40"/>
        <v>10.9</v>
      </c>
      <c r="E71" s="16">
        <v>10.9</v>
      </c>
      <c r="F71" s="16"/>
      <c r="G71" s="16"/>
      <c r="H71" s="10">
        <f t="shared" si="20"/>
        <v>3</v>
      </c>
      <c r="I71" s="10">
        <v>3</v>
      </c>
      <c r="J71" s="10"/>
      <c r="K71" s="10"/>
      <c r="L71" s="12">
        <f t="shared" si="21"/>
        <v>13.9</v>
      </c>
      <c r="M71" s="12">
        <f t="shared" si="22"/>
        <v>13.9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32" t="s">
        <v>108</v>
      </c>
      <c r="B72" s="29" t="s">
        <v>419</v>
      </c>
      <c r="C72" s="30" t="s">
        <v>51</v>
      </c>
      <c r="D72" s="16">
        <f t="shared" ref="D72" si="41">E72+G72</f>
        <v>0.1</v>
      </c>
      <c r="E72" s="16">
        <v>0.1</v>
      </c>
      <c r="F72" s="16"/>
      <c r="G72" s="16"/>
      <c r="H72" s="10">
        <f t="shared" ref="H72" si="42">I72+K72</f>
        <v>0</v>
      </c>
      <c r="I72" s="10"/>
      <c r="J72" s="10"/>
      <c r="K72" s="10"/>
      <c r="L72" s="12">
        <f t="shared" ref="L72" si="43">M72+O72</f>
        <v>0.1</v>
      </c>
      <c r="M72" s="12">
        <f t="shared" ref="M72" si="44">E72+I72</f>
        <v>0.1</v>
      </c>
      <c r="N72" s="12">
        <f t="shared" ref="N72" si="45">F72+J72</f>
        <v>0</v>
      </c>
      <c r="O72" s="12">
        <f t="shared" ref="O72" si="46">G72+K72</f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109</v>
      </c>
      <c r="B73" s="29" t="s">
        <v>391</v>
      </c>
      <c r="C73" s="15" t="s">
        <v>51</v>
      </c>
      <c r="D73" s="16">
        <f t="shared" si="40"/>
        <v>2.2000000000000002</v>
      </c>
      <c r="E73" s="16">
        <v>2.2000000000000002</v>
      </c>
      <c r="F73" s="16"/>
      <c r="G73" s="16"/>
      <c r="H73" s="10">
        <f t="shared" si="20"/>
        <v>0.8</v>
      </c>
      <c r="I73" s="10">
        <v>0.8</v>
      </c>
      <c r="J73" s="10"/>
      <c r="K73" s="10"/>
      <c r="L73" s="12">
        <f t="shared" si="21"/>
        <v>3</v>
      </c>
      <c r="M73" s="12">
        <f t="shared" si="22"/>
        <v>3</v>
      </c>
      <c r="N73" s="12">
        <f t="shared" si="23"/>
        <v>0</v>
      </c>
      <c r="O73" s="12">
        <f t="shared" si="24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155</v>
      </c>
      <c r="B74" s="202" t="s">
        <v>46</v>
      </c>
      <c r="C74" s="15" t="s">
        <v>51</v>
      </c>
      <c r="D74" s="16">
        <f t="shared" si="40"/>
        <v>0.1</v>
      </c>
      <c r="E74" s="16">
        <v>0.1</v>
      </c>
      <c r="F74" s="16"/>
      <c r="G74" s="16"/>
      <c r="H74" s="10">
        <f t="shared" si="20"/>
        <v>0</v>
      </c>
      <c r="I74" s="10"/>
      <c r="J74" s="10"/>
      <c r="K74" s="10"/>
      <c r="L74" s="12">
        <f t="shared" ref="L74:L75" si="47">M74+O74</f>
        <v>0.1</v>
      </c>
      <c r="M74" s="12">
        <f t="shared" ref="M74:M75" si="48">E74+I74</f>
        <v>0.1</v>
      </c>
      <c r="N74" s="12">
        <f t="shared" ref="N74:N75" si="49">F74+J74</f>
        <v>0</v>
      </c>
      <c r="O74" s="12">
        <f t="shared" ref="O74:O75" si="50">G74+K74</f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156</v>
      </c>
      <c r="B75" s="12" t="s">
        <v>43</v>
      </c>
      <c r="C75" s="15" t="s">
        <v>51</v>
      </c>
      <c r="D75" s="16">
        <f t="shared" si="40"/>
        <v>0.1</v>
      </c>
      <c r="E75" s="16">
        <v>0.1</v>
      </c>
      <c r="F75" s="16"/>
      <c r="G75" s="16"/>
      <c r="H75" s="10">
        <f t="shared" si="20"/>
        <v>0</v>
      </c>
      <c r="I75" s="10"/>
      <c r="J75" s="10"/>
      <c r="K75" s="10"/>
      <c r="L75" s="12">
        <f t="shared" si="47"/>
        <v>0.1</v>
      </c>
      <c r="M75" s="12">
        <f t="shared" si="48"/>
        <v>0.1</v>
      </c>
      <c r="N75" s="12">
        <f t="shared" si="49"/>
        <v>0</v>
      </c>
      <c r="O75" s="12">
        <f t="shared" si="50"/>
        <v>0</v>
      </c>
      <c r="R75" s="77">
        <f>'2 pr._pajamos pagal rūšis'!L58-'9 pr._įstaigų pajamos'!L75</f>
        <v>0</v>
      </c>
    </row>
    <row r="76" spans="1:18" ht="15" customHeight="1" x14ac:dyDescent="0.25">
      <c r="A76" s="32" t="s">
        <v>110</v>
      </c>
      <c r="B76" s="29" t="s">
        <v>45</v>
      </c>
      <c r="C76" s="15" t="s">
        <v>51</v>
      </c>
      <c r="D76" s="16">
        <f t="shared" si="40"/>
        <v>0</v>
      </c>
      <c r="E76" s="16"/>
      <c r="F76" s="16"/>
      <c r="G76" s="16"/>
      <c r="H76" s="10">
        <f t="shared" si="20"/>
        <v>0.1</v>
      </c>
      <c r="I76" s="10">
        <v>0.1</v>
      </c>
      <c r="J76" s="10"/>
      <c r="K76" s="10"/>
      <c r="L76" s="12">
        <f t="shared" ref="L76" si="51">M76+O76</f>
        <v>0.1</v>
      </c>
      <c r="M76" s="12">
        <f t="shared" ref="M76" si="52">E76+I76</f>
        <v>0.1</v>
      </c>
      <c r="N76" s="12">
        <f t="shared" ref="N76" si="53">F76+J76</f>
        <v>0</v>
      </c>
      <c r="O76" s="12">
        <f t="shared" ref="O76" si="54">G76+K76</f>
        <v>0</v>
      </c>
      <c r="R76" s="77"/>
    </row>
    <row r="77" spans="1:18" ht="15" customHeight="1" x14ac:dyDescent="0.25">
      <c r="A77" s="32" t="s">
        <v>157</v>
      </c>
      <c r="B77" s="33" t="s">
        <v>165</v>
      </c>
      <c r="C77" s="82" t="s">
        <v>51</v>
      </c>
      <c r="D77" s="16">
        <f t="shared" si="40"/>
        <v>6.6</v>
      </c>
      <c r="E77" s="16">
        <v>6.6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21"/>
        <v>6.6</v>
      </c>
      <c r="M77" s="12">
        <f t="shared" si="22"/>
        <v>6.6</v>
      </c>
      <c r="N77" s="12">
        <f t="shared" si="23"/>
        <v>0</v>
      </c>
      <c r="O77" s="12">
        <f t="shared" si="24"/>
        <v>0</v>
      </c>
      <c r="R77" s="77">
        <f>'2 pr._pajamos pagal rūšis'!L60-'9 pr._įstaigų pajamos'!L77</f>
        <v>0</v>
      </c>
    </row>
    <row r="78" spans="1:18" ht="15" customHeight="1" x14ac:dyDescent="0.25">
      <c r="A78" s="5" t="s">
        <v>158</v>
      </c>
      <c r="B78" s="33" t="s">
        <v>44</v>
      </c>
      <c r="C78" s="82" t="s">
        <v>51</v>
      </c>
      <c r="D78" s="16">
        <f t="shared" si="40"/>
        <v>0.1</v>
      </c>
      <c r="E78" s="16">
        <v>0.1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ref="L78" si="55">M78+O78</f>
        <v>0.1</v>
      </c>
      <c r="M78" s="12">
        <f t="shared" ref="M78" si="56">E78+I78</f>
        <v>0.1</v>
      </c>
      <c r="N78" s="12">
        <f t="shared" ref="N78" si="57">F78+J78</f>
        <v>0</v>
      </c>
      <c r="O78" s="12">
        <f t="shared" ref="O78" si="58">G78+K78</f>
        <v>0</v>
      </c>
      <c r="R78" s="77">
        <f>'2 pr._pajamos pagal rūšis'!L61-'9 pr._įstaigų pajamos'!L78</f>
        <v>0</v>
      </c>
    </row>
    <row r="79" spans="1:18" ht="15" customHeight="1" x14ac:dyDescent="0.25">
      <c r="A79" s="5" t="s">
        <v>111</v>
      </c>
      <c r="B79" s="93" t="s">
        <v>47</v>
      </c>
      <c r="C79" s="82" t="s">
        <v>51</v>
      </c>
      <c r="D79" s="16">
        <f t="shared" si="40"/>
        <v>0.1</v>
      </c>
      <c r="E79" s="16">
        <v>0.1</v>
      </c>
      <c r="F79" s="16"/>
      <c r="G79" s="16"/>
      <c r="H79" s="10">
        <f t="shared" si="20"/>
        <v>0</v>
      </c>
      <c r="I79" s="10"/>
      <c r="J79" s="10"/>
      <c r="K79" s="10"/>
      <c r="L79" s="12">
        <f t="shared" ref="L79" si="59">M79+O79</f>
        <v>0.1</v>
      </c>
      <c r="M79" s="12">
        <f t="shared" ref="M79" si="60">E79+I79</f>
        <v>0.1</v>
      </c>
      <c r="N79" s="12">
        <f t="shared" ref="N79" si="61">F79+J79</f>
        <v>0</v>
      </c>
      <c r="O79" s="12">
        <f t="shared" ref="O79" si="62">G79+K79</f>
        <v>0</v>
      </c>
      <c r="R79" s="77">
        <f>'2 pr._pajamos pagal rūšis'!L62-'9 pr._įstaigų pajamos'!L79</f>
        <v>0</v>
      </c>
    </row>
    <row r="80" spans="1:18" ht="15" customHeight="1" x14ac:dyDescent="0.25">
      <c r="A80" s="5" t="s">
        <v>112</v>
      </c>
      <c r="B80" s="33" t="s">
        <v>392</v>
      </c>
      <c r="C80" s="82" t="s">
        <v>51</v>
      </c>
      <c r="D80" s="16">
        <f>E80+G80</f>
        <v>4.8</v>
      </c>
      <c r="E80" s="16">
        <v>4.8</v>
      </c>
      <c r="F80" s="16"/>
      <c r="G80" s="16"/>
      <c r="H80" s="10">
        <f>I80+K80</f>
        <v>0.1</v>
      </c>
      <c r="I80" s="10">
        <v>0.1</v>
      </c>
      <c r="J80" s="10"/>
      <c r="K80" s="10"/>
      <c r="L80" s="12">
        <f>M80+O80</f>
        <v>4.8999999999999995</v>
      </c>
      <c r="M80" s="12">
        <f>E80+I80</f>
        <v>4.8999999999999995</v>
      </c>
      <c r="N80" s="12">
        <f>F80+J80</f>
        <v>0</v>
      </c>
      <c r="O80" s="12">
        <f>G80+K80</f>
        <v>0</v>
      </c>
      <c r="R80" s="77">
        <f>'2 pr._pajamos pagal rūšis'!L63-'9 pr._įstaigų pajamos'!L80</f>
        <v>0</v>
      </c>
    </row>
    <row r="81" spans="1:18" ht="15" customHeight="1" x14ac:dyDescent="0.25">
      <c r="A81" s="5" t="s">
        <v>113</v>
      </c>
      <c r="B81" s="33" t="s">
        <v>42</v>
      </c>
      <c r="C81" s="82" t="s">
        <v>51</v>
      </c>
      <c r="D81" s="16">
        <f t="shared" si="40"/>
        <v>27.1</v>
      </c>
      <c r="E81" s="16">
        <v>27.1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27.1</v>
      </c>
      <c r="M81" s="12">
        <f t="shared" si="22"/>
        <v>27.1</v>
      </c>
      <c r="N81" s="12">
        <f t="shared" si="23"/>
        <v>0</v>
      </c>
      <c r="O81" s="12">
        <f t="shared" si="24"/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114</v>
      </c>
      <c r="B82" s="34" t="s">
        <v>393</v>
      </c>
      <c r="C82" s="82" t="s">
        <v>51</v>
      </c>
      <c r="D82" s="16">
        <f>E82+G82</f>
        <v>12.1</v>
      </c>
      <c r="E82" s="16">
        <v>12.1</v>
      </c>
      <c r="F82" s="16"/>
      <c r="G82" s="16"/>
      <c r="H82" s="10">
        <f>I82+K82</f>
        <v>0</v>
      </c>
      <c r="I82" s="10"/>
      <c r="J82" s="10"/>
      <c r="K82" s="10"/>
      <c r="L82" s="12">
        <f>M82+O82</f>
        <v>12.1</v>
      </c>
      <c r="M82" s="12">
        <f>E82+I82</f>
        <v>12.1</v>
      </c>
      <c r="N82" s="12">
        <f>F82+J82</f>
        <v>0</v>
      </c>
      <c r="O82" s="12">
        <f>G82+K82</f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115</v>
      </c>
      <c r="B83" s="34" t="s">
        <v>41</v>
      </c>
      <c r="C83" s="82" t="s">
        <v>51</v>
      </c>
      <c r="D83" s="16">
        <f t="shared" si="40"/>
        <v>22.6</v>
      </c>
      <c r="E83" s="16">
        <v>22.6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22.6</v>
      </c>
      <c r="M83" s="12">
        <f t="shared" si="22"/>
        <v>22.6</v>
      </c>
      <c r="N83" s="12">
        <f t="shared" si="23"/>
        <v>0</v>
      </c>
      <c r="O83" s="12">
        <f t="shared" si="24"/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166</v>
      </c>
      <c r="B84" s="29" t="s">
        <v>161</v>
      </c>
      <c r="C84" s="30" t="s">
        <v>51</v>
      </c>
      <c r="D84" s="16">
        <f t="shared" si="40"/>
        <v>6.2</v>
      </c>
      <c r="E84" s="16">
        <v>6.2</v>
      </c>
      <c r="F84" s="16"/>
      <c r="G84" s="16"/>
      <c r="H84" s="10">
        <f t="shared" si="20"/>
        <v>0.8</v>
      </c>
      <c r="I84" s="10">
        <v>0.8</v>
      </c>
      <c r="J84" s="10"/>
      <c r="K84" s="10"/>
      <c r="L84" s="12">
        <f t="shared" si="21"/>
        <v>7</v>
      </c>
      <c r="M84" s="12">
        <f t="shared" si="22"/>
        <v>7</v>
      </c>
      <c r="N84" s="12">
        <f t="shared" si="23"/>
        <v>0</v>
      </c>
      <c r="O84" s="12">
        <f t="shared" si="24"/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116</v>
      </c>
      <c r="B85" s="29" t="s">
        <v>153</v>
      </c>
      <c r="C85" s="30" t="s">
        <v>51</v>
      </c>
      <c r="D85" s="16">
        <f t="shared" si="40"/>
        <v>60.4</v>
      </c>
      <c r="E85" s="16">
        <v>60.4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60.4</v>
      </c>
      <c r="M85" s="12">
        <f t="shared" si="22"/>
        <v>60.4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5" customHeight="1" x14ac:dyDescent="0.25">
      <c r="A86" s="5" t="s">
        <v>117</v>
      </c>
      <c r="B86" s="29" t="s">
        <v>34</v>
      </c>
      <c r="C86" s="30" t="s">
        <v>51</v>
      </c>
      <c r="D86" s="16">
        <f t="shared" si="40"/>
        <v>35.299999999999997</v>
      </c>
      <c r="E86" s="16">
        <v>35.299999999999997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35.299999999999997</v>
      </c>
      <c r="M86" s="12">
        <f t="shared" si="22"/>
        <v>35.299999999999997</v>
      </c>
      <c r="N86" s="12">
        <f t="shared" si="23"/>
        <v>0</v>
      </c>
      <c r="O86" s="12">
        <f t="shared" si="24"/>
        <v>0</v>
      </c>
      <c r="R86" s="77">
        <f>'2 pr._pajamos pagal rūšis'!L69-'9 pr._įstaigų pajamos'!L86</f>
        <v>0</v>
      </c>
    </row>
    <row r="87" spans="1:18" ht="15" customHeight="1" x14ac:dyDescent="0.25">
      <c r="A87" s="5" t="s">
        <v>118</v>
      </c>
      <c r="B87" s="29" t="s">
        <v>36</v>
      </c>
      <c r="C87" s="30" t="s">
        <v>51</v>
      </c>
      <c r="D87" s="16">
        <f t="shared" si="40"/>
        <v>35.6</v>
      </c>
      <c r="E87" s="16">
        <v>35.6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35.6</v>
      </c>
      <c r="M87" s="12">
        <f t="shared" si="22"/>
        <v>35.6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119</v>
      </c>
      <c r="B88" s="29" t="s">
        <v>38</v>
      </c>
      <c r="C88" s="30" t="s">
        <v>51</v>
      </c>
      <c r="D88" s="16">
        <f t="shared" si="40"/>
        <v>76.400000000000006</v>
      </c>
      <c r="E88" s="16">
        <v>76.400000000000006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76.400000000000006</v>
      </c>
      <c r="M88" s="12">
        <f t="shared" si="22"/>
        <v>76.400000000000006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6.5" customHeight="1" x14ac:dyDescent="0.25">
      <c r="A89" s="5" t="s">
        <v>120</v>
      </c>
      <c r="B89" s="12" t="s">
        <v>37</v>
      </c>
      <c r="C89" s="30" t="s">
        <v>51</v>
      </c>
      <c r="D89" s="16">
        <f t="shared" si="40"/>
        <v>38.200000000000003</v>
      </c>
      <c r="E89" s="16">
        <v>38.200000000000003</v>
      </c>
      <c r="F89" s="16"/>
      <c r="G89" s="16"/>
      <c r="H89" s="10">
        <f t="shared" si="20"/>
        <v>0</v>
      </c>
      <c r="I89" s="10"/>
      <c r="J89" s="10"/>
      <c r="K89" s="10"/>
      <c r="L89" s="12">
        <f t="shared" si="21"/>
        <v>38.200000000000003</v>
      </c>
      <c r="M89" s="12">
        <f t="shared" si="22"/>
        <v>38.200000000000003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x14ac:dyDescent="0.25">
      <c r="A90" s="5" t="s">
        <v>162</v>
      </c>
      <c r="B90" s="35" t="s">
        <v>35</v>
      </c>
      <c r="C90" s="15" t="s">
        <v>51</v>
      </c>
      <c r="D90" s="16">
        <f t="shared" si="40"/>
        <v>69.7</v>
      </c>
      <c r="E90" s="16">
        <v>69.7</v>
      </c>
      <c r="F90" s="16"/>
      <c r="G90" s="16"/>
      <c r="H90" s="10">
        <f t="shared" si="20"/>
        <v>0</v>
      </c>
      <c r="I90" s="10"/>
      <c r="J90" s="10"/>
      <c r="K90" s="10"/>
      <c r="L90" s="12">
        <f t="shared" si="21"/>
        <v>69.7</v>
      </c>
      <c r="M90" s="12">
        <f t="shared" si="22"/>
        <v>69.7</v>
      </c>
      <c r="N90" s="12">
        <f t="shared" si="23"/>
        <v>0</v>
      </c>
      <c r="O90" s="12">
        <f t="shared" si="24"/>
        <v>0</v>
      </c>
      <c r="R90" s="77">
        <f>'2 pr._pajamos pagal rūšis'!L73-'9 pr._įstaigų pajamos'!L90</f>
        <v>0</v>
      </c>
    </row>
    <row r="91" spans="1:18" ht="15" customHeight="1" x14ac:dyDescent="0.25">
      <c r="A91" s="5" t="s">
        <v>121</v>
      </c>
      <c r="B91" s="36" t="s">
        <v>39</v>
      </c>
      <c r="C91" s="15" t="s">
        <v>51</v>
      </c>
      <c r="D91" s="16">
        <f t="shared" si="40"/>
        <v>8.9</v>
      </c>
      <c r="E91" s="16">
        <v>8.9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8.9</v>
      </c>
      <c r="M91" s="12">
        <f t="shared" si="22"/>
        <v>8.9</v>
      </c>
      <c r="N91" s="12">
        <f t="shared" si="23"/>
        <v>0</v>
      </c>
      <c r="O91" s="12">
        <f t="shared" si="24"/>
        <v>0</v>
      </c>
      <c r="R91" s="77">
        <f>'2 pr._pajamos pagal rūšis'!L74-'9 pr._įstaigų pajamos'!L91</f>
        <v>0</v>
      </c>
    </row>
    <row r="92" spans="1:18" ht="15" customHeight="1" x14ac:dyDescent="0.25">
      <c r="A92" s="32" t="s">
        <v>122</v>
      </c>
      <c r="B92" s="36" t="s">
        <v>40</v>
      </c>
      <c r="C92" s="15" t="s">
        <v>51</v>
      </c>
      <c r="D92" s="16">
        <f t="shared" si="40"/>
        <v>16.2</v>
      </c>
      <c r="E92" s="16">
        <v>16.2</v>
      </c>
      <c r="F92" s="16"/>
      <c r="G92" s="16"/>
      <c r="H92" s="10">
        <f t="shared" si="20"/>
        <v>0</v>
      </c>
      <c r="I92" s="10"/>
      <c r="J92" s="10"/>
      <c r="K92" s="10"/>
      <c r="L92" s="12">
        <f t="shared" si="21"/>
        <v>16.2</v>
      </c>
      <c r="M92" s="12">
        <f t="shared" si="22"/>
        <v>16.2</v>
      </c>
      <c r="N92" s="12">
        <f t="shared" si="23"/>
        <v>0</v>
      </c>
      <c r="O92" s="12">
        <f t="shared" si="24"/>
        <v>0</v>
      </c>
      <c r="R92" s="77">
        <f>'2 pr._pajamos pagal rūšis'!L75-'9 pr._įstaigų pajamos'!L92</f>
        <v>0</v>
      </c>
    </row>
    <row r="93" spans="1:18" ht="15" customHeight="1" x14ac:dyDescent="0.25">
      <c r="A93" s="38" t="s">
        <v>123</v>
      </c>
      <c r="B93" s="35" t="s">
        <v>49</v>
      </c>
      <c r="C93" s="15" t="s">
        <v>51</v>
      </c>
      <c r="D93" s="16">
        <f t="shared" si="40"/>
        <v>4.4000000000000004</v>
      </c>
      <c r="E93" s="16">
        <v>4.4000000000000004</v>
      </c>
      <c r="F93" s="16">
        <v>1.7</v>
      </c>
      <c r="G93" s="16"/>
      <c r="H93" s="10">
        <f t="shared" si="20"/>
        <v>0</v>
      </c>
      <c r="I93" s="10"/>
      <c r="J93" s="10"/>
      <c r="K93" s="10"/>
      <c r="L93" s="12">
        <f t="shared" si="21"/>
        <v>4.4000000000000004</v>
      </c>
      <c r="M93" s="12">
        <f t="shared" si="22"/>
        <v>4.4000000000000004</v>
      </c>
      <c r="N93" s="12">
        <f t="shared" si="23"/>
        <v>1.7</v>
      </c>
      <c r="O93" s="12">
        <f t="shared" si="24"/>
        <v>0</v>
      </c>
      <c r="R93" s="77">
        <f>'2 pr._pajamos pagal rūšis'!L76-'9 pr._įstaigų pajamos'!L93</f>
        <v>0</v>
      </c>
    </row>
    <row r="94" spans="1:18" ht="15" customHeight="1" x14ac:dyDescent="0.25">
      <c r="A94" s="13" t="s">
        <v>124</v>
      </c>
      <c r="B94" s="35" t="s">
        <v>48</v>
      </c>
      <c r="C94" s="15" t="s">
        <v>51</v>
      </c>
      <c r="D94" s="16">
        <f t="shared" si="40"/>
        <v>52.3</v>
      </c>
      <c r="E94" s="16">
        <v>52.3</v>
      </c>
      <c r="F94" s="16">
        <v>30.4</v>
      </c>
      <c r="G94" s="16"/>
      <c r="H94" s="10">
        <f t="shared" si="20"/>
        <v>0</v>
      </c>
      <c r="I94" s="10"/>
      <c r="J94" s="10"/>
      <c r="K94" s="10"/>
      <c r="L94" s="12">
        <f t="shared" si="21"/>
        <v>52.3</v>
      </c>
      <c r="M94" s="12">
        <f t="shared" si="22"/>
        <v>52.3</v>
      </c>
      <c r="N94" s="12">
        <f t="shared" si="23"/>
        <v>30.4</v>
      </c>
      <c r="O94" s="12">
        <f t="shared" si="24"/>
        <v>0</v>
      </c>
      <c r="R94" s="77">
        <f>'2 pr._pajamos pagal rūšis'!L77-'9 pr._įstaigų pajamos'!L94</f>
        <v>0</v>
      </c>
    </row>
    <row r="95" spans="1:18" ht="15" customHeight="1" x14ac:dyDescent="0.25">
      <c r="A95" s="19" t="s">
        <v>125</v>
      </c>
      <c r="B95" s="35" t="s">
        <v>65</v>
      </c>
      <c r="C95" s="15" t="s">
        <v>51</v>
      </c>
      <c r="D95" s="16">
        <f t="shared" si="40"/>
        <v>11.8</v>
      </c>
      <c r="E95" s="16">
        <v>11.8</v>
      </c>
      <c r="F95" s="16">
        <v>3.6</v>
      </c>
      <c r="G95" s="16"/>
      <c r="H95" s="10">
        <f t="shared" si="20"/>
        <v>0</v>
      </c>
      <c r="I95" s="10"/>
      <c r="J95" s="10"/>
      <c r="K95" s="10"/>
      <c r="L95" s="12">
        <f t="shared" si="21"/>
        <v>11.8</v>
      </c>
      <c r="M95" s="12">
        <f t="shared" si="22"/>
        <v>11.8</v>
      </c>
      <c r="N95" s="12">
        <f t="shared" si="23"/>
        <v>3.6</v>
      </c>
      <c r="O95" s="12">
        <f t="shared" si="24"/>
        <v>0</v>
      </c>
      <c r="R95" s="77">
        <f>'2 pr._pajamos pagal rūšis'!L78-'9 pr._įstaigų pajamos'!L95</f>
        <v>0</v>
      </c>
    </row>
    <row r="96" spans="1:18" ht="15" customHeight="1" x14ac:dyDescent="0.25">
      <c r="A96" s="365" t="s">
        <v>126</v>
      </c>
      <c r="B96" s="35" t="s">
        <v>50</v>
      </c>
      <c r="C96" s="15" t="s">
        <v>51</v>
      </c>
      <c r="D96" s="16">
        <f t="shared" si="40"/>
        <v>26.5</v>
      </c>
      <c r="E96" s="16">
        <v>26.5</v>
      </c>
      <c r="F96" s="16"/>
      <c r="G96" s="16"/>
      <c r="H96" s="10">
        <f t="shared" si="20"/>
        <v>7</v>
      </c>
      <c r="I96" s="10">
        <v>7</v>
      </c>
      <c r="J96" s="10"/>
      <c r="K96" s="10"/>
      <c r="L96" s="12">
        <f t="shared" si="21"/>
        <v>33.5</v>
      </c>
      <c r="M96" s="12">
        <f t="shared" si="22"/>
        <v>33.5</v>
      </c>
      <c r="N96" s="12">
        <f t="shared" si="23"/>
        <v>0</v>
      </c>
      <c r="O96" s="12">
        <f t="shared" si="24"/>
        <v>0</v>
      </c>
      <c r="R96" s="77">
        <f>'2 pr._pajamos pagal rūšis'!L79-'9 pr._įstaigų pajamos'!L96</f>
        <v>0</v>
      </c>
    </row>
    <row r="97" spans="1:18" ht="15" customHeight="1" x14ac:dyDescent="0.25">
      <c r="A97" s="32" t="s">
        <v>127</v>
      </c>
      <c r="B97" s="35" t="s">
        <v>167</v>
      </c>
      <c r="C97" s="15" t="s">
        <v>51</v>
      </c>
      <c r="D97" s="16">
        <f t="shared" si="40"/>
        <v>9.3000000000000007</v>
      </c>
      <c r="E97" s="16">
        <v>9.3000000000000007</v>
      </c>
      <c r="F97" s="16"/>
      <c r="G97" s="16"/>
      <c r="H97" s="10">
        <f t="shared" si="20"/>
        <v>0</v>
      </c>
      <c r="I97" s="10"/>
      <c r="J97" s="10"/>
      <c r="K97" s="10"/>
      <c r="L97" s="12">
        <f t="shared" si="21"/>
        <v>9.3000000000000007</v>
      </c>
      <c r="M97" s="12">
        <f t="shared" si="22"/>
        <v>9.3000000000000007</v>
      </c>
      <c r="N97" s="12">
        <f t="shared" si="23"/>
        <v>0</v>
      </c>
      <c r="O97" s="12">
        <f t="shared" si="24"/>
        <v>0</v>
      </c>
      <c r="R97" s="77">
        <f>'2 pr._pajamos pagal rūšis'!L80-'9 pr._įstaigų pajamos'!L97</f>
        <v>0</v>
      </c>
    </row>
    <row r="98" spans="1:18" s="37" customFormat="1" ht="15" customHeight="1" x14ac:dyDescent="0.25">
      <c r="A98" s="32" t="s">
        <v>128</v>
      </c>
      <c r="B98" s="35" t="s">
        <v>168</v>
      </c>
      <c r="C98" s="15" t="s">
        <v>51</v>
      </c>
      <c r="D98" s="16">
        <f t="shared" si="40"/>
        <v>6.6</v>
      </c>
      <c r="E98" s="16">
        <v>6.6</v>
      </c>
      <c r="F98" s="16"/>
      <c r="G98" s="16"/>
      <c r="H98" s="10">
        <f t="shared" si="20"/>
        <v>1.4</v>
      </c>
      <c r="I98" s="10">
        <v>1.4</v>
      </c>
      <c r="J98" s="10"/>
      <c r="K98" s="10"/>
      <c r="L98" s="12">
        <f t="shared" si="21"/>
        <v>8</v>
      </c>
      <c r="M98" s="12">
        <f t="shared" si="22"/>
        <v>8</v>
      </c>
      <c r="N98" s="12">
        <f t="shared" si="23"/>
        <v>0</v>
      </c>
      <c r="O98" s="12">
        <f t="shared" si="24"/>
        <v>0</v>
      </c>
      <c r="R98" s="77">
        <f>'2 pr._pajamos pagal rūšis'!L81-'9 pr._įstaigų pajamos'!L98</f>
        <v>0</v>
      </c>
    </row>
    <row r="99" spans="1:18" ht="15.95" customHeight="1" x14ac:dyDescent="0.25">
      <c r="A99" s="367" t="s">
        <v>129</v>
      </c>
      <c r="B99" s="21" t="s">
        <v>177</v>
      </c>
      <c r="C99" s="25"/>
      <c r="D99" s="23">
        <f t="shared" ref="D99:O99" si="63">SUM(D64:D98)</f>
        <v>605.29999999999984</v>
      </c>
      <c r="E99" s="23">
        <f t="shared" si="63"/>
        <v>605.29999999999984</v>
      </c>
      <c r="F99" s="23">
        <f t="shared" si="63"/>
        <v>55.1</v>
      </c>
      <c r="G99" s="23">
        <f t="shared" si="63"/>
        <v>0</v>
      </c>
      <c r="H99" s="24">
        <f t="shared" si="63"/>
        <v>15.6</v>
      </c>
      <c r="I99" s="24">
        <f t="shared" si="63"/>
        <v>15.6</v>
      </c>
      <c r="J99" s="24">
        <f t="shared" si="63"/>
        <v>0</v>
      </c>
      <c r="K99" s="24">
        <f t="shared" si="63"/>
        <v>0</v>
      </c>
      <c r="L99" s="21">
        <f t="shared" si="21"/>
        <v>620.89999999999986</v>
      </c>
      <c r="M99" s="21">
        <f t="shared" si="63"/>
        <v>620.89999999999986</v>
      </c>
      <c r="N99" s="21">
        <f t="shared" si="63"/>
        <v>55.1</v>
      </c>
      <c r="O99" s="21">
        <f t="shared" si="63"/>
        <v>0</v>
      </c>
      <c r="R99" s="77">
        <f>'2 pr._pajamos pagal rūšis'!L82-'9 pr._įstaigų pajamos'!L99</f>
        <v>0</v>
      </c>
    </row>
    <row r="100" spans="1:18" ht="15.95" customHeight="1" x14ac:dyDescent="0.25">
      <c r="A100" s="32" t="s">
        <v>130</v>
      </c>
      <c r="B100" s="561" t="s">
        <v>66</v>
      </c>
      <c r="C100" s="562"/>
      <c r="D100" s="562"/>
      <c r="E100" s="562"/>
      <c r="F100" s="562"/>
      <c r="G100" s="562"/>
      <c r="H100" s="562"/>
      <c r="I100" s="562"/>
      <c r="J100" s="562"/>
      <c r="K100" s="562"/>
      <c r="L100" s="562"/>
      <c r="M100" s="562"/>
      <c r="N100" s="562"/>
      <c r="O100" s="562"/>
      <c r="R100" s="77">
        <f>'2 pr._pajamos pagal rūšis'!L83-'9 pr._įstaigų pajamos'!L100</f>
        <v>0</v>
      </c>
    </row>
    <row r="101" spans="1:18" ht="15" customHeight="1" x14ac:dyDescent="0.25">
      <c r="A101" s="32" t="s">
        <v>131</v>
      </c>
      <c r="B101" s="29" t="s">
        <v>7</v>
      </c>
      <c r="C101" s="39" t="s">
        <v>30</v>
      </c>
      <c r="D101" s="16">
        <f t="shared" ref="D101:D115" si="64">E101+G101</f>
        <v>0.7</v>
      </c>
      <c r="E101" s="16">
        <v>0.7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0.7</v>
      </c>
      <c r="M101" s="12">
        <f t="shared" si="22"/>
        <v>0.7</v>
      </c>
      <c r="N101" s="12">
        <f t="shared" si="23"/>
        <v>0</v>
      </c>
      <c r="O101" s="12">
        <f t="shared" si="24"/>
        <v>0</v>
      </c>
      <c r="R101" s="77">
        <f>'2 pr._pajamos pagal rūšis'!L84-'9 pr._įstaigų pajamos'!L101</f>
        <v>0</v>
      </c>
    </row>
    <row r="102" spans="1:18" ht="15" customHeight="1" x14ac:dyDescent="0.25">
      <c r="A102" s="32" t="s">
        <v>132</v>
      </c>
      <c r="B102" s="29" t="s">
        <v>10</v>
      </c>
      <c r="C102" s="39" t="s">
        <v>30</v>
      </c>
      <c r="D102" s="16">
        <f t="shared" si="64"/>
        <v>0.6</v>
      </c>
      <c r="E102" s="16">
        <v>0.6</v>
      </c>
      <c r="F102" s="16"/>
      <c r="G102" s="16"/>
      <c r="H102" s="10">
        <f t="shared" si="20"/>
        <v>0.2</v>
      </c>
      <c r="I102" s="10">
        <v>0.2</v>
      </c>
      <c r="J102" s="10"/>
      <c r="K102" s="10"/>
      <c r="L102" s="12">
        <f t="shared" si="21"/>
        <v>0.8</v>
      </c>
      <c r="M102" s="12">
        <f t="shared" si="22"/>
        <v>0.8</v>
      </c>
      <c r="N102" s="12">
        <f t="shared" si="23"/>
        <v>0</v>
      </c>
      <c r="O102" s="12">
        <f t="shared" si="24"/>
        <v>0</v>
      </c>
      <c r="R102" s="77">
        <f>'2 pr._pajamos pagal rūšis'!L85-'9 pr._įstaigų pajamos'!L102</f>
        <v>0</v>
      </c>
    </row>
    <row r="103" spans="1:18" ht="15" customHeight="1" x14ac:dyDescent="0.25">
      <c r="A103" s="32" t="s">
        <v>163</v>
      </c>
      <c r="B103" s="29" t="s">
        <v>11</v>
      </c>
      <c r="C103" s="39" t="s">
        <v>30</v>
      </c>
      <c r="D103" s="16">
        <f t="shared" si="64"/>
        <v>1</v>
      </c>
      <c r="E103" s="16">
        <v>1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1</v>
      </c>
      <c r="M103" s="12">
        <f t="shared" si="22"/>
        <v>1</v>
      </c>
      <c r="N103" s="12">
        <f t="shared" si="23"/>
        <v>0</v>
      </c>
      <c r="O103" s="12">
        <f t="shared" si="24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133</v>
      </c>
      <c r="B104" s="29" t="s">
        <v>15</v>
      </c>
      <c r="C104" s="39" t="s">
        <v>30</v>
      </c>
      <c r="D104" s="16">
        <f t="shared" si="64"/>
        <v>0.8</v>
      </c>
      <c r="E104" s="16">
        <v>0.8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0.8</v>
      </c>
      <c r="M104" s="12">
        <f t="shared" si="22"/>
        <v>0.8</v>
      </c>
      <c r="N104" s="12">
        <f t="shared" si="23"/>
        <v>0</v>
      </c>
      <c r="O104" s="12">
        <f t="shared" si="24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134</v>
      </c>
      <c r="B105" s="29" t="s">
        <v>16</v>
      </c>
      <c r="C105" s="39" t="s">
        <v>30</v>
      </c>
      <c r="D105" s="16">
        <f t="shared" si="64"/>
        <v>0</v>
      </c>
      <c r="E105" s="16"/>
      <c r="F105" s="16"/>
      <c r="G105" s="16"/>
      <c r="H105" s="10">
        <f t="shared" si="20"/>
        <v>0.9</v>
      </c>
      <c r="I105" s="10">
        <v>0.9</v>
      </c>
      <c r="J105" s="10"/>
      <c r="K105" s="10"/>
      <c r="L105" s="12">
        <f t="shared" ref="L105" si="65">M105+O105</f>
        <v>0.9</v>
      </c>
      <c r="M105" s="12">
        <f t="shared" ref="M105" si="66">E105+I105</f>
        <v>0.9</v>
      </c>
      <c r="N105" s="12">
        <f t="shared" ref="N105" si="67">F105+J105</f>
        <v>0</v>
      </c>
      <c r="O105" s="12">
        <f t="shared" ref="O105" si="68">G105+K105</f>
        <v>0</v>
      </c>
      <c r="R105" s="77"/>
    </row>
    <row r="106" spans="1:18" ht="15" customHeight="1" x14ac:dyDescent="0.25">
      <c r="A106" s="32" t="s">
        <v>135</v>
      </c>
      <c r="B106" s="29" t="s">
        <v>27</v>
      </c>
      <c r="C106" s="39" t="s">
        <v>30</v>
      </c>
      <c r="D106" s="16">
        <f t="shared" si="64"/>
        <v>15.8</v>
      </c>
      <c r="E106" s="16">
        <v>15.8</v>
      </c>
      <c r="F106" s="16"/>
      <c r="G106" s="16"/>
      <c r="H106" s="10">
        <f t="shared" si="20"/>
        <v>3</v>
      </c>
      <c r="I106" s="10">
        <v>3</v>
      </c>
      <c r="J106" s="10"/>
      <c r="K106" s="10"/>
      <c r="L106" s="12">
        <f t="shared" si="21"/>
        <v>18.8</v>
      </c>
      <c r="M106" s="12">
        <f t="shared" si="22"/>
        <v>18.8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2" t="s">
        <v>136</v>
      </c>
      <c r="B107" s="29" t="s">
        <v>57</v>
      </c>
      <c r="C107" s="39" t="s">
        <v>30</v>
      </c>
      <c r="D107" s="16">
        <f t="shared" si="64"/>
        <v>3.4</v>
      </c>
      <c r="E107" s="16">
        <v>3.4</v>
      </c>
      <c r="F107" s="16"/>
      <c r="G107" s="16"/>
      <c r="H107" s="10">
        <f t="shared" si="20"/>
        <v>0.5</v>
      </c>
      <c r="I107" s="10">
        <v>0.5</v>
      </c>
      <c r="J107" s="10"/>
      <c r="K107" s="10"/>
      <c r="L107" s="12">
        <f t="shared" si="21"/>
        <v>3.9</v>
      </c>
      <c r="M107" s="12">
        <f t="shared" si="22"/>
        <v>3.9</v>
      </c>
      <c r="N107" s="12">
        <f t="shared" si="23"/>
        <v>0</v>
      </c>
      <c r="O107" s="12">
        <f t="shared" si="24"/>
        <v>0</v>
      </c>
      <c r="R107" s="77">
        <f>'2 pr._pajamos pagal rūšis'!L90-'9 pr._įstaigų pajamos'!L107</f>
        <v>0</v>
      </c>
    </row>
    <row r="108" spans="1:18" ht="15" customHeight="1" x14ac:dyDescent="0.25">
      <c r="A108" s="32" t="s">
        <v>137</v>
      </c>
      <c r="B108" s="29" t="s">
        <v>58</v>
      </c>
      <c r="C108" s="39" t="s">
        <v>30</v>
      </c>
      <c r="D108" s="16">
        <f t="shared" si="64"/>
        <v>2.2999999999999998</v>
      </c>
      <c r="E108" s="16">
        <v>2.2999999999999998</v>
      </c>
      <c r="F108" s="16"/>
      <c r="G108" s="16"/>
      <c r="H108" s="10">
        <f t="shared" si="20"/>
        <v>0.6</v>
      </c>
      <c r="I108" s="10">
        <v>0.6</v>
      </c>
      <c r="J108" s="10"/>
      <c r="K108" s="10"/>
      <c r="L108" s="12">
        <f t="shared" si="21"/>
        <v>2.9</v>
      </c>
      <c r="M108" s="12">
        <f t="shared" si="22"/>
        <v>2.9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38" t="s">
        <v>138</v>
      </c>
      <c r="B109" s="29" t="s">
        <v>394</v>
      </c>
      <c r="C109" s="39" t="s">
        <v>30</v>
      </c>
      <c r="D109" s="16">
        <f t="shared" si="64"/>
        <v>0.8</v>
      </c>
      <c r="E109" s="16">
        <v>0.8</v>
      </c>
      <c r="F109" s="16"/>
      <c r="G109" s="16"/>
      <c r="H109" s="10">
        <f t="shared" si="20"/>
        <v>0.5</v>
      </c>
      <c r="I109" s="10">
        <v>0.5</v>
      </c>
      <c r="J109" s="10"/>
      <c r="K109" s="10"/>
      <c r="L109" s="12">
        <f t="shared" si="21"/>
        <v>1.3</v>
      </c>
      <c r="M109" s="12">
        <f t="shared" si="22"/>
        <v>1.3</v>
      </c>
      <c r="N109" s="12">
        <f t="shared" si="23"/>
        <v>0</v>
      </c>
      <c r="O109" s="12">
        <f t="shared" si="24"/>
        <v>0</v>
      </c>
      <c r="R109" s="77">
        <f>'2 pr._pajamos pagal rūšis'!L92-'9 pr._įstaigų pajamos'!L109</f>
        <v>0</v>
      </c>
    </row>
    <row r="110" spans="1:18" ht="15" customHeight="1" x14ac:dyDescent="0.25">
      <c r="A110" s="13" t="s">
        <v>139</v>
      </c>
      <c r="B110" s="29" t="s">
        <v>396</v>
      </c>
      <c r="C110" s="39" t="s">
        <v>30</v>
      </c>
      <c r="D110" s="16">
        <f t="shared" si="64"/>
        <v>1.5</v>
      </c>
      <c r="E110" s="16">
        <v>1.5</v>
      </c>
      <c r="F110" s="16"/>
      <c r="G110" s="16"/>
      <c r="H110" s="10">
        <f t="shared" si="20"/>
        <v>-0.9</v>
      </c>
      <c r="I110" s="10">
        <v>-0.9</v>
      </c>
      <c r="J110" s="10"/>
      <c r="K110" s="10"/>
      <c r="L110" s="12">
        <f t="shared" si="21"/>
        <v>0.6</v>
      </c>
      <c r="M110" s="12">
        <f t="shared" si="22"/>
        <v>0.6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13" t="s">
        <v>164</v>
      </c>
      <c r="B111" s="29" t="s">
        <v>67</v>
      </c>
      <c r="C111" s="39" t="s">
        <v>30</v>
      </c>
      <c r="D111" s="16">
        <f t="shared" si="64"/>
        <v>1.3</v>
      </c>
      <c r="E111" s="16">
        <v>1.3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1.3</v>
      </c>
      <c r="M111" s="12">
        <f t="shared" si="22"/>
        <v>1.3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" customHeight="1" x14ac:dyDescent="0.25">
      <c r="A112" s="365" t="s">
        <v>140</v>
      </c>
      <c r="B112" s="29" t="s">
        <v>154</v>
      </c>
      <c r="C112" s="39" t="s">
        <v>30</v>
      </c>
      <c r="D112" s="16">
        <f t="shared" si="64"/>
        <v>1.6</v>
      </c>
      <c r="E112" s="16">
        <v>1.6</v>
      </c>
      <c r="F112" s="16"/>
      <c r="G112" s="16"/>
      <c r="H112" s="10">
        <f t="shared" si="20"/>
        <v>0.3</v>
      </c>
      <c r="I112" s="10">
        <v>0.3</v>
      </c>
      <c r="J112" s="10"/>
      <c r="K112" s="10"/>
      <c r="L112" s="12">
        <f t="shared" si="21"/>
        <v>1.9000000000000001</v>
      </c>
      <c r="M112" s="12">
        <f t="shared" si="22"/>
        <v>1.9000000000000001</v>
      </c>
      <c r="N112" s="12">
        <f t="shared" si="23"/>
        <v>0</v>
      </c>
      <c r="O112" s="12">
        <f t="shared" si="24"/>
        <v>0</v>
      </c>
      <c r="R112" s="77">
        <f>'2 pr._pajamos pagal rūšis'!L95-'9 pr._įstaigų pajamos'!L112</f>
        <v>0</v>
      </c>
    </row>
    <row r="113" spans="1:18" ht="15" customHeight="1" x14ac:dyDescent="0.25">
      <c r="A113" s="13" t="s">
        <v>183</v>
      </c>
      <c r="B113" s="29" t="s">
        <v>28</v>
      </c>
      <c r="C113" s="39" t="s">
        <v>30</v>
      </c>
      <c r="D113" s="16">
        <f t="shared" si="64"/>
        <v>1.8</v>
      </c>
      <c r="E113" s="16">
        <v>1.8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1.8</v>
      </c>
      <c r="M113" s="12">
        <f t="shared" si="22"/>
        <v>1.8</v>
      </c>
      <c r="N113" s="12">
        <f t="shared" si="23"/>
        <v>0</v>
      </c>
      <c r="O113" s="12">
        <f t="shared" si="24"/>
        <v>0</v>
      </c>
      <c r="R113" s="77">
        <f>'2 pr._pajamos pagal rūšis'!L96-'9 pr._įstaigų pajamos'!L113</f>
        <v>0</v>
      </c>
    </row>
    <row r="114" spans="1:18" ht="15" customHeight="1" x14ac:dyDescent="0.25">
      <c r="A114" s="13" t="s">
        <v>184</v>
      </c>
      <c r="B114" s="12" t="s">
        <v>29</v>
      </c>
      <c r="C114" s="39" t="s">
        <v>30</v>
      </c>
      <c r="D114" s="16">
        <f t="shared" si="64"/>
        <v>13</v>
      </c>
      <c r="E114" s="16">
        <v>13</v>
      </c>
      <c r="F114" s="16"/>
      <c r="G114" s="16"/>
      <c r="H114" s="10">
        <f t="shared" si="20"/>
        <v>5.5</v>
      </c>
      <c r="I114" s="10">
        <v>5.5</v>
      </c>
      <c r="J114" s="10"/>
      <c r="K114" s="10"/>
      <c r="L114" s="12">
        <f t="shared" si="21"/>
        <v>18.5</v>
      </c>
      <c r="M114" s="12">
        <f t="shared" si="22"/>
        <v>18.5</v>
      </c>
      <c r="N114" s="12">
        <f t="shared" si="23"/>
        <v>0</v>
      </c>
      <c r="O114" s="12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13" t="s">
        <v>185</v>
      </c>
      <c r="B115" s="41" t="s">
        <v>64</v>
      </c>
      <c r="C115" s="39" t="s">
        <v>30</v>
      </c>
      <c r="D115" s="16">
        <f t="shared" si="64"/>
        <v>13.2</v>
      </c>
      <c r="E115" s="16">
        <v>13.2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13.2</v>
      </c>
      <c r="M115" s="12">
        <f t="shared" si="22"/>
        <v>13.2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.95" customHeight="1" x14ac:dyDescent="0.25">
      <c r="A116" s="366" t="s">
        <v>186</v>
      </c>
      <c r="B116" s="44" t="s">
        <v>179</v>
      </c>
      <c r="C116" s="83"/>
      <c r="D116" s="73">
        <f>SUM(D101:D115)</f>
        <v>57.8</v>
      </c>
      <c r="E116" s="73">
        <f>SUM(E101:E115)</f>
        <v>57.8</v>
      </c>
      <c r="F116" s="73">
        <f>SUM(F101:F115)</f>
        <v>0</v>
      </c>
      <c r="G116" s="73">
        <f>SUM(G101:G115)</f>
        <v>0</v>
      </c>
      <c r="H116" s="74">
        <f t="shared" ref="H116:O116" si="69">SUM(H101:H115)</f>
        <v>10.599999999999998</v>
      </c>
      <c r="I116" s="74">
        <f t="shared" si="69"/>
        <v>10.599999999999998</v>
      </c>
      <c r="J116" s="74">
        <f t="shared" si="69"/>
        <v>0</v>
      </c>
      <c r="K116" s="74">
        <f t="shared" si="69"/>
        <v>0</v>
      </c>
      <c r="L116" s="21">
        <f t="shared" si="21"/>
        <v>68.399999999999991</v>
      </c>
      <c r="M116" s="44">
        <f t="shared" si="69"/>
        <v>68.399999999999991</v>
      </c>
      <c r="N116" s="44">
        <f t="shared" si="69"/>
        <v>0</v>
      </c>
      <c r="O116" s="44">
        <f t="shared" si="69"/>
        <v>0</v>
      </c>
      <c r="R116" s="77">
        <f>'2 pr._pajamos pagal rūšis'!L99-'9 pr._įstaigų pajamos'!L116</f>
        <v>0</v>
      </c>
    </row>
    <row r="117" spans="1:18" ht="15.95" customHeight="1" x14ac:dyDescent="0.25">
      <c r="A117" s="365" t="s">
        <v>187</v>
      </c>
      <c r="B117" s="561" t="s">
        <v>68</v>
      </c>
      <c r="C117" s="562"/>
      <c r="D117" s="562"/>
      <c r="E117" s="562"/>
      <c r="F117" s="562"/>
      <c r="G117" s="562"/>
      <c r="H117" s="562"/>
      <c r="I117" s="562"/>
      <c r="J117" s="562"/>
      <c r="K117" s="562"/>
      <c r="L117" s="562"/>
      <c r="M117" s="562"/>
      <c r="N117" s="562"/>
      <c r="O117" s="563"/>
      <c r="R117" s="77">
        <f>'2 pr._pajamos pagal rūšis'!L100-'9 pr._įstaigų pajamos'!L117</f>
        <v>0</v>
      </c>
    </row>
    <row r="118" spans="1:18" ht="15" customHeight="1" x14ac:dyDescent="0.25">
      <c r="A118" s="38" t="s">
        <v>188</v>
      </c>
      <c r="B118" s="11" t="s">
        <v>52</v>
      </c>
      <c r="C118" s="7" t="s">
        <v>24</v>
      </c>
      <c r="D118" s="8">
        <f>E118+G118</f>
        <v>233</v>
      </c>
      <c r="E118" s="42">
        <v>233</v>
      </c>
      <c r="F118" s="42">
        <v>98.5</v>
      </c>
      <c r="G118" s="42"/>
      <c r="H118" s="9">
        <f t="shared" si="20"/>
        <v>0</v>
      </c>
      <c r="I118" s="9"/>
      <c r="J118" s="9"/>
      <c r="K118" s="9"/>
      <c r="L118" s="11">
        <f t="shared" si="21"/>
        <v>233</v>
      </c>
      <c r="M118" s="11">
        <f t="shared" si="22"/>
        <v>233</v>
      </c>
      <c r="N118" s="11">
        <f>F118+J118</f>
        <v>98.5</v>
      </c>
      <c r="O118" s="11">
        <f t="shared" si="24"/>
        <v>0</v>
      </c>
      <c r="R118" s="77">
        <f>'2 pr._pajamos pagal rūšis'!L101-'9 pr._įstaigų pajamos'!L118</f>
        <v>0</v>
      </c>
    </row>
    <row r="119" spans="1:18" ht="15" customHeight="1" x14ac:dyDescent="0.25">
      <c r="A119" s="38" t="s">
        <v>189</v>
      </c>
      <c r="B119" s="12" t="s">
        <v>53</v>
      </c>
      <c r="C119" s="15" t="s">
        <v>24</v>
      </c>
      <c r="D119" s="16">
        <f>E119+G119</f>
        <v>30</v>
      </c>
      <c r="E119" s="16">
        <v>30</v>
      </c>
      <c r="F119" s="16"/>
      <c r="G119" s="16"/>
      <c r="H119" s="10">
        <f t="shared" si="20"/>
        <v>10</v>
      </c>
      <c r="I119" s="10">
        <v>10</v>
      </c>
      <c r="J119" s="10">
        <v>1.3</v>
      </c>
      <c r="K119" s="10"/>
      <c r="L119" s="12">
        <f t="shared" si="21"/>
        <v>40</v>
      </c>
      <c r="M119" s="12">
        <f t="shared" si="22"/>
        <v>40</v>
      </c>
      <c r="N119" s="12">
        <f t="shared" si="23"/>
        <v>1.3</v>
      </c>
      <c r="O119" s="12">
        <f t="shared" si="24"/>
        <v>0</v>
      </c>
      <c r="R119" s="77">
        <f>'2 pr._pajamos pagal rūšis'!L102-'9 pr._įstaigų pajamos'!L119</f>
        <v>0</v>
      </c>
    </row>
    <row r="120" spans="1:18" ht="15" customHeight="1" x14ac:dyDescent="0.25">
      <c r="A120" s="38" t="s">
        <v>190</v>
      </c>
      <c r="B120" s="12" t="s">
        <v>167</v>
      </c>
      <c r="C120" s="15" t="s">
        <v>24</v>
      </c>
      <c r="D120" s="16">
        <f>E120+G120</f>
        <v>5.6</v>
      </c>
      <c r="E120" s="43">
        <v>5.6</v>
      </c>
      <c r="F120" s="43"/>
      <c r="G120" s="43"/>
      <c r="H120" s="10">
        <f t="shared" si="20"/>
        <v>0</v>
      </c>
      <c r="I120" s="10"/>
      <c r="J120" s="10"/>
      <c r="K120" s="10"/>
      <c r="L120" s="12">
        <f t="shared" si="21"/>
        <v>5.6</v>
      </c>
      <c r="M120" s="12">
        <f t="shared" si="22"/>
        <v>5.6</v>
      </c>
      <c r="N120" s="12">
        <f t="shared" si="23"/>
        <v>0</v>
      </c>
      <c r="O120" s="12">
        <f t="shared" si="24"/>
        <v>0</v>
      </c>
      <c r="R120" s="77">
        <f>'2 pr._pajamos pagal rūšis'!L103-'9 pr._įstaigų pajamos'!L120</f>
        <v>0</v>
      </c>
    </row>
    <row r="121" spans="1:18" s="37" customFormat="1" ht="16.5" customHeight="1" x14ac:dyDescent="0.25">
      <c r="A121" s="38" t="s">
        <v>191</v>
      </c>
      <c r="B121" s="12" t="s">
        <v>69</v>
      </c>
      <c r="C121" s="30" t="s">
        <v>24</v>
      </c>
      <c r="D121" s="16">
        <f>E121+G121</f>
        <v>3</v>
      </c>
      <c r="E121" s="16">
        <v>3</v>
      </c>
      <c r="F121" s="16"/>
      <c r="G121" s="16"/>
      <c r="H121" s="10">
        <f t="shared" si="20"/>
        <v>0</v>
      </c>
      <c r="I121" s="10"/>
      <c r="J121" s="10"/>
      <c r="K121" s="10"/>
      <c r="L121" s="12">
        <f t="shared" si="21"/>
        <v>3</v>
      </c>
      <c r="M121" s="12">
        <f t="shared" si="22"/>
        <v>3</v>
      </c>
      <c r="N121" s="12">
        <f t="shared" si="23"/>
        <v>0</v>
      </c>
      <c r="O121" s="12">
        <f t="shared" si="24"/>
        <v>0</v>
      </c>
      <c r="R121" s="77">
        <f>'2 pr._pajamos pagal rūšis'!L104-'9 pr._įstaigų pajamos'!L121</f>
        <v>0</v>
      </c>
    </row>
    <row r="122" spans="1:18" ht="15" customHeight="1" x14ac:dyDescent="0.25">
      <c r="A122" s="38" t="s">
        <v>192</v>
      </c>
      <c r="B122" s="12" t="s">
        <v>568</v>
      </c>
      <c r="C122" s="15" t="s">
        <v>24</v>
      </c>
      <c r="D122" s="16">
        <f>E122+G122</f>
        <v>2.5</v>
      </c>
      <c r="E122" s="43">
        <v>2.5</v>
      </c>
      <c r="F122" s="43"/>
      <c r="G122" s="43"/>
      <c r="H122" s="10">
        <f t="shared" ref="H122" si="70">I122+K122</f>
        <v>3.9</v>
      </c>
      <c r="I122" s="10">
        <v>3.9</v>
      </c>
      <c r="J122" s="10"/>
      <c r="K122" s="10"/>
      <c r="L122" s="12">
        <f t="shared" ref="L122:L124" si="71">M122+O122</f>
        <v>6.4</v>
      </c>
      <c r="M122" s="12">
        <f t="shared" ref="M122" si="72">E122+I122</f>
        <v>6.4</v>
      </c>
      <c r="N122" s="12">
        <f t="shared" ref="N122" si="73">F122+J122</f>
        <v>0</v>
      </c>
      <c r="O122" s="12">
        <f t="shared" ref="O122" si="74">G122+K122</f>
        <v>0</v>
      </c>
      <c r="R122" s="77">
        <f>'2 pr._pajamos pagal rūšis'!L105-'9 pr._įstaigų pajamos'!L122</f>
        <v>0</v>
      </c>
    </row>
    <row r="123" spans="1:18" ht="15.95" customHeight="1" x14ac:dyDescent="0.25">
      <c r="A123" s="20" t="s">
        <v>193</v>
      </c>
      <c r="B123" s="84" t="s">
        <v>180</v>
      </c>
      <c r="C123" s="85"/>
      <c r="D123" s="86">
        <f>SUM(D118:D122)</f>
        <v>274.10000000000002</v>
      </c>
      <c r="E123" s="86">
        <f t="shared" ref="E123:G123" si="75">SUM(E118:E122)</f>
        <v>274.10000000000002</v>
      </c>
      <c r="F123" s="86">
        <f t="shared" si="75"/>
        <v>98.5</v>
      </c>
      <c r="G123" s="86">
        <f t="shared" si="75"/>
        <v>0</v>
      </c>
      <c r="H123" s="9">
        <f>SUM(H118:H122)</f>
        <v>13.9</v>
      </c>
      <c r="I123" s="9">
        <f t="shared" ref="I123:K123" si="76">SUM(I118:I122)</f>
        <v>13.9</v>
      </c>
      <c r="J123" s="9">
        <f t="shared" si="76"/>
        <v>1.3</v>
      </c>
      <c r="K123" s="9">
        <f t="shared" si="76"/>
        <v>0</v>
      </c>
      <c r="L123" s="21">
        <f t="shared" si="71"/>
        <v>288</v>
      </c>
      <c r="M123" s="87">
        <f t="shared" ref="M123:O123" si="77">SUM(M118:M122)</f>
        <v>288</v>
      </c>
      <c r="N123" s="87">
        <f t="shared" si="77"/>
        <v>99.8</v>
      </c>
      <c r="O123" s="87">
        <f t="shared" si="77"/>
        <v>0</v>
      </c>
      <c r="R123" s="77">
        <f>'2 pr._pajamos pagal rūšis'!L106-'9 pr._įstaigų pajamos'!L123</f>
        <v>0</v>
      </c>
    </row>
    <row r="124" spans="1:18" ht="15.95" customHeight="1" x14ac:dyDescent="0.25">
      <c r="A124" s="20" t="s">
        <v>141</v>
      </c>
      <c r="B124" s="45" t="s">
        <v>172</v>
      </c>
      <c r="C124" s="46"/>
      <c r="D124" s="47">
        <f t="shared" ref="D124:O124" si="78">D45+D58+D62+D99+D116+D123</f>
        <v>1107.7999999999997</v>
      </c>
      <c r="E124" s="47">
        <f t="shared" si="78"/>
        <v>1021.1999999999998</v>
      </c>
      <c r="F124" s="47">
        <f t="shared" si="78"/>
        <v>153.6</v>
      </c>
      <c r="G124" s="47">
        <f t="shared" si="78"/>
        <v>86.6</v>
      </c>
      <c r="H124" s="48">
        <f t="shared" si="78"/>
        <v>38.5</v>
      </c>
      <c r="I124" s="48">
        <f t="shared" si="78"/>
        <v>38.5</v>
      </c>
      <c r="J124" s="48">
        <f t="shared" si="78"/>
        <v>1.3</v>
      </c>
      <c r="K124" s="48">
        <f t="shared" si="78"/>
        <v>0</v>
      </c>
      <c r="L124" s="21">
        <f t="shared" si="71"/>
        <v>1146.2999999999997</v>
      </c>
      <c r="M124" s="49">
        <f t="shared" si="78"/>
        <v>1059.6999999999998</v>
      </c>
      <c r="N124" s="49">
        <f t="shared" si="78"/>
        <v>154.9</v>
      </c>
      <c r="O124" s="49">
        <f t="shared" si="78"/>
        <v>86.6</v>
      </c>
      <c r="R124" s="77">
        <f>'2 pr._pajamos pagal rūšis'!L107-'9 pr._įstaigų pajamos'!L124</f>
        <v>0</v>
      </c>
    </row>
    <row r="125" spans="1:18" x14ac:dyDescent="0.25">
      <c r="A125" s="55"/>
      <c r="B125" s="50"/>
      <c r="C125" s="51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305</v>
      </c>
      <c r="Q126" s="71">
        <f>SUMIF(C34:C121,1,L34:L121)</f>
        <v>25.400000000000002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0" t="s">
        <v>306</v>
      </c>
      <c r="Q127" s="71">
        <f>SUMIF(C34:C121,2,L34:L121)</f>
        <v>0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307</v>
      </c>
      <c r="Q128" s="71">
        <f>SUMIF(C34:C121,3,L34:L121)</f>
        <v>1.5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0" t="s">
        <v>308</v>
      </c>
      <c r="Q129" s="71">
        <f>SUMIF(C34:C121,4,L34:L121)</f>
        <v>0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311</v>
      </c>
      <c r="Q130" s="71">
        <f>SUMIF(C34:C121,5,L34:L121)</f>
        <v>0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0" t="s">
        <v>309</v>
      </c>
      <c r="Q131" s="71">
        <f>SUMIF(C34:C121,6,L34:L121)</f>
        <v>36.5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310</v>
      </c>
      <c r="Q132" s="71">
        <f>SUMIF(C34:C121,7,L34:L121)</f>
        <v>105.6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0" t="s">
        <v>312</v>
      </c>
      <c r="Q133" s="71">
        <f>SUMIF(C34:C121,8,L34:L121)</f>
        <v>68.399999999999991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0" t="s">
        <v>313</v>
      </c>
      <c r="Q134" s="71">
        <f>SUMIF(C34:C121,9,L34:L121)</f>
        <v>620.89999999999986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0" t="s">
        <v>314</v>
      </c>
      <c r="Q135" s="71">
        <f>SUMIF(C34:C122,10,L34:L122)</f>
        <v>288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 t="s">
        <v>172</v>
      </c>
      <c r="Q136" s="76">
        <f>SUM(Q126:Q135)</f>
        <v>1146.2999999999997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7"/>
      <c r="Q137" s="77">
        <f>Q136-L124</f>
        <v>0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7"/>
      <c r="Q138" s="77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7"/>
      <c r="Q139" s="77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</sheetData>
  <mergeCells count="48">
    <mergeCell ref="B1:O1"/>
    <mergeCell ref="B2:O2"/>
    <mergeCell ref="B3:O3"/>
    <mergeCell ref="B4:O4"/>
    <mergeCell ref="A30:A32"/>
    <mergeCell ref="B30:B32"/>
    <mergeCell ref="A28:O28"/>
    <mergeCell ref="C30:C32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17:O117"/>
    <mergeCell ref="B59:O59"/>
    <mergeCell ref="B63:O63"/>
    <mergeCell ref="B100:O100"/>
    <mergeCell ref="E30:G30"/>
    <mergeCell ref="K31:K32"/>
    <mergeCell ref="M31:N31"/>
    <mergeCell ref="I31:J31"/>
    <mergeCell ref="B15:O15"/>
    <mergeCell ref="B16:O16"/>
    <mergeCell ref="B17:O17"/>
    <mergeCell ref="B18:O18"/>
    <mergeCell ref="B19:O19"/>
    <mergeCell ref="B20:O20"/>
    <mergeCell ref="B21:O21"/>
    <mergeCell ref="B22:O22"/>
    <mergeCell ref="B33:O33"/>
    <mergeCell ref="B46:O46"/>
    <mergeCell ref="E31:F31"/>
    <mergeCell ref="O31:O32"/>
    <mergeCell ref="H30:H32"/>
    <mergeCell ref="D30:D32"/>
    <mergeCell ref="G31:G32"/>
    <mergeCell ref="I30:K30"/>
    <mergeCell ref="L30:L32"/>
    <mergeCell ref="M30:O30"/>
    <mergeCell ref="B23:O23"/>
    <mergeCell ref="B24:O24"/>
    <mergeCell ref="B25:O25"/>
    <mergeCell ref="B26:O26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2017-11-10T12:38:59Z</cp:lastPrinted>
  <dcterms:created xsi:type="dcterms:W3CDTF">2007-01-10T08:42:24Z</dcterms:created>
  <dcterms:modified xsi:type="dcterms:W3CDTF">2017-11-24T07:23:40Z</dcterms:modified>
</cp:coreProperties>
</file>