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8920" windowHeight="15840" tabRatio="945" firstSheet="1" activeTab="11"/>
  </bookViews>
  <sheets>
    <sheet name="1 pr._pajamos" sheetId="11" r:id="rId1"/>
    <sheet name="2 pr._pajamos pagal rūšis" sheetId="12" r:id="rId2"/>
    <sheet name="3 pr._asignavimų suvestinė" sheetId="14" r:id="rId3"/>
    <sheet name="4 pr._savarankiškosios f-jos" sheetId="1" r:id="rId4"/>
    <sheet name="5 pr._valstybinės f-jos" sheetId="2" r:id="rId5"/>
    <sheet name="6 pr._ugdymo reikmės" sheetId="3" r:id="rId6"/>
    <sheet name="7 pr._kita dotacija" sheetId="4" r:id="rId7"/>
    <sheet name="8 pr._aplinkos apsaugos s. p." sheetId="6" r:id="rId8"/>
    <sheet name="9 pr._įstaigų pajamos" sheetId="7" r:id="rId9"/>
    <sheet name="10 pr._skolintos lėšos" sheetId="8" r:id="rId10"/>
    <sheet name="11 pr._nepanaudotos lėšos" sheetId="15" r:id="rId11"/>
    <sheet name="12 pr._suvestinė pagal progr." sheetId="10" r:id="rId12"/>
  </sheets>
  <definedNames>
    <definedName name="_xlnm.Print_Titles" localSheetId="0">'1 pr._pajamos'!$24:$24</definedName>
    <definedName name="_xlnm.Print_Titles" localSheetId="1">'2 pr._pajamos pagal rūšis'!$22:$24</definedName>
    <definedName name="_xlnm.Print_Titles" localSheetId="2">'3 pr._asignavimų suvestinė'!$24:$26</definedName>
    <definedName name="_xlnm.Print_Titles" localSheetId="3">'4 pr._savarankiškosios f-jos'!$24:$26</definedName>
    <definedName name="_xlnm.Print_Titles" localSheetId="6">'7 pr._kita dotacija'!$24:$26</definedName>
    <definedName name="_xlnm.Print_Titles" localSheetId="8">'9 pr._įstaigų pajamos'!$22:$24</definedName>
  </definedNames>
  <calcPr calcId="145621"/>
</workbook>
</file>

<file path=xl/calcChain.xml><?xml version="1.0" encoding="utf-8"?>
<calcChain xmlns="http://schemas.openxmlformats.org/spreadsheetml/2006/main">
  <c r="E38" i="12" l="1"/>
  <c r="F38" i="12"/>
  <c r="G38" i="12"/>
  <c r="H38" i="12"/>
  <c r="I38" i="12"/>
  <c r="J38" i="12"/>
  <c r="K38" i="12"/>
  <c r="L38" i="12"/>
  <c r="M38" i="12"/>
  <c r="N38" i="12"/>
  <c r="O38" i="12"/>
  <c r="D38" i="12"/>
  <c r="R27" i="7"/>
  <c r="R28" i="7"/>
  <c r="R29" i="7"/>
  <c r="R30" i="7"/>
  <c r="R31" i="7"/>
  <c r="R35" i="7"/>
  <c r="R36" i="7"/>
  <c r="R37" i="7"/>
  <c r="R39" i="7"/>
  <c r="R40" i="7"/>
  <c r="R41" i="7"/>
  <c r="I32" i="12"/>
  <c r="J32" i="12"/>
  <c r="F32" i="12"/>
  <c r="E32" i="12"/>
  <c r="O33" i="12"/>
  <c r="N33" i="12"/>
  <c r="N32" i="12" s="1"/>
  <c r="M33" i="12"/>
  <c r="L33" i="12" s="1"/>
  <c r="H33" i="12"/>
  <c r="D33" i="12"/>
  <c r="M34" i="12"/>
  <c r="L34" i="12" s="1"/>
  <c r="N34" i="12"/>
  <c r="O34" i="12"/>
  <c r="M32" i="12" l="1"/>
  <c r="L32" i="12" s="1"/>
  <c r="H32" i="12"/>
  <c r="R100" i="3"/>
  <c r="R98" i="3"/>
  <c r="R97" i="3"/>
  <c r="R96" i="3"/>
  <c r="R95" i="3"/>
  <c r="R94" i="3"/>
  <c r="R93" i="3"/>
  <c r="R92" i="3"/>
  <c r="R91" i="3"/>
  <c r="H33" i="7" l="1"/>
  <c r="H72" i="12"/>
  <c r="H73" i="12"/>
  <c r="H74" i="12"/>
  <c r="H75" i="12"/>
  <c r="H76" i="12"/>
  <c r="H77" i="12"/>
  <c r="H78" i="12"/>
  <c r="H79" i="12"/>
  <c r="H80" i="12"/>
  <c r="H81" i="12"/>
  <c r="H82" i="12"/>
  <c r="H83" i="12"/>
  <c r="H84" i="12"/>
  <c r="H85" i="12"/>
  <c r="H86" i="12"/>
  <c r="H62" i="12"/>
  <c r="H63" i="12"/>
  <c r="H64" i="12"/>
  <c r="H65" i="12"/>
  <c r="H66" i="12"/>
  <c r="H67" i="12"/>
  <c r="H68" i="12"/>
  <c r="H69" i="12"/>
  <c r="H70" i="12"/>
  <c r="H71" i="12"/>
  <c r="H58" i="12"/>
  <c r="H59" i="12"/>
  <c r="H60" i="12"/>
  <c r="H61" i="12"/>
  <c r="I353" i="4" l="1"/>
  <c r="J353" i="4"/>
  <c r="E353" i="4"/>
  <c r="I338" i="4"/>
  <c r="E338" i="4"/>
  <c r="E89" i="3" l="1"/>
  <c r="F89" i="3"/>
  <c r="G89" i="3"/>
  <c r="H89" i="3"/>
  <c r="I89" i="3"/>
  <c r="J89" i="3"/>
  <c r="K89" i="3"/>
  <c r="K83" i="3"/>
  <c r="J83" i="3"/>
  <c r="I83" i="3"/>
  <c r="G83" i="3"/>
  <c r="D83" i="3" s="1"/>
  <c r="F83" i="3"/>
  <c r="E83" i="3"/>
  <c r="O84" i="3"/>
  <c r="N84" i="3"/>
  <c r="N83" i="3" s="1"/>
  <c r="M84" i="3"/>
  <c r="H84" i="3"/>
  <c r="D84" i="3"/>
  <c r="O85" i="3"/>
  <c r="L85" i="3" s="1"/>
  <c r="N85" i="3"/>
  <c r="M85" i="3"/>
  <c r="D85" i="3"/>
  <c r="K68" i="3"/>
  <c r="J68" i="3"/>
  <c r="I68" i="3"/>
  <c r="G68" i="3"/>
  <c r="F68" i="3"/>
  <c r="E68" i="3"/>
  <c r="O69" i="3"/>
  <c r="N69" i="3"/>
  <c r="M69" i="3"/>
  <c r="M68" i="3" s="1"/>
  <c r="H69" i="3"/>
  <c r="D69" i="3"/>
  <c r="O70" i="3"/>
  <c r="O68" i="3" s="1"/>
  <c r="N70" i="3"/>
  <c r="M70" i="3"/>
  <c r="D70" i="3"/>
  <c r="K64" i="3"/>
  <c r="J64" i="3"/>
  <c r="I64" i="3"/>
  <c r="G64" i="3"/>
  <c r="F64" i="3"/>
  <c r="E64" i="3"/>
  <c r="O65" i="3"/>
  <c r="N65" i="3"/>
  <c r="M65" i="3"/>
  <c r="H65" i="3"/>
  <c r="D65" i="3"/>
  <c r="O66" i="3"/>
  <c r="N66" i="3"/>
  <c r="M66" i="3"/>
  <c r="M64" i="3" s="1"/>
  <c r="D66" i="3"/>
  <c r="K60" i="3"/>
  <c r="J60" i="3"/>
  <c r="I60" i="3"/>
  <c r="G60" i="3"/>
  <c r="F60" i="3"/>
  <c r="E60" i="3"/>
  <c r="K56" i="3"/>
  <c r="H56" i="3" s="1"/>
  <c r="J56" i="3"/>
  <c r="I56" i="3"/>
  <c r="G56" i="3"/>
  <c r="F56" i="3"/>
  <c r="E56" i="3"/>
  <c r="K53" i="3"/>
  <c r="H53" i="3" s="1"/>
  <c r="J53" i="3"/>
  <c r="I53" i="3"/>
  <c r="G53" i="3"/>
  <c r="F53" i="3"/>
  <c r="E53" i="3"/>
  <c r="O61" i="3"/>
  <c r="N61" i="3"/>
  <c r="M61" i="3"/>
  <c r="H61" i="3"/>
  <c r="D61" i="3"/>
  <c r="O62" i="3"/>
  <c r="N62" i="3"/>
  <c r="M62" i="3"/>
  <c r="D62" i="3"/>
  <c r="I241" i="4"/>
  <c r="H241" i="4" s="1"/>
  <c r="J241" i="4"/>
  <c r="K241" i="4"/>
  <c r="E241" i="4"/>
  <c r="O57" i="3"/>
  <c r="N57" i="3"/>
  <c r="M57" i="3"/>
  <c r="H57" i="3"/>
  <c r="D57" i="3"/>
  <c r="D58" i="3"/>
  <c r="M58" i="3"/>
  <c r="M56" i="3" s="1"/>
  <c r="N58" i="3"/>
  <c r="N56" i="3" s="1"/>
  <c r="O58" i="3"/>
  <c r="O56" i="3" s="1"/>
  <c r="O54" i="3"/>
  <c r="N54" i="3"/>
  <c r="M54" i="3"/>
  <c r="H54" i="3"/>
  <c r="D54" i="3"/>
  <c r="O55" i="3"/>
  <c r="O53" i="3" s="1"/>
  <c r="N55" i="3"/>
  <c r="M55" i="3"/>
  <c r="D55" i="3"/>
  <c r="O150" i="4"/>
  <c r="N150" i="4"/>
  <c r="M150" i="4"/>
  <c r="H150" i="4"/>
  <c r="D150" i="4"/>
  <c r="N146" i="4"/>
  <c r="M146" i="4"/>
  <c r="L146" i="4" s="1"/>
  <c r="H146" i="4"/>
  <c r="D146" i="4"/>
  <c r="K50" i="3"/>
  <c r="J50" i="3"/>
  <c r="I50" i="3"/>
  <c r="G50" i="3"/>
  <c r="F50" i="3"/>
  <c r="E50" i="3"/>
  <c r="O51" i="3"/>
  <c r="N51" i="3"/>
  <c r="M51" i="3"/>
  <c r="H51" i="3"/>
  <c r="D51" i="3"/>
  <c r="O52" i="3"/>
  <c r="N52" i="3"/>
  <c r="M52" i="3"/>
  <c r="D52" i="3"/>
  <c r="K47" i="3"/>
  <c r="J47" i="3"/>
  <c r="I47" i="3"/>
  <c r="G47" i="3"/>
  <c r="F47" i="3"/>
  <c r="E47" i="3"/>
  <c r="O48" i="3"/>
  <c r="N48" i="3"/>
  <c r="M48" i="3"/>
  <c r="H48" i="3"/>
  <c r="D48" i="3"/>
  <c r="D49" i="3"/>
  <c r="M49" i="3"/>
  <c r="M47" i="3" s="1"/>
  <c r="N49" i="3"/>
  <c r="O49" i="3"/>
  <c r="O142" i="4"/>
  <c r="N142" i="4"/>
  <c r="M142" i="4"/>
  <c r="H142" i="4"/>
  <c r="D142" i="4"/>
  <c r="N138" i="4"/>
  <c r="M138" i="4"/>
  <c r="L138" i="4" s="1"/>
  <c r="H138" i="4"/>
  <c r="D138" i="4"/>
  <c r="K44" i="3"/>
  <c r="J44" i="3"/>
  <c r="I44" i="3"/>
  <c r="G44" i="3"/>
  <c r="F44" i="3"/>
  <c r="E44" i="3"/>
  <c r="O45" i="3"/>
  <c r="N45" i="3"/>
  <c r="M45" i="3"/>
  <c r="H45" i="3"/>
  <c r="D45" i="3"/>
  <c r="O46" i="3"/>
  <c r="N46" i="3"/>
  <c r="M46" i="3"/>
  <c r="D46" i="3"/>
  <c r="E345" i="4"/>
  <c r="D42" i="3"/>
  <c r="D39" i="3"/>
  <c r="D36" i="3"/>
  <c r="D33" i="3"/>
  <c r="D30" i="3"/>
  <c r="K40" i="3"/>
  <c r="J40" i="3"/>
  <c r="I40" i="3"/>
  <c r="G40" i="3"/>
  <c r="F40" i="3"/>
  <c r="E40" i="3"/>
  <c r="O41" i="3"/>
  <c r="N41" i="3"/>
  <c r="M41" i="3"/>
  <c r="H41" i="3"/>
  <c r="D41" i="3"/>
  <c r="O42" i="3"/>
  <c r="N42" i="3"/>
  <c r="M42" i="3"/>
  <c r="N126" i="4"/>
  <c r="M126" i="4"/>
  <c r="L126" i="4" s="1"/>
  <c r="H126" i="4"/>
  <c r="D126" i="4"/>
  <c r="N122" i="4"/>
  <c r="M122" i="4"/>
  <c r="L122" i="4" s="1"/>
  <c r="H122" i="4"/>
  <c r="D122" i="4"/>
  <c r="K37" i="3"/>
  <c r="J37" i="3"/>
  <c r="I37" i="3"/>
  <c r="G37" i="3"/>
  <c r="F37" i="3"/>
  <c r="E37" i="3"/>
  <c r="O38" i="3"/>
  <c r="N38" i="3"/>
  <c r="M38" i="3"/>
  <c r="H38" i="3"/>
  <c r="D38" i="3"/>
  <c r="O39" i="3"/>
  <c r="N39" i="3"/>
  <c r="M39" i="3"/>
  <c r="K34" i="3"/>
  <c r="J34" i="3"/>
  <c r="I34" i="3"/>
  <c r="G34" i="3"/>
  <c r="F34" i="3"/>
  <c r="E34" i="3"/>
  <c r="O35" i="3"/>
  <c r="N35" i="3"/>
  <c r="M35" i="3"/>
  <c r="H35" i="3"/>
  <c r="D35" i="3"/>
  <c r="O36" i="3"/>
  <c r="N36" i="3"/>
  <c r="M36" i="3"/>
  <c r="K31" i="3"/>
  <c r="J31" i="3"/>
  <c r="I31" i="3"/>
  <c r="G31" i="3"/>
  <c r="F31" i="3"/>
  <c r="E31" i="3"/>
  <c r="E28" i="3"/>
  <c r="E26" i="3"/>
  <c r="O32" i="3"/>
  <c r="N32" i="3"/>
  <c r="M32" i="3"/>
  <c r="H32" i="3"/>
  <c r="D32" i="3"/>
  <c r="O33" i="3"/>
  <c r="N33" i="3"/>
  <c r="M33" i="3"/>
  <c r="M31" i="3" s="1"/>
  <c r="I117" i="4"/>
  <c r="J117" i="4"/>
  <c r="K117" i="4"/>
  <c r="O117" i="4"/>
  <c r="E117" i="4"/>
  <c r="K108" i="4"/>
  <c r="J108" i="4"/>
  <c r="I108" i="4"/>
  <c r="E108" i="4"/>
  <c r="D89" i="3" l="1"/>
  <c r="M60" i="3"/>
  <c r="N68" i="3"/>
  <c r="N60" i="3"/>
  <c r="H60" i="3"/>
  <c r="H68" i="3"/>
  <c r="M53" i="3"/>
  <c r="N34" i="3"/>
  <c r="N40" i="3"/>
  <c r="N53" i="3"/>
  <c r="L62" i="3"/>
  <c r="D64" i="3"/>
  <c r="L32" i="3"/>
  <c r="N37" i="3"/>
  <c r="L41" i="3"/>
  <c r="L61" i="3"/>
  <c r="L65" i="3"/>
  <c r="D68" i="3"/>
  <c r="M83" i="3"/>
  <c r="H83" i="3"/>
  <c r="D31" i="3"/>
  <c r="L45" i="3"/>
  <c r="M44" i="3"/>
  <c r="L48" i="3"/>
  <c r="N50" i="3"/>
  <c r="L53" i="3"/>
  <c r="D53" i="3"/>
  <c r="D56" i="3"/>
  <c r="O60" i="3"/>
  <c r="L60" i="3" s="1"/>
  <c r="D60" i="3"/>
  <c r="N64" i="3"/>
  <c r="H64" i="3"/>
  <c r="E87" i="3"/>
  <c r="L69" i="3"/>
  <c r="L84" i="3"/>
  <c r="O83" i="3"/>
  <c r="L68" i="3"/>
  <c r="L83" i="3"/>
  <c r="L66" i="3"/>
  <c r="L70" i="3"/>
  <c r="O64" i="3"/>
  <c r="L64" i="3" s="1"/>
  <c r="L56" i="3"/>
  <c r="L58" i="3"/>
  <c r="H31" i="3"/>
  <c r="H34" i="3"/>
  <c r="M40" i="3"/>
  <c r="D44" i="3"/>
  <c r="N47" i="3"/>
  <c r="O31" i="3"/>
  <c r="L31" i="3" s="1"/>
  <c r="L35" i="3"/>
  <c r="O34" i="3"/>
  <c r="L38" i="3"/>
  <c r="H37" i="3"/>
  <c r="H40" i="3"/>
  <c r="L51" i="3"/>
  <c r="L54" i="3"/>
  <c r="N31" i="3"/>
  <c r="M34" i="3"/>
  <c r="L34" i="3" s="1"/>
  <c r="M37" i="3"/>
  <c r="D37" i="3"/>
  <c r="L42" i="3"/>
  <c r="D40" i="3"/>
  <c r="N44" i="3"/>
  <c r="H44" i="3"/>
  <c r="H47" i="3"/>
  <c r="L57" i="3"/>
  <c r="O37" i="3"/>
  <c r="O40" i="3"/>
  <c r="O47" i="3"/>
  <c r="L47" i="3" s="1"/>
  <c r="L150" i="4"/>
  <c r="L55" i="3"/>
  <c r="L142" i="4"/>
  <c r="M50" i="3"/>
  <c r="L52" i="3"/>
  <c r="O50" i="3"/>
  <c r="H50" i="3"/>
  <c r="D50" i="3"/>
  <c r="L46" i="3"/>
  <c r="L49" i="3"/>
  <c r="D47" i="3"/>
  <c r="O44" i="3"/>
  <c r="L44" i="3" s="1"/>
  <c r="L37" i="3"/>
  <c r="L39" i="3"/>
  <c r="H117" i="4"/>
  <c r="H108" i="4"/>
  <c r="L36" i="3"/>
  <c r="D34" i="3"/>
  <c r="L33" i="3"/>
  <c r="O30" i="3"/>
  <c r="O89" i="3" s="1"/>
  <c r="N30" i="3"/>
  <c r="N89" i="3" s="1"/>
  <c r="M30" i="3"/>
  <c r="M89" i="3" s="1"/>
  <c r="I28" i="3"/>
  <c r="J28" i="3"/>
  <c r="K28" i="3"/>
  <c r="F28" i="3"/>
  <c r="G28" i="3"/>
  <c r="O29" i="3"/>
  <c r="N29" i="3"/>
  <c r="M29" i="3"/>
  <c r="M28" i="3" s="1"/>
  <c r="H29" i="3"/>
  <c r="D29" i="3"/>
  <c r="E82" i="11"/>
  <c r="C82" i="11"/>
  <c r="E83" i="11"/>
  <c r="L40" i="3" l="1"/>
  <c r="H28" i="3"/>
  <c r="L50" i="3"/>
  <c r="L30" i="3"/>
  <c r="L89" i="3" s="1"/>
  <c r="L29" i="3"/>
  <c r="N28" i="3"/>
  <c r="O28" i="3"/>
  <c r="L28" i="3" s="1"/>
  <c r="H185" i="1"/>
  <c r="J254" i="4" l="1"/>
  <c r="K254" i="4"/>
  <c r="H256" i="4"/>
  <c r="D134" i="11"/>
  <c r="C134" i="11"/>
  <c r="E134" i="11" l="1"/>
  <c r="F40" i="1"/>
  <c r="E210" i="1" l="1"/>
  <c r="G210" i="1"/>
  <c r="I210" i="1"/>
  <c r="K210" i="1"/>
  <c r="K143" i="1" l="1"/>
  <c r="J40" i="1"/>
  <c r="H103" i="2" l="1"/>
  <c r="K123" i="1" l="1"/>
  <c r="I139" i="1" l="1"/>
  <c r="K139" i="1"/>
  <c r="K355" i="4" l="1"/>
  <c r="J355" i="4"/>
  <c r="I355" i="4"/>
  <c r="G355" i="4"/>
  <c r="F355" i="4"/>
  <c r="E355" i="4"/>
  <c r="K354" i="4"/>
  <c r="J354" i="4"/>
  <c r="I354" i="4"/>
  <c r="F354" i="4"/>
  <c r="G354" i="4"/>
  <c r="E354" i="4"/>
  <c r="K348" i="4"/>
  <c r="J348" i="4"/>
  <c r="I348" i="4"/>
  <c r="F348" i="4"/>
  <c r="G348" i="4"/>
  <c r="E348" i="4"/>
  <c r="K248" i="4"/>
  <c r="J248" i="4"/>
  <c r="I248" i="4"/>
  <c r="F248" i="4"/>
  <c r="G248" i="4"/>
  <c r="E248" i="4"/>
  <c r="H250" i="4"/>
  <c r="M251" i="4"/>
  <c r="M348" i="4" s="1"/>
  <c r="N251" i="4"/>
  <c r="N348" i="4" s="1"/>
  <c r="O251" i="4"/>
  <c r="O348" i="4" s="1"/>
  <c r="H251" i="4"/>
  <c r="L251" i="4" l="1"/>
  <c r="M90" i="2"/>
  <c r="L90" i="2" s="1"/>
  <c r="N90" i="2"/>
  <c r="O90" i="2"/>
  <c r="D90" i="2"/>
  <c r="H90" i="2"/>
  <c r="M85" i="2"/>
  <c r="N85" i="2"/>
  <c r="O85" i="2"/>
  <c r="D85" i="2"/>
  <c r="H85" i="2"/>
  <c r="D80" i="2"/>
  <c r="D45" i="2"/>
  <c r="D50" i="2"/>
  <c r="D55" i="2"/>
  <c r="D60" i="2"/>
  <c r="D65" i="2"/>
  <c r="D70" i="2"/>
  <c r="D75" i="2"/>
  <c r="M80" i="2"/>
  <c r="N80" i="2"/>
  <c r="O80" i="2"/>
  <c r="H80" i="2"/>
  <c r="M75" i="2"/>
  <c r="N75" i="2"/>
  <c r="O75" i="2"/>
  <c r="H75" i="2"/>
  <c r="M70" i="2"/>
  <c r="N70" i="2"/>
  <c r="O70" i="2"/>
  <c r="H70" i="2"/>
  <c r="M65" i="2"/>
  <c r="N65" i="2"/>
  <c r="O65" i="2"/>
  <c r="H65" i="2"/>
  <c r="M60" i="2"/>
  <c r="N60" i="2"/>
  <c r="O60" i="2"/>
  <c r="H60" i="2"/>
  <c r="M55" i="2"/>
  <c r="L55" i="2" s="1"/>
  <c r="N55" i="2"/>
  <c r="H55" i="2"/>
  <c r="H50" i="2"/>
  <c r="H45" i="2"/>
  <c r="M50" i="2"/>
  <c r="N50" i="2"/>
  <c r="O50" i="2"/>
  <c r="M45" i="2"/>
  <c r="L45" i="2" s="1"/>
  <c r="N45" i="2"/>
  <c r="O45" i="2"/>
  <c r="K150" i="2"/>
  <c r="J150" i="2"/>
  <c r="I150" i="2"/>
  <c r="F150" i="2"/>
  <c r="G150" i="2"/>
  <c r="E150" i="2"/>
  <c r="L60" i="2" l="1"/>
  <c r="L65" i="2"/>
  <c r="L70" i="2"/>
  <c r="L75" i="2"/>
  <c r="L80" i="2"/>
  <c r="L85" i="2"/>
  <c r="L50" i="2"/>
  <c r="D101" i="11"/>
  <c r="C101" i="11"/>
  <c r="E111" i="11"/>
  <c r="G337" i="4" l="1"/>
  <c r="F337" i="4"/>
  <c r="E337" i="4"/>
  <c r="F108" i="4" l="1"/>
  <c r="G108" i="4"/>
  <c r="H100" i="4"/>
  <c r="F96" i="4"/>
  <c r="G96" i="4"/>
  <c r="D100" i="4"/>
  <c r="H58" i="14" l="1"/>
  <c r="D58" i="14"/>
  <c r="H56" i="14"/>
  <c r="D56" i="14"/>
  <c r="H54" i="14"/>
  <c r="D54" i="14"/>
  <c r="M130" i="4" l="1"/>
  <c r="H133" i="4"/>
  <c r="F166" i="4" l="1"/>
  <c r="E56" i="14" s="1"/>
  <c r="E169" i="4"/>
  <c r="E167" i="4" s="1"/>
  <c r="F353" i="4" l="1"/>
  <c r="E96" i="4" l="1"/>
  <c r="D259" i="4" l="1"/>
  <c r="O185" i="1" l="1"/>
  <c r="J337" i="4"/>
  <c r="K337" i="4"/>
  <c r="I337" i="4"/>
  <c r="H148" i="4" l="1"/>
  <c r="D123" i="4"/>
  <c r="I96" i="4"/>
  <c r="M100" i="4"/>
  <c r="N100" i="4"/>
  <c r="O100" i="4"/>
  <c r="L100" i="4" l="1"/>
  <c r="C52" i="11" l="1"/>
  <c r="C51" i="11" s="1"/>
  <c r="H33" i="4" l="1"/>
  <c r="O98" i="4" l="1"/>
  <c r="N98" i="4"/>
  <c r="M98" i="4"/>
  <c r="L98" i="4" l="1"/>
  <c r="O33" i="4"/>
  <c r="O337" i="4" s="1"/>
  <c r="N33" i="4"/>
  <c r="N337" i="4" s="1"/>
  <c r="M33" i="4"/>
  <c r="M337" i="4" s="1"/>
  <c r="I28" i="4"/>
  <c r="J28" i="4"/>
  <c r="K28" i="4"/>
  <c r="F28" i="4"/>
  <c r="G28" i="4"/>
  <c r="E28" i="4"/>
  <c r="D33" i="4"/>
  <c r="H28" i="4" l="1"/>
  <c r="D337" i="4"/>
  <c r="H337" i="4"/>
  <c r="L33" i="4"/>
  <c r="L337" i="4" l="1"/>
  <c r="D52" i="11"/>
  <c r="E55" i="11"/>
  <c r="E56" i="11"/>
  <c r="E109" i="11" l="1"/>
  <c r="F339" i="4" l="1"/>
  <c r="G339" i="4"/>
  <c r="E339" i="4"/>
  <c r="K96" i="4"/>
  <c r="D339" i="4" l="1"/>
  <c r="H24" i="15"/>
  <c r="H25" i="15"/>
  <c r="H26" i="15"/>
  <c r="K315" i="4"/>
  <c r="J315" i="4"/>
  <c r="I315" i="4"/>
  <c r="F315" i="4"/>
  <c r="G315" i="4"/>
  <c r="E315" i="4"/>
  <c r="H98" i="4" l="1"/>
  <c r="M134" i="4"/>
  <c r="H121" i="4"/>
  <c r="K346" i="4"/>
  <c r="J346" i="4"/>
  <c r="I346" i="4"/>
  <c r="F346" i="4"/>
  <c r="G346" i="4"/>
  <c r="E346" i="4"/>
  <c r="K342" i="4"/>
  <c r="J342" i="4"/>
  <c r="I342" i="4"/>
  <c r="F342" i="4"/>
  <c r="G342" i="4"/>
  <c r="E342" i="4"/>
  <c r="G241" i="4"/>
  <c r="F241" i="4"/>
  <c r="F345" i="4"/>
  <c r="H239" i="4"/>
  <c r="M114" i="4"/>
  <c r="N114" i="4"/>
  <c r="O114" i="4"/>
  <c r="H114" i="4"/>
  <c r="D114" i="4"/>
  <c r="K352" i="4"/>
  <c r="J352" i="4"/>
  <c r="I352" i="4"/>
  <c r="F352" i="4"/>
  <c r="G352" i="4"/>
  <c r="E352" i="4"/>
  <c r="E110" i="11"/>
  <c r="E108" i="11"/>
  <c r="E106" i="11"/>
  <c r="E107" i="11"/>
  <c r="H352" i="4" l="1"/>
  <c r="L114" i="4"/>
  <c r="D352" i="4"/>
  <c r="K343" i="4" l="1"/>
  <c r="J343" i="4"/>
  <c r="I343" i="4"/>
  <c r="F343" i="4"/>
  <c r="G343" i="4"/>
  <c r="E343" i="4"/>
  <c r="H112" i="4"/>
  <c r="K351" i="4"/>
  <c r="J351" i="4"/>
  <c r="I351" i="4"/>
  <c r="F351" i="4"/>
  <c r="G351" i="4"/>
  <c r="E351" i="4"/>
  <c r="I254" i="4"/>
  <c r="H254" i="4" s="1"/>
  <c r="F254" i="4"/>
  <c r="E254" i="4"/>
  <c r="M258" i="4"/>
  <c r="M351" i="4" s="1"/>
  <c r="N258" i="4"/>
  <c r="N351" i="4" s="1"/>
  <c r="O258" i="4"/>
  <c r="O351" i="4" s="1"/>
  <c r="D258" i="4"/>
  <c r="H258" i="4"/>
  <c r="O347" i="4"/>
  <c r="K347" i="4"/>
  <c r="J347" i="4"/>
  <c r="I347" i="4"/>
  <c r="F347" i="4"/>
  <c r="G347" i="4"/>
  <c r="E347" i="4"/>
  <c r="H110" i="4"/>
  <c r="H347" i="4" l="1"/>
  <c r="H351" i="4"/>
  <c r="H343" i="4"/>
  <c r="D343" i="4"/>
  <c r="L351" i="4"/>
  <c r="L258" i="4"/>
  <c r="D351" i="4"/>
  <c r="D347" i="4"/>
  <c r="E99" i="11" l="1"/>
  <c r="F325" i="4" l="1"/>
  <c r="E325" i="4"/>
  <c r="K339" i="4" l="1"/>
  <c r="F321" i="4" l="1"/>
  <c r="E321" i="4"/>
  <c r="J344" i="4"/>
  <c r="K344" i="4"/>
  <c r="I344" i="4"/>
  <c r="F344" i="4"/>
  <c r="G344" i="4"/>
  <c r="E344" i="4"/>
  <c r="G325" i="4"/>
  <c r="D325" i="4" s="1"/>
  <c r="I325" i="4"/>
  <c r="M325" i="4" s="1"/>
  <c r="J325" i="4"/>
  <c r="N325" i="4" s="1"/>
  <c r="K325" i="4"/>
  <c r="O325" i="4" l="1"/>
  <c r="L325" i="4" s="1"/>
  <c r="H325" i="4"/>
  <c r="K98" i="1"/>
  <c r="J98" i="1"/>
  <c r="I98" i="1"/>
  <c r="H98" i="1" l="1"/>
  <c r="E340" i="4"/>
  <c r="F340" i="4"/>
  <c r="G340" i="4"/>
  <c r="D35" i="4"/>
  <c r="K340" i="4" l="1"/>
  <c r="J340" i="4"/>
  <c r="I340" i="4"/>
  <c r="J349" i="4"/>
  <c r="K349" i="4"/>
  <c r="I349" i="4"/>
  <c r="F349" i="4"/>
  <c r="G349" i="4"/>
  <c r="E349" i="4"/>
  <c r="O35" i="4"/>
  <c r="N35" i="4"/>
  <c r="M35" i="4"/>
  <c r="H35" i="4"/>
  <c r="D28" i="4" l="1"/>
  <c r="L35" i="4"/>
  <c r="H340" i="4"/>
  <c r="F221" i="1" l="1"/>
  <c r="G221" i="1"/>
  <c r="E221" i="1"/>
  <c r="M190" i="1"/>
  <c r="L190" i="1" s="1"/>
  <c r="N190" i="1"/>
  <c r="N221" i="1" s="1"/>
  <c r="O190" i="1"/>
  <c r="O221" i="1" s="1"/>
  <c r="D190" i="1"/>
  <c r="J188" i="1"/>
  <c r="K188" i="1"/>
  <c r="I188" i="1"/>
  <c r="E188" i="1"/>
  <c r="F188" i="1"/>
  <c r="G188" i="1"/>
  <c r="M221" i="1" l="1"/>
  <c r="L221" i="1" s="1"/>
  <c r="D221" i="1"/>
  <c r="O47" i="7"/>
  <c r="N34" i="2" l="1"/>
  <c r="N47" i="8"/>
  <c r="E139" i="11" l="1"/>
  <c r="E138" i="11"/>
  <c r="E137" i="11"/>
  <c r="E136" i="11"/>
  <c r="E135" i="11"/>
  <c r="E141" i="11"/>
  <c r="D121" i="11"/>
  <c r="C121" i="11"/>
  <c r="C119" i="11" s="1"/>
  <c r="E123" i="11"/>
  <c r="E124" i="11"/>
  <c r="E125" i="11"/>
  <c r="E126" i="11"/>
  <c r="E127" i="11"/>
  <c r="E128" i="11"/>
  <c r="E129" i="11"/>
  <c r="E130" i="11"/>
  <c r="E131" i="11"/>
  <c r="E132" i="11"/>
  <c r="E133" i="11"/>
  <c r="E122" i="11"/>
  <c r="D112" i="11"/>
  <c r="C112" i="11"/>
  <c r="E114" i="11"/>
  <c r="E115" i="11"/>
  <c r="E116" i="11"/>
  <c r="E117" i="11"/>
  <c r="E118" i="11"/>
  <c r="E113" i="11"/>
  <c r="E121" i="11" l="1"/>
  <c r="E112" i="11"/>
  <c r="N185" i="1"/>
  <c r="D185" i="1"/>
  <c r="M185" i="1"/>
  <c r="L185" i="1" s="1"/>
  <c r="J84" i="14"/>
  <c r="I84" i="14"/>
  <c r="H84" i="14"/>
  <c r="J81" i="14"/>
  <c r="I81" i="14"/>
  <c r="H81" i="14"/>
  <c r="J80" i="14"/>
  <c r="I80" i="14"/>
  <c r="H80" i="14"/>
  <c r="I79" i="14"/>
  <c r="H79" i="14"/>
  <c r="I78" i="14"/>
  <c r="H78" i="14"/>
  <c r="I77" i="14"/>
  <c r="H77" i="14"/>
  <c r="I76" i="14"/>
  <c r="H76" i="14"/>
  <c r="I75" i="14"/>
  <c r="H75" i="14"/>
  <c r="I74" i="14"/>
  <c r="H74" i="14"/>
  <c r="I73" i="14"/>
  <c r="H73" i="14"/>
  <c r="I72" i="14"/>
  <c r="H72" i="14"/>
  <c r="J67" i="14"/>
  <c r="I67" i="14"/>
  <c r="H67" i="14"/>
  <c r="I41" i="14"/>
  <c r="H41" i="14"/>
  <c r="J40" i="14"/>
  <c r="I40" i="14"/>
  <c r="H40" i="14"/>
  <c r="J27" i="14"/>
  <c r="I27" i="14"/>
  <c r="H27" i="14"/>
  <c r="E27" i="14"/>
  <c r="F27" i="14"/>
  <c r="E40" i="14"/>
  <c r="F40" i="14"/>
  <c r="E41" i="14"/>
  <c r="F41" i="14"/>
  <c r="E67" i="14"/>
  <c r="F67" i="14"/>
  <c r="E68" i="14"/>
  <c r="E69" i="14"/>
  <c r="E70" i="14"/>
  <c r="E71" i="14"/>
  <c r="E72" i="14"/>
  <c r="E73" i="14"/>
  <c r="E74" i="14"/>
  <c r="E75" i="14"/>
  <c r="E76" i="14"/>
  <c r="E77" i="14"/>
  <c r="E78" i="14"/>
  <c r="E79" i="14"/>
  <c r="E80" i="14"/>
  <c r="F80" i="14"/>
  <c r="E81" i="14"/>
  <c r="F81" i="14"/>
  <c r="E82" i="14"/>
  <c r="E83" i="14"/>
  <c r="E84" i="14"/>
  <c r="F84" i="14"/>
  <c r="D77" i="14"/>
  <c r="D74" i="14"/>
  <c r="D70" i="14"/>
  <c r="D68" i="14"/>
  <c r="D80" i="14" l="1"/>
  <c r="D78" i="14"/>
  <c r="D76" i="14"/>
  <c r="D73" i="14"/>
  <c r="D69" i="14"/>
  <c r="D67" i="14"/>
  <c r="O34" i="15"/>
  <c r="O35" i="15"/>
  <c r="O36" i="15"/>
  <c r="O37" i="15"/>
  <c r="O38" i="15"/>
  <c r="O39" i="15"/>
  <c r="E101" i="15"/>
  <c r="F101" i="15"/>
  <c r="G101" i="15"/>
  <c r="I101" i="15"/>
  <c r="J101" i="15"/>
  <c r="K101" i="15"/>
  <c r="M143" i="15"/>
  <c r="N143" i="15"/>
  <c r="O143" i="15"/>
  <c r="M144" i="15"/>
  <c r="N144" i="15"/>
  <c r="O144" i="15"/>
  <c r="M145" i="15"/>
  <c r="N145" i="15"/>
  <c r="O145" i="15"/>
  <c r="M146" i="15"/>
  <c r="L146" i="15" s="1"/>
  <c r="N146" i="15"/>
  <c r="O146" i="15"/>
  <c r="M147" i="15"/>
  <c r="N147" i="15"/>
  <c r="O147" i="15"/>
  <c r="M148" i="15"/>
  <c r="N148" i="15"/>
  <c r="O148" i="15"/>
  <c r="M149" i="15"/>
  <c r="N149" i="15"/>
  <c r="O149" i="15"/>
  <c r="M150" i="15"/>
  <c r="N150" i="15"/>
  <c r="O150" i="15"/>
  <c r="D143" i="15"/>
  <c r="D144" i="15"/>
  <c r="D145" i="15"/>
  <c r="D146" i="15"/>
  <c r="D147" i="15"/>
  <c r="E114" i="15"/>
  <c r="F114" i="15"/>
  <c r="G114" i="15"/>
  <c r="I114" i="15"/>
  <c r="J114" i="15"/>
  <c r="K114" i="15"/>
  <c r="E156" i="15"/>
  <c r="F156" i="15"/>
  <c r="G156" i="15"/>
  <c r="I156" i="15"/>
  <c r="J156" i="15"/>
  <c r="K156" i="15"/>
  <c r="E151" i="15"/>
  <c r="F151" i="15"/>
  <c r="G151" i="15"/>
  <c r="I151" i="15"/>
  <c r="J151" i="15"/>
  <c r="K151" i="15"/>
  <c r="E140" i="15"/>
  <c r="F140" i="15"/>
  <c r="G140" i="15"/>
  <c r="I140" i="15"/>
  <c r="J140" i="15"/>
  <c r="K140" i="15"/>
  <c r="E110" i="15"/>
  <c r="E179" i="15" s="1"/>
  <c r="F110" i="15"/>
  <c r="G110" i="15"/>
  <c r="I110" i="15"/>
  <c r="J110" i="15"/>
  <c r="K110" i="15"/>
  <c r="D139" i="15"/>
  <c r="M139" i="15"/>
  <c r="L139" i="15" s="1"/>
  <c r="H148" i="15"/>
  <c r="D148" i="15"/>
  <c r="H144" i="15"/>
  <c r="H145" i="15"/>
  <c r="O124" i="15"/>
  <c r="N124" i="15"/>
  <c r="M124" i="15"/>
  <c r="H124" i="15"/>
  <c r="D124" i="15"/>
  <c r="L149" i="15" l="1"/>
  <c r="L150" i="15"/>
  <c r="L145" i="15"/>
  <c r="L147" i="15"/>
  <c r="L143" i="15"/>
  <c r="L148" i="15"/>
  <c r="L144" i="15"/>
  <c r="L124" i="15"/>
  <c r="M81" i="15"/>
  <c r="N81" i="15"/>
  <c r="O81" i="15"/>
  <c r="M82" i="15"/>
  <c r="N82" i="15"/>
  <c r="O82" i="15"/>
  <c r="M83" i="15"/>
  <c r="N83" i="15"/>
  <c r="O83" i="15"/>
  <c r="H81" i="15"/>
  <c r="H82" i="15"/>
  <c r="H83" i="15"/>
  <c r="H84" i="15"/>
  <c r="H85" i="15"/>
  <c r="D81" i="15"/>
  <c r="D82" i="15"/>
  <c r="D83" i="15"/>
  <c r="D142" i="15"/>
  <c r="O142" i="15"/>
  <c r="N142" i="15"/>
  <c r="N151" i="15" s="1"/>
  <c r="M142" i="15"/>
  <c r="M151" i="15" s="1"/>
  <c r="H142" i="15"/>
  <c r="D99" i="15"/>
  <c r="H99" i="15"/>
  <c r="M99" i="15"/>
  <c r="N99" i="15"/>
  <c r="O99" i="15"/>
  <c r="O105" i="15"/>
  <c r="N105" i="15"/>
  <c r="M105" i="15"/>
  <c r="H105" i="15"/>
  <c r="D105" i="15"/>
  <c r="D97" i="15"/>
  <c r="H97" i="15"/>
  <c r="M97" i="15"/>
  <c r="N97" i="15"/>
  <c r="O97" i="15"/>
  <c r="D104" i="15"/>
  <c r="H104" i="15"/>
  <c r="O104" i="15"/>
  <c r="N104" i="15"/>
  <c r="M104" i="15"/>
  <c r="E74" i="15"/>
  <c r="F74" i="15"/>
  <c r="G74" i="15"/>
  <c r="I74" i="15"/>
  <c r="J74" i="15"/>
  <c r="K74" i="15"/>
  <c r="E86" i="15"/>
  <c r="F86" i="15"/>
  <c r="G86" i="15"/>
  <c r="I86" i="15"/>
  <c r="J86" i="15"/>
  <c r="K86" i="15"/>
  <c r="P86" i="15"/>
  <c r="Q86" i="15"/>
  <c r="M46" i="15"/>
  <c r="N46" i="15"/>
  <c r="O46" i="15"/>
  <c r="M47" i="15"/>
  <c r="N47" i="15"/>
  <c r="O47" i="15"/>
  <c r="M48" i="15"/>
  <c r="N48" i="15"/>
  <c r="O48" i="15"/>
  <c r="M49" i="15"/>
  <c r="N49" i="15"/>
  <c r="O49" i="15"/>
  <c r="M50" i="15"/>
  <c r="N50" i="15"/>
  <c r="O50" i="15"/>
  <c r="M51" i="15"/>
  <c r="N51" i="15"/>
  <c r="O51" i="15"/>
  <c r="M52" i="15"/>
  <c r="N52" i="15"/>
  <c r="O52" i="15"/>
  <c r="M53" i="15"/>
  <c r="N53" i="15"/>
  <c r="O53" i="15"/>
  <c r="M54" i="15"/>
  <c r="N54" i="15"/>
  <c r="O54" i="15"/>
  <c r="M55" i="15"/>
  <c r="N55" i="15"/>
  <c r="O55" i="15"/>
  <c r="M56" i="15"/>
  <c r="N56" i="15"/>
  <c r="O56" i="15"/>
  <c r="M57" i="15"/>
  <c r="N57" i="15"/>
  <c r="O57" i="15"/>
  <c r="M58" i="15"/>
  <c r="N58" i="15"/>
  <c r="O58" i="15"/>
  <c r="M59" i="15"/>
  <c r="N59" i="15"/>
  <c r="O59" i="15"/>
  <c r="M60" i="15"/>
  <c r="N60" i="15"/>
  <c r="O60" i="15"/>
  <c r="M61" i="15"/>
  <c r="N61" i="15"/>
  <c r="O61" i="15"/>
  <c r="M62" i="15"/>
  <c r="N62" i="15"/>
  <c r="O62" i="15"/>
  <c r="M63" i="15"/>
  <c r="N63" i="15"/>
  <c r="O63" i="15"/>
  <c r="M64" i="15"/>
  <c r="N64" i="15"/>
  <c r="O64" i="15"/>
  <c r="M65" i="15"/>
  <c r="N65" i="15"/>
  <c r="O65" i="15"/>
  <c r="M66" i="15"/>
  <c r="N66" i="15"/>
  <c r="O66" i="15"/>
  <c r="M67" i="15"/>
  <c r="N67" i="15"/>
  <c r="O67" i="15"/>
  <c r="M68" i="15"/>
  <c r="N68" i="15"/>
  <c r="O68" i="15"/>
  <c r="M69" i="15"/>
  <c r="N69" i="15"/>
  <c r="O69" i="15"/>
  <c r="M70" i="15"/>
  <c r="N70" i="15"/>
  <c r="O70" i="15"/>
  <c r="M71" i="15"/>
  <c r="N71" i="15"/>
  <c r="O71" i="15"/>
  <c r="M72" i="15"/>
  <c r="N72" i="15"/>
  <c r="O72" i="15"/>
  <c r="M73" i="15"/>
  <c r="N73" i="15"/>
  <c r="O73" i="15"/>
  <c r="D46" i="15"/>
  <c r="L46" i="15" s="1"/>
  <c r="D47" i="15"/>
  <c r="L47" i="15" s="1"/>
  <c r="D48" i="15"/>
  <c r="D49" i="15"/>
  <c r="L49" i="15" s="1"/>
  <c r="D50" i="15"/>
  <c r="D51" i="15"/>
  <c r="L51" i="15" s="1"/>
  <c r="D52" i="15"/>
  <c r="L52" i="15" s="1"/>
  <c r="D53" i="15"/>
  <c r="D54" i="15"/>
  <c r="D55" i="15"/>
  <c r="D56" i="15"/>
  <c r="L56" i="15" s="1"/>
  <c r="D57" i="15"/>
  <c r="L57" i="15" s="1"/>
  <c r="D58" i="15"/>
  <c r="L58" i="15" s="1"/>
  <c r="D59" i="15"/>
  <c r="L59" i="15" s="1"/>
  <c r="D60" i="15"/>
  <c r="D61" i="15"/>
  <c r="L61" i="15" s="1"/>
  <c r="D62" i="15"/>
  <c r="D63" i="15"/>
  <c r="D64" i="15"/>
  <c r="D65" i="15"/>
  <c r="D66" i="15"/>
  <c r="D67" i="15"/>
  <c r="L67" i="15" s="1"/>
  <c r="D68" i="15"/>
  <c r="D69" i="15"/>
  <c r="L69" i="15" s="1"/>
  <c r="D70" i="15"/>
  <c r="L70" i="15" s="1"/>
  <c r="D71" i="15"/>
  <c r="L71" i="15" s="1"/>
  <c r="D72" i="15"/>
  <c r="L72" i="15" s="1"/>
  <c r="D73" i="15"/>
  <c r="L73" i="15" s="1"/>
  <c r="F30" i="15"/>
  <c r="G30" i="15"/>
  <c r="E30" i="15"/>
  <c r="M31" i="15"/>
  <c r="N31" i="15"/>
  <c r="O31" i="15"/>
  <c r="M32" i="15"/>
  <c r="N32" i="15"/>
  <c r="O32" i="15"/>
  <c r="M33" i="15"/>
  <c r="N33" i="15"/>
  <c r="O33" i="15"/>
  <c r="D31" i="15"/>
  <c r="L31" i="15" s="1"/>
  <c r="D32" i="15"/>
  <c r="L32" i="15" s="1"/>
  <c r="D33" i="15"/>
  <c r="L33" i="15" s="1"/>
  <c r="M38" i="15"/>
  <c r="M39" i="15"/>
  <c r="D38" i="15"/>
  <c r="L38" i="15" s="1"/>
  <c r="D39" i="15"/>
  <c r="L39" i="15" s="1"/>
  <c r="F40" i="15"/>
  <c r="G40" i="15"/>
  <c r="E40" i="15"/>
  <c r="D41" i="15"/>
  <c r="L41" i="15" s="1"/>
  <c r="D42" i="15"/>
  <c r="L42" i="15" s="1"/>
  <c r="D37" i="15"/>
  <c r="L37" i="15" s="1"/>
  <c r="M37" i="15"/>
  <c r="L142" i="15" l="1"/>
  <c r="L151" i="15" s="1"/>
  <c r="O151" i="15"/>
  <c r="L105" i="15"/>
  <c r="L81" i="15"/>
  <c r="L82" i="15"/>
  <c r="L83" i="15"/>
  <c r="L99" i="15"/>
  <c r="L97" i="15"/>
  <c r="L104" i="15"/>
  <c r="E43" i="15"/>
  <c r="G43" i="15"/>
  <c r="F43" i="15"/>
  <c r="D350" i="4"/>
  <c r="H350" i="4"/>
  <c r="L350" i="4"/>
  <c r="E341" i="4"/>
  <c r="E335" i="4" s="1"/>
  <c r="K341" i="4"/>
  <c r="J341" i="4"/>
  <c r="I341" i="4"/>
  <c r="F341" i="4"/>
  <c r="G341" i="4"/>
  <c r="D97" i="4"/>
  <c r="D98" i="4"/>
  <c r="D99" i="4"/>
  <c r="D101" i="4"/>
  <c r="D93" i="4"/>
  <c r="D88" i="4"/>
  <c r="D89" i="4"/>
  <c r="D90" i="4"/>
  <c r="D91" i="4"/>
  <c r="D92" i="4"/>
  <c r="D348" i="4" l="1"/>
  <c r="H348" i="4"/>
  <c r="K163" i="2"/>
  <c r="J163" i="2"/>
  <c r="I163" i="2"/>
  <c r="F163" i="2"/>
  <c r="G163" i="2"/>
  <c r="E163" i="2"/>
  <c r="D95" i="2"/>
  <c r="D94" i="2"/>
  <c r="O95" i="2"/>
  <c r="N95" i="2"/>
  <c r="M95" i="2"/>
  <c r="O94" i="2"/>
  <c r="N94" i="2"/>
  <c r="M94" i="2"/>
  <c r="K92" i="2"/>
  <c r="J92" i="2"/>
  <c r="I92" i="2"/>
  <c r="F92" i="2"/>
  <c r="G92" i="2"/>
  <c r="E92" i="2"/>
  <c r="E65" i="11"/>
  <c r="F208" i="1"/>
  <c r="G208" i="1"/>
  <c r="I208" i="1"/>
  <c r="J208" i="1"/>
  <c r="K208" i="1"/>
  <c r="E208" i="1"/>
  <c r="E87" i="7"/>
  <c r="F87" i="7"/>
  <c r="G87" i="7"/>
  <c r="I87" i="7"/>
  <c r="J87" i="7"/>
  <c r="K87" i="7"/>
  <c r="P87" i="7"/>
  <c r="Q87" i="7"/>
  <c r="H86" i="7"/>
  <c r="M86" i="7"/>
  <c r="N86" i="7"/>
  <c r="O86" i="7"/>
  <c r="D86" i="7"/>
  <c r="E32" i="7"/>
  <c r="E38" i="7" s="1"/>
  <c r="F32" i="7"/>
  <c r="F38" i="7" s="1"/>
  <c r="G32" i="7"/>
  <c r="G38" i="7" s="1"/>
  <c r="I32" i="7"/>
  <c r="J32" i="7"/>
  <c r="J38" i="7" s="1"/>
  <c r="K32" i="7"/>
  <c r="K38" i="7" s="1"/>
  <c r="M33" i="7"/>
  <c r="N33" i="7"/>
  <c r="O33" i="7"/>
  <c r="D33" i="7"/>
  <c r="I87" i="12"/>
  <c r="J87" i="12"/>
  <c r="K87" i="12"/>
  <c r="F87" i="12"/>
  <c r="G87" i="12"/>
  <c r="E87" i="12"/>
  <c r="M86" i="12"/>
  <c r="N86" i="12"/>
  <c r="D86" i="12"/>
  <c r="O86" i="12"/>
  <c r="D41" i="1"/>
  <c r="D37" i="1"/>
  <c r="M26" i="7"/>
  <c r="M27" i="7"/>
  <c r="M28" i="7"/>
  <c r="M29" i="7"/>
  <c r="M30" i="7"/>
  <c r="M31" i="7"/>
  <c r="M34" i="7"/>
  <c r="M35" i="7"/>
  <c r="M36" i="7"/>
  <c r="M37" i="7"/>
  <c r="C44" i="11"/>
  <c r="I38" i="7" l="1"/>
  <c r="H32" i="7"/>
  <c r="N92" i="2"/>
  <c r="L94" i="2"/>
  <c r="O92" i="2"/>
  <c r="L95" i="2"/>
  <c r="M92" i="2"/>
  <c r="L33" i="7"/>
  <c r="R33" i="7" s="1"/>
  <c r="L86" i="7"/>
  <c r="L86" i="12"/>
  <c r="M32" i="7"/>
  <c r="M38" i="7" s="1"/>
  <c r="M155" i="1"/>
  <c r="N155" i="1"/>
  <c r="O155" i="1"/>
  <c r="O32" i="1"/>
  <c r="N32" i="1"/>
  <c r="M32" i="1"/>
  <c r="O31" i="1"/>
  <c r="N31" i="1"/>
  <c r="M31" i="1"/>
  <c r="O30" i="1"/>
  <c r="N30" i="1"/>
  <c r="M30" i="1"/>
  <c r="R86" i="7" l="1"/>
  <c r="L155" i="1"/>
  <c r="M27" i="15" l="1"/>
  <c r="N27" i="15"/>
  <c r="O27" i="15"/>
  <c r="F29" i="1"/>
  <c r="E29" i="1"/>
  <c r="E153" i="1"/>
  <c r="E186" i="1" s="1"/>
  <c r="F153" i="1"/>
  <c r="F186" i="1" s="1"/>
  <c r="O87" i="4" l="1"/>
  <c r="N87" i="4"/>
  <c r="M87" i="4"/>
  <c r="J83" i="4"/>
  <c r="K83" i="4"/>
  <c r="I83" i="4"/>
  <c r="F83" i="4"/>
  <c r="G83" i="4"/>
  <c r="E83" i="4"/>
  <c r="D84" i="4"/>
  <c r="D85" i="4"/>
  <c r="D86" i="4"/>
  <c r="D87" i="4"/>
  <c r="O53" i="7"/>
  <c r="M54" i="7"/>
  <c r="M53" i="7"/>
  <c r="M61" i="7"/>
  <c r="D340" i="4" l="1"/>
  <c r="L87" i="4"/>
  <c r="E81" i="11"/>
  <c r="D59" i="11" l="1"/>
  <c r="C59" i="11"/>
  <c r="O256" i="4" l="1"/>
  <c r="N256" i="4"/>
  <c r="M256" i="4"/>
  <c r="D256" i="4"/>
  <c r="I339" i="4"/>
  <c r="J339" i="4"/>
  <c r="H341" i="4" l="1"/>
  <c r="L256" i="4"/>
  <c r="D341" i="4"/>
  <c r="D84" i="14"/>
  <c r="D83" i="14"/>
  <c r="D81" i="14"/>
  <c r="D79" i="14"/>
  <c r="D72" i="14"/>
  <c r="D101" i="1" l="1"/>
  <c r="D102" i="1"/>
  <c r="P140" i="15"/>
  <c r="Q140" i="15"/>
  <c r="O118" i="15"/>
  <c r="N118" i="15"/>
  <c r="M118" i="15"/>
  <c r="H118" i="15"/>
  <c r="D118" i="15"/>
  <c r="O119" i="15"/>
  <c r="N119" i="15"/>
  <c r="M119" i="15"/>
  <c r="H119" i="15"/>
  <c r="D119" i="15"/>
  <c r="O116" i="15"/>
  <c r="N116" i="15"/>
  <c r="M116" i="15"/>
  <c r="H116" i="15"/>
  <c r="D116" i="15"/>
  <c r="O113" i="15"/>
  <c r="N113" i="15"/>
  <c r="M113" i="15"/>
  <c r="H113" i="15"/>
  <c r="D113" i="15"/>
  <c r="O109" i="15"/>
  <c r="N109" i="15"/>
  <c r="M109" i="15"/>
  <c r="H109" i="15"/>
  <c r="D109" i="15"/>
  <c r="H143" i="15"/>
  <c r="J93" i="15"/>
  <c r="K93" i="15"/>
  <c r="I93" i="15"/>
  <c r="F93" i="15"/>
  <c r="G93" i="15"/>
  <c r="E93" i="15"/>
  <c r="D90" i="15"/>
  <c r="H90" i="15"/>
  <c r="M90" i="15"/>
  <c r="N90" i="15"/>
  <c r="O90" i="15"/>
  <c r="D91" i="15"/>
  <c r="H91" i="15"/>
  <c r="M91" i="15"/>
  <c r="N91" i="15"/>
  <c r="O91" i="15"/>
  <c r="D92" i="15"/>
  <c r="H92" i="15"/>
  <c r="M92" i="15"/>
  <c r="N92" i="15"/>
  <c r="O92" i="15"/>
  <c r="D89" i="15"/>
  <c r="H89" i="15"/>
  <c r="M89" i="15"/>
  <c r="N89" i="15"/>
  <c r="O89" i="15"/>
  <c r="D84" i="15"/>
  <c r="M84" i="15"/>
  <c r="N84" i="15"/>
  <c r="O84" i="15"/>
  <c r="D85" i="15"/>
  <c r="M85" i="15"/>
  <c r="N85" i="15"/>
  <c r="O85" i="15"/>
  <c r="O80" i="15"/>
  <c r="N80" i="15"/>
  <c r="M80" i="15"/>
  <c r="H80" i="15"/>
  <c r="D80" i="15"/>
  <c r="D86" i="15" s="1"/>
  <c r="H48" i="15"/>
  <c r="L48" i="15" s="1"/>
  <c r="H50" i="15"/>
  <c r="L50" i="15" s="1"/>
  <c r="H53" i="15"/>
  <c r="L53" i="15" s="1"/>
  <c r="H54" i="15"/>
  <c r="L54" i="15" s="1"/>
  <c r="H55" i="15"/>
  <c r="L55" i="15" s="1"/>
  <c r="H60" i="15"/>
  <c r="L60" i="15" s="1"/>
  <c r="H62" i="15"/>
  <c r="L62" i="15" s="1"/>
  <c r="H63" i="15"/>
  <c r="L63" i="15" s="1"/>
  <c r="H64" i="15"/>
  <c r="L64" i="15" s="1"/>
  <c r="H65" i="15"/>
  <c r="L65" i="15" s="1"/>
  <c r="H66" i="15"/>
  <c r="L66" i="15" s="1"/>
  <c r="H68" i="15"/>
  <c r="L68" i="15" s="1"/>
  <c r="K77" i="15"/>
  <c r="J77" i="15"/>
  <c r="I77" i="15"/>
  <c r="G77" i="15"/>
  <c r="F77" i="15"/>
  <c r="E77" i="15"/>
  <c r="O76" i="15"/>
  <c r="N76" i="15"/>
  <c r="N77" i="15" s="1"/>
  <c r="M76" i="15"/>
  <c r="M77" i="15" s="1"/>
  <c r="H76" i="15"/>
  <c r="D76" i="15"/>
  <c r="J23" i="15"/>
  <c r="K23" i="15"/>
  <c r="I23" i="15"/>
  <c r="F23" i="15"/>
  <c r="G23" i="15"/>
  <c r="E23" i="15"/>
  <c r="D27" i="15"/>
  <c r="L27" i="15" s="1"/>
  <c r="K155" i="2"/>
  <c r="J155" i="2"/>
  <c r="I155" i="2"/>
  <c r="F155" i="2"/>
  <c r="G155" i="2"/>
  <c r="E155" i="2"/>
  <c r="O38" i="2"/>
  <c r="O155" i="2" s="1"/>
  <c r="N38" i="2"/>
  <c r="N155" i="2" s="1"/>
  <c r="M38" i="2"/>
  <c r="M155" i="2" s="1"/>
  <c r="H38" i="2"/>
  <c r="D38" i="2"/>
  <c r="L155" i="2" l="1"/>
  <c r="O86" i="15"/>
  <c r="N86" i="15"/>
  <c r="H86" i="15"/>
  <c r="M86" i="15"/>
  <c r="L109" i="15"/>
  <c r="L119" i="15"/>
  <c r="L89" i="15"/>
  <c r="L116" i="15"/>
  <c r="L118" i="15"/>
  <c r="L113" i="15"/>
  <c r="L90" i="15"/>
  <c r="L92" i="15"/>
  <c r="L80" i="15"/>
  <c r="L91" i="15"/>
  <c r="L85" i="15"/>
  <c r="L84" i="15"/>
  <c r="L76" i="15"/>
  <c r="H77" i="15"/>
  <c r="D77" i="15"/>
  <c r="O77" i="15"/>
  <c r="H155" i="2"/>
  <c r="D155" i="2"/>
  <c r="L38" i="2"/>
  <c r="E86" i="11"/>
  <c r="O113" i="4"/>
  <c r="N113" i="4"/>
  <c r="M113" i="4"/>
  <c r="L86" i="15" l="1"/>
  <c r="L113" i="4"/>
  <c r="L77" i="15"/>
  <c r="D44" i="11"/>
  <c r="D40" i="11" s="1"/>
  <c r="C40" i="11"/>
  <c r="E41" i="11"/>
  <c r="D32" i="11"/>
  <c r="C32" i="11"/>
  <c r="E46" i="11"/>
  <c r="E45" i="11"/>
  <c r="N27" i="3"/>
  <c r="E44" i="11" l="1"/>
  <c r="N26" i="3"/>
  <c r="E66" i="1" l="1"/>
  <c r="D41" i="14" l="1"/>
  <c r="M106" i="15"/>
  <c r="N106" i="15"/>
  <c r="O106" i="15"/>
  <c r="M107" i="15"/>
  <c r="N107" i="15"/>
  <c r="O107" i="15"/>
  <c r="H106" i="15"/>
  <c r="H107" i="15"/>
  <c r="H108" i="15"/>
  <c r="D106" i="15"/>
  <c r="D107" i="15"/>
  <c r="L107" i="15" l="1"/>
  <c r="L106" i="15"/>
  <c r="D75" i="14"/>
  <c r="H150" i="15" l="1"/>
  <c r="D150" i="15"/>
  <c r="H149" i="15"/>
  <c r="D149" i="15"/>
  <c r="D151" i="15" s="1"/>
  <c r="H146" i="15"/>
  <c r="O123" i="15"/>
  <c r="N123" i="15"/>
  <c r="M123" i="15"/>
  <c r="H123" i="15"/>
  <c r="D123" i="15"/>
  <c r="O98" i="15"/>
  <c r="N98" i="15"/>
  <c r="M98" i="15"/>
  <c r="H98" i="15"/>
  <c r="D98" i="15"/>
  <c r="H151" i="15" l="1"/>
  <c r="L98" i="15"/>
  <c r="L123" i="15"/>
  <c r="E22" i="6"/>
  <c r="D110" i="4" l="1"/>
  <c r="N110" i="4"/>
  <c r="M110" i="4"/>
  <c r="N347" i="4" l="1"/>
  <c r="M347" i="4"/>
  <c r="L347" i="4" s="1"/>
  <c r="L110" i="4"/>
  <c r="D71" i="12"/>
  <c r="M212" i="1" l="1"/>
  <c r="N212" i="1"/>
  <c r="O212" i="1"/>
  <c r="O28" i="1"/>
  <c r="N27" i="14" s="1"/>
  <c r="N28" i="1"/>
  <c r="M27" i="14" s="1"/>
  <c r="M28" i="1"/>
  <c r="L27" i="14" s="1"/>
  <c r="E120" i="11" l="1"/>
  <c r="D119" i="11"/>
  <c r="E105" i="11"/>
  <c r="E104" i="11"/>
  <c r="E103" i="11"/>
  <c r="E102" i="11"/>
  <c r="E100" i="11"/>
  <c r="E98" i="11"/>
  <c r="E97" i="11"/>
  <c r="E96" i="11"/>
  <c r="E95" i="11"/>
  <c r="E94" i="11"/>
  <c r="E93" i="11"/>
  <c r="E92" i="11"/>
  <c r="E91" i="11"/>
  <c r="E90" i="11"/>
  <c r="E89" i="11"/>
  <c r="E88" i="11"/>
  <c r="E87" i="11"/>
  <c r="D85" i="11"/>
  <c r="D84" i="11" s="1"/>
  <c r="C85" i="11"/>
  <c r="C84" i="11" s="1"/>
  <c r="E80" i="11"/>
  <c r="E79" i="11"/>
  <c r="E78" i="11"/>
  <c r="E77" i="11"/>
  <c r="E76" i="11"/>
  <c r="E75" i="11"/>
  <c r="E74" i="11"/>
  <c r="E73" i="11"/>
  <c r="E72" i="11"/>
  <c r="E71" i="11"/>
  <c r="E70" i="11"/>
  <c r="E69" i="11"/>
  <c r="E68" i="11"/>
  <c r="E67" i="11"/>
  <c r="E66" i="11"/>
  <c r="E64" i="11"/>
  <c r="E63" i="11"/>
  <c r="E62" i="11"/>
  <c r="E61" i="11"/>
  <c r="E60" i="11"/>
  <c r="E57" i="11"/>
  <c r="E54" i="11"/>
  <c r="E53" i="11"/>
  <c r="D51" i="11"/>
  <c r="E50" i="11"/>
  <c r="E49" i="11"/>
  <c r="E48" i="11"/>
  <c r="E47" i="11"/>
  <c r="E43" i="11"/>
  <c r="E42" i="11"/>
  <c r="E39" i="11"/>
  <c r="E38" i="11"/>
  <c r="E37" i="11"/>
  <c r="E36" i="11"/>
  <c r="D35" i="11"/>
  <c r="C35" i="11"/>
  <c r="C34" i="11" s="1"/>
  <c r="E33" i="11"/>
  <c r="E32" i="11" s="1"/>
  <c r="E31" i="11"/>
  <c r="E30" i="11"/>
  <c r="E29" i="11"/>
  <c r="D28" i="11"/>
  <c r="C28" i="11"/>
  <c r="E27" i="11"/>
  <c r="E26" i="11" s="1"/>
  <c r="D26" i="11"/>
  <c r="C26" i="11"/>
  <c r="E101" i="11" l="1"/>
  <c r="E52" i="11"/>
  <c r="D58" i="11"/>
  <c r="E51" i="11"/>
  <c r="C58" i="11"/>
  <c r="E40" i="11"/>
  <c r="E59" i="11"/>
  <c r="E119" i="11"/>
  <c r="D34" i="11"/>
  <c r="E28" i="11"/>
  <c r="E25" i="11" s="1"/>
  <c r="E85" i="11"/>
  <c r="E84" i="11" s="1"/>
  <c r="E35" i="11"/>
  <c r="C25" i="11"/>
  <c r="D25" i="11"/>
  <c r="D140" i="11" l="1"/>
  <c r="E58" i="11"/>
  <c r="E34" i="11"/>
  <c r="C140" i="11"/>
  <c r="D144" i="11" s="1"/>
  <c r="E140" i="11" l="1"/>
  <c r="H30" i="1"/>
  <c r="H349" i="4"/>
  <c r="D349" i="4" l="1"/>
  <c r="D82" i="14"/>
  <c r="G321" i="4"/>
  <c r="I321" i="4"/>
  <c r="J321" i="4"/>
  <c r="K321" i="4"/>
  <c r="J82" i="14" s="1"/>
  <c r="D317" i="4"/>
  <c r="H317" i="4"/>
  <c r="M317" i="4"/>
  <c r="M352" i="4" s="1"/>
  <c r="N317" i="4"/>
  <c r="N352" i="4" s="1"/>
  <c r="O317" i="4"/>
  <c r="O352" i="4" s="1"/>
  <c r="J96" i="4"/>
  <c r="D255" i="4"/>
  <c r="D257" i="4"/>
  <c r="H259" i="4"/>
  <c r="H257" i="4"/>
  <c r="H255" i="4"/>
  <c r="I313" i="4"/>
  <c r="J313" i="4"/>
  <c r="O259" i="4"/>
  <c r="N259" i="4"/>
  <c r="N339" i="4" s="1"/>
  <c r="M259" i="4"/>
  <c r="M339" i="4" s="1"/>
  <c r="D251" i="4"/>
  <c r="D250" i="4"/>
  <c r="O92" i="4"/>
  <c r="N92" i="4"/>
  <c r="M92" i="4"/>
  <c r="H92" i="4"/>
  <c r="O93" i="4"/>
  <c r="N93" i="4"/>
  <c r="M93" i="4"/>
  <c r="H93" i="4"/>
  <c r="O91" i="4"/>
  <c r="N91" i="4"/>
  <c r="M91" i="4"/>
  <c r="H91" i="4"/>
  <c r="L352" i="4" l="1"/>
  <c r="H82" i="14"/>
  <c r="M321" i="4"/>
  <c r="F82" i="14"/>
  <c r="O321" i="4"/>
  <c r="I82" i="14"/>
  <c r="N321" i="4"/>
  <c r="E313" i="4"/>
  <c r="M254" i="4"/>
  <c r="F313" i="4"/>
  <c r="N254" i="4"/>
  <c r="O254" i="4"/>
  <c r="H339" i="4"/>
  <c r="H96" i="4"/>
  <c r="H83" i="4"/>
  <c r="L317" i="4"/>
  <c r="H355" i="4"/>
  <c r="D83" i="4"/>
  <c r="L259" i="4"/>
  <c r="L92" i="4"/>
  <c r="L93" i="4"/>
  <c r="L91" i="4"/>
  <c r="O90" i="4"/>
  <c r="N90" i="4"/>
  <c r="M90" i="4"/>
  <c r="H90" i="4"/>
  <c r="L321" i="4" l="1"/>
  <c r="L254" i="4"/>
  <c r="L90" i="4"/>
  <c r="D116" i="4" l="1"/>
  <c r="D108" i="4" l="1"/>
  <c r="H138" i="1"/>
  <c r="I135" i="1"/>
  <c r="H113" i="4" l="1"/>
  <c r="H35" i="15" l="1"/>
  <c r="H36" i="15"/>
  <c r="D36" i="15" l="1"/>
  <c r="L36" i="15" s="1"/>
  <c r="M89" i="4" l="1"/>
  <c r="N89" i="4"/>
  <c r="O89" i="4"/>
  <c r="H89" i="4"/>
  <c r="L89" i="4" l="1"/>
  <c r="O116" i="4" l="1"/>
  <c r="H116" i="4" l="1"/>
  <c r="M116" i="4"/>
  <c r="N116" i="4"/>
  <c r="L116" i="4" l="1"/>
  <c r="K30" i="15"/>
  <c r="M36" i="15"/>
  <c r="N36" i="15"/>
  <c r="M32" i="4"/>
  <c r="N32" i="4"/>
  <c r="O32" i="4"/>
  <c r="H32" i="4"/>
  <c r="L32" i="4" l="1"/>
  <c r="F52" i="2"/>
  <c r="E52" i="2"/>
  <c r="E47" i="2" l="1"/>
  <c r="M93" i="7" l="1"/>
  <c r="N93" i="7"/>
  <c r="O93" i="7"/>
  <c r="H93" i="7"/>
  <c r="D93" i="7"/>
  <c r="M93" i="12"/>
  <c r="N93" i="12"/>
  <c r="O93" i="12"/>
  <c r="H93" i="12"/>
  <c r="D93" i="12"/>
  <c r="O276" i="4"/>
  <c r="N276" i="4"/>
  <c r="M276" i="4"/>
  <c r="H276" i="4"/>
  <c r="D276" i="4"/>
  <c r="M199" i="1"/>
  <c r="N199" i="1"/>
  <c r="O199" i="1"/>
  <c r="H199" i="1"/>
  <c r="D199" i="1"/>
  <c r="L276" i="4" l="1"/>
  <c r="L93" i="7"/>
  <c r="L199" i="1"/>
  <c r="L93" i="12"/>
  <c r="D48" i="8" l="1"/>
  <c r="H48" i="8"/>
  <c r="M48" i="8"/>
  <c r="N48" i="8"/>
  <c r="O48" i="8"/>
  <c r="L48" i="8" l="1"/>
  <c r="S358" i="4" l="1"/>
  <c r="S357" i="4"/>
  <c r="G84" i="14" l="1"/>
  <c r="I108" i="7"/>
  <c r="J108" i="7"/>
  <c r="K108" i="7"/>
  <c r="E108" i="7"/>
  <c r="F108" i="7"/>
  <c r="G108" i="7"/>
  <c r="O107" i="7"/>
  <c r="N107" i="7"/>
  <c r="M107" i="7"/>
  <c r="H107" i="7"/>
  <c r="D107" i="7"/>
  <c r="I108" i="12"/>
  <c r="J108" i="12"/>
  <c r="K108" i="12"/>
  <c r="E108" i="12"/>
  <c r="F108" i="12"/>
  <c r="G108" i="12"/>
  <c r="O107" i="12"/>
  <c r="N107" i="12"/>
  <c r="M107" i="12"/>
  <c r="H107" i="12"/>
  <c r="D107" i="12"/>
  <c r="L107" i="7" l="1"/>
  <c r="L107" i="12"/>
  <c r="N243" i="4"/>
  <c r="M243" i="4"/>
  <c r="L243" i="4" s="1"/>
  <c r="H243" i="4"/>
  <c r="D243" i="4"/>
  <c r="O332" i="4"/>
  <c r="N332" i="4"/>
  <c r="M332" i="4"/>
  <c r="H332" i="4"/>
  <c r="D332" i="4"/>
  <c r="C84" i="14"/>
  <c r="Q218" i="1"/>
  <c r="P218" i="1" s="1"/>
  <c r="O216" i="1"/>
  <c r="N216" i="1"/>
  <c r="M216" i="1"/>
  <c r="H216" i="1"/>
  <c r="D216" i="1"/>
  <c r="E158" i="2"/>
  <c r="I71" i="14" l="1"/>
  <c r="J71" i="14"/>
  <c r="F71" i="14"/>
  <c r="H71" i="14"/>
  <c r="L332" i="4"/>
  <c r="D241" i="4"/>
  <c r="R107" i="7"/>
  <c r="L216" i="1"/>
  <c r="H342" i="4" l="1"/>
  <c r="D113" i="4"/>
  <c r="H329" i="4" l="1"/>
  <c r="D192" i="4" l="1"/>
  <c r="F190" i="4"/>
  <c r="E60" i="14" s="1"/>
  <c r="G190" i="4"/>
  <c r="F60" i="14" s="1"/>
  <c r="N192" i="4"/>
  <c r="M192" i="4"/>
  <c r="L192" i="4" s="1"/>
  <c r="J190" i="4"/>
  <c r="I60" i="14" s="1"/>
  <c r="K190" i="4"/>
  <c r="J60" i="14" s="1"/>
  <c r="H60" i="14"/>
  <c r="H192" i="4"/>
  <c r="D140" i="4"/>
  <c r="D48" i="14"/>
  <c r="N140" i="4"/>
  <c r="M140" i="4"/>
  <c r="L140" i="4" s="1"/>
  <c r="I48" i="14"/>
  <c r="J48" i="14"/>
  <c r="H48" i="14"/>
  <c r="H140" i="4"/>
  <c r="D156" i="4"/>
  <c r="J154" i="4"/>
  <c r="I52" i="14" s="1"/>
  <c r="K154" i="4"/>
  <c r="J52" i="14" s="1"/>
  <c r="I154" i="4"/>
  <c r="F154" i="4"/>
  <c r="E52" i="14" s="1"/>
  <c r="E154" i="4"/>
  <c r="N156" i="4"/>
  <c r="M156" i="4"/>
  <c r="L156" i="4" s="1"/>
  <c r="H156" i="4"/>
  <c r="I45" i="14"/>
  <c r="J45" i="14"/>
  <c r="H45" i="14"/>
  <c r="E45" i="14"/>
  <c r="D45" i="14"/>
  <c r="H44" i="14"/>
  <c r="J50" i="14"/>
  <c r="I50" i="14"/>
  <c r="H50" i="14"/>
  <c r="E50" i="14"/>
  <c r="D50" i="14"/>
  <c r="D148" i="4"/>
  <c r="N148" i="4"/>
  <c r="M148" i="4"/>
  <c r="D128" i="4"/>
  <c r="N128" i="4"/>
  <c r="M128" i="4"/>
  <c r="L128" i="4" s="1"/>
  <c r="H128" i="4"/>
  <c r="D111" i="4"/>
  <c r="N111" i="4"/>
  <c r="M111" i="4"/>
  <c r="H111" i="4"/>
  <c r="H52" i="14" l="1"/>
  <c r="D52" i="14"/>
  <c r="L148" i="4"/>
  <c r="F48" i="14"/>
  <c r="I44" i="14"/>
  <c r="J44" i="14"/>
  <c r="E48" i="14"/>
  <c r="D44" i="14"/>
  <c r="E44" i="14"/>
  <c r="M154" i="4"/>
  <c r="N154" i="4"/>
  <c r="N190" i="4"/>
  <c r="L111" i="4"/>
  <c r="O190" i="4"/>
  <c r="M190" i="4"/>
  <c r="D330" i="4" l="1"/>
  <c r="F44" i="4" l="1"/>
  <c r="E44" i="4"/>
  <c r="D46" i="4"/>
  <c r="D34" i="4"/>
  <c r="O327" i="4" l="1"/>
  <c r="N327" i="4"/>
  <c r="M327" i="4"/>
  <c r="H34" i="4"/>
  <c r="O330" i="4"/>
  <c r="N330" i="4"/>
  <c r="M330" i="4"/>
  <c r="H330" i="4"/>
  <c r="H235" i="4"/>
  <c r="H231" i="4"/>
  <c r="H225" i="4"/>
  <c r="H221" i="4"/>
  <c r="H217" i="4"/>
  <c r="H213" i="4"/>
  <c r="H209" i="4"/>
  <c r="H205" i="4"/>
  <c r="H201" i="4"/>
  <c r="H197" i="4"/>
  <c r="H193" i="4"/>
  <c r="H188" i="4"/>
  <c r="H184" i="4"/>
  <c r="H180" i="4"/>
  <c r="H176" i="4"/>
  <c r="H172" i="4"/>
  <c r="H168" i="4"/>
  <c r="H164" i="4"/>
  <c r="H160" i="4"/>
  <c r="H157" i="4"/>
  <c r="H152" i="4"/>
  <c r="H144" i="4"/>
  <c r="H136" i="4"/>
  <c r="H132" i="4"/>
  <c r="H129" i="4"/>
  <c r="H119" i="4"/>
  <c r="N102" i="4"/>
  <c r="M102" i="4"/>
  <c r="J44" i="4"/>
  <c r="I44" i="4"/>
  <c r="N46" i="4"/>
  <c r="H46" i="4"/>
  <c r="M46" i="4"/>
  <c r="L46" i="4" s="1"/>
  <c r="L330" i="4" l="1"/>
  <c r="O329" i="4"/>
  <c r="O344" i="4" s="1"/>
  <c r="N329" i="4"/>
  <c r="N344" i="4" s="1"/>
  <c r="M329" i="4"/>
  <c r="M344" i="4" s="1"/>
  <c r="J83" i="14"/>
  <c r="I83" i="14"/>
  <c r="H83" i="14"/>
  <c r="F83" i="14"/>
  <c r="D329" i="4"/>
  <c r="D327" i="4"/>
  <c r="L329" i="4" l="1"/>
  <c r="K237" i="4"/>
  <c r="I70" i="14"/>
  <c r="H70" i="14"/>
  <c r="G237" i="4"/>
  <c r="K233" i="4"/>
  <c r="J69" i="14" s="1"/>
  <c r="I69" i="14"/>
  <c r="H69" i="14"/>
  <c r="G233" i="4"/>
  <c r="F69" i="14" s="1"/>
  <c r="K229" i="4"/>
  <c r="K345" i="4" s="1"/>
  <c r="J345" i="4"/>
  <c r="I345" i="4"/>
  <c r="I335" i="4" s="1"/>
  <c r="G229" i="4"/>
  <c r="G345" i="4" s="1"/>
  <c r="K223" i="4"/>
  <c r="J223" i="4"/>
  <c r="I223" i="4"/>
  <c r="F223" i="4"/>
  <c r="G223" i="4"/>
  <c r="E223" i="4"/>
  <c r="K219" i="4"/>
  <c r="J219" i="4"/>
  <c r="I219" i="4"/>
  <c r="F219" i="4"/>
  <c r="G219" i="4"/>
  <c r="E219" i="4"/>
  <c r="K215" i="4"/>
  <c r="J66" i="14" s="1"/>
  <c r="J215" i="4"/>
  <c r="I66" i="14" s="1"/>
  <c r="H66" i="14"/>
  <c r="F215" i="4"/>
  <c r="E66" i="14" s="1"/>
  <c r="G215" i="4"/>
  <c r="F66" i="14" s="1"/>
  <c r="D66" i="14"/>
  <c r="K211" i="4"/>
  <c r="J211" i="4"/>
  <c r="H65" i="14"/>
  <c r="F211" i="4"/>
  <c r="G211" i="4"/>
  <c r="D65" i="14"/>
  <c r="K207" i="4"/>
  <c r="J64" i="14" s="1"/>
  <c r="J207" i="4"/>
  <c r="I64" i="14" s="1"/>
  <c r="I207" i="4"/>
  <c r="H64" i="14" s="1"/>
  <c r="F207" i="4"/>
  <c r="E64" i="14" s="1"/>
  <c r="G207" i="4"/>
  <c r="F64" i="14" s="1"/>
  <c r="E207" i="4"/>
  <c r="D64" i="14" s="1"/>
  <c r="K203" i="4"/>
  <c r="J63" i="14" s="1"/>
  <c r="J203" i="4"/>
  <c r="I63" i="14" s="1"/>
  <c r="H63" i="14"/>
  <c r="F203" i="4"/>
  <c r="E63" i="14" s="1"/>
  <c r="G203" i="4"/>
  <c r="F63" i="14" s="1"/>
  <c r="D63" i="14"/>
  <c r="K199" i="4"/>
  <c r="J62" i="14" s="1"/>
  <c r="J199" i="4"/>
  <c r="I62" i="14" s="1"/>
  <c r="I199" i="4"/>
  <c r="H62" i="14" s="1"/>
  <c r="F199" i="4"/>
  <c r="E62" i="14" s="1"/>
  <c r="G199" i="4"/>
  <c r="F62" i="14" s="1"/>
  <c r="E199" i="4"/>
  <c r="D62" i="14" s="1"/>
  <c r="K195" i="4"/>
  <c r="J61" i="14" s="1"/>
  <c r="J195" i="4"/>
  <c r="I61" i="14" s="1"/>
  <c r="H61" i="14"/>
  <c r="F195" i="4"/>
  <c r="E61" i="14" s="1"/>
  <c r="G195" i="4"/>
  <c r="F61" i="14" s="1"/>
  <c r="D61" i="14"/>
  <c r="K186" i="4"/>
  <c r="J59" i="14" s="1"/>
  <c r="J186" i="4"/>
  <c r="I59" i="14" s="1"/>
  <c r="I186" i="4"/>
  <c r="F186" i="4"/>
  <c r="E59" i="14" s="1"/>
  <c r="G186" i="4"/>
  <c r="F59" i="14" s="1"/>
  <c r="E186" i="4"/>
  <c r="K182" i="4"/>
  <c r="J57" i="14" s="1"/>
  <c r="J182" i="4"/>
  <c r="I57" i="14" s="1"/>
  <c r="H57" i="14"/>
  <c r="F182" i="4"/>
  <c r="E57" i="14" s="1"/>
  <c r="G182" i="4"/>
  <c r="F57" i="14" s="1"/>
  <c r="D57" i="14"/>
  <c r="K178" i="4"/>
  <c r="J178" i="4"/>
  <c r="I178" i="4"/>
  <c r="F178" i="4"/>
  <c r="G178" i="4"/>
  <c r="E178" i="4"/>
  <c r="K174" i="4"/>
  <c r="J55" i="14" s="1"/>
  <c r="J174" i="4"/>
  <c r="I55" i="14" s="1"/>
  <c r="H55" i="14"/>
  <c r="F174" i="4"/>
  <c r="E55" i="14" s="1"/>
  <c r="G174" i="4"/>
  <c r="F55" i="14" s="1"/>
  <c r="D55" i="14"/>
  <c r="K170" i="4"/>
  <c r="J58" i="14" s="1"/>
  <c r="J170" i="4"/>
  <c r="I58" i="14" s="1"/>
  <c r="F170" i="4"/>
  <c r="E58" i="14" s="1"/>
  <c r="G170" i="4"/>
  <c r="F58" i="14" s="1"/>
  <c r="K166" i="4"/>
  <c r="J56" i="14" s="1"/>
  <c r="G56" i="14" s="1"/>
  <c r="J166" i="4"/>
  <c r="I56" i="14" s="1"/>
  <c r="G166" i="4"/>
  <c r="F56" i="14" s="1"/>
  <c r="K162" i="4"/>
  <c r="J54" i="14" s="1"/>
  <c r="J162" i="4"/>
  <c r="I54" i="14" s="1"/>
  <c r="F162" i="4"/>
  <c r="E54" i="14" s="1"/>
  <c r="G162" i="4"/>
  <c r="F54" i="14" s="1"/>
  <c r="K158" i="4"/>
  <c r="J53" i="14" s="1"/>
  <c r="J158" i="4"/>
  <c r="I53" i="14" s="1"/>
  <c r="H53" i="14"/>
  <c r="F158" i="4"/>
  <c r="E53" i="14" s="1"/>
  <c r="G158" i="4"/>
  <c r="F53" i="14" s="1"/>
  <c r="D53" i="14"/>
  <c r="G154" i="4"/>
  <c r="F52" i="14" s="1"/>
  <c r="J51" i="14"/>
  <c r="I51" i="14"/>
  <c r="H51" i="14"/>
  <c r="E51" i="14"/>
  <c r="F51" i="14"/>
  <c r="D51" i="14"/>
  <c r="F50" i="14"/>
  <c r="J49" i="14"/>
  <c r="I49" i="14"/>
  <c r="H49" i="14"/>
  <c r="E49" i="14"/>
  <c r="F49" i="14"/>
  <c r="D49" i="14"/>
  <c r="H59" i="14" l="1"/>
  <c r="I246" i="4"/>
  <c r="D59" i="14"/>
  <c r="E246" i="4"/>
  <c r="I65" i="14"/>
  <c r="F65" i="14"/>
  <c r="J65" i="14"/>
  <c r="E65" i="14"/>
  <c r="J70" i="14"/>
  <c r="F70" i="14"/>
  <c r="I68" i="14"/>
  <c r="J68" i="14"/>
  <c r="H68" i="14"/>
  <c r="F68" i="14"/>
  <c r="K134" i="4"/>
  <c r="K338" i="4" s="1"/>
  <c r="H338" i="4" s="1"/>
  <c r="J134" i="4"/>
  <c r="H47" i="14"/>
  <c r="G134" i="4"/>
  <c r="G338" i="4" s="1"/>
  <c r="F134" i="4"/>
  <c r="F338" i="4" s="1"/>
  <c r="F335" i="4" s="1"/>
  <c r="D47" i="14"/>
  <c r="K130" i="4"/>
  <c r="J46" i="14" s="1"/>
  <c r="J130" i="4"/>
  <c r="I46" i="14" s="1"/>
  <c r="F130" i="4"/>
  <c r="E46" i="14" s="1"/>
  <c r="G130" i="4"/>
  <c r="F46" i="14" s="1"/>
  <c r="D46" i="14"/>
  <c r="F45" i="14"/>
  <c r="J43" i="14"/>
  <c r="I43" i="14"/>
  <c r="H43" i="14"/>
  <c r="G117" i="4"/>
  <c r="F117" i="4"/>
  <c r="E43" i="14" s="1"/>
  <c r="D43" i="14"/>
  <c r="N201" i="4"/>
  <c r="M201" i="4"/>
  <c r="L201" i="4" s="1"/>
  <c r="D201" i="4"/>
  <c r="N239" i="4"/>
  <c r="M239" i="4"/>
  <c r="L239" i="4" s="1"/>
  <c r="D239" i="4"/>
  <c r="N235" i="4"/>
  <c r="M235" i="4"/>
  <c r="L235" i="4" s="1"/>
  <c r="D235" i="4"/>
  <c r="N231" i="4"/>
  <c r="M231" i="4"/>
  <c r="L231" i="4" s="1"/>
  <c r="D231" i="4"/>
  <c r="N225" i="4"/>
  <c r="M225" i="4"/>
  <c r="L225" i="4" s="1"/>
  <c r="D225" i="4"/>
  <c r="N221" i="4"/>
  <c r="M221" i="4"/>
  <c r="L221" i="4" s="1"/>
  <c r="D221" i="4"/>
  <c r="N217" i="4"/>
  <c r="M217" i="4"/>
  <c r="L217" i="4" s="1"/>
  <c r="D217" i="4"/>
  <c r="N213" i="4"/>
  <c r="M213" i="4"/>
  <c r="L213" i="4" s="1"/>
  <c r="D213" i="4"/>
  <c r="N209" i="4"/>
  <c r="M209" i="4"/>
  <c r="L209" i="4" s="1"/>
  <c r="D209" i="4"/>
  <c r="N205" i="4"/>
  <c r="M205" i="4"/>
  <c r="L205" i="4" s="1"/>
  <c r="D205" i="4"/>
  <c r="N197" i="4"/>
  <c r="M197" i="4"/>
  <c r="L197" i="4" s="1"/>
  <c r="D197" i="4"/>
  <c r="N193" i="4"/>
  <c r="M193" i="4"/>
  <c r="L193" i="4" s="1"/>
  <c r="D193" i="4"/>
  <c r="N188" i="4"/>
  <c r="M188" i="4"/>
  <c r="L188" i="4" s="1"/>
  <c r="D188" i="4"/>
  <c r="N184" i="4"/>
  <c r="M184" i="4"/>
  <c r="L184" i="4" s="1"/>
  <c r="D184" i="4"/>
  <c r="N180" i="4"/>
  <c r="M180" i="4"/>
  <c r="L180" i="4" s="1"/>
  <c r="D180" i="4"/>
  <c r="N176" i="4"/>
  <c r="M176" i="4"/>
  <c r="L176" i="4" s="1"/>
  <c r="D176" i="4"/>
  <c r="N172" i="4"/>
  <c r="M172" i="4"/>
  <c r="L172" i="4" s="1"/>
  <c r="D172" i="4"/>
  <c r="N168" i="4"/>
  <c r="M168" i="4"/>
  <c r="L168" i="4" s="1"/>
  <c r="D168" i="4"/>
  <c r="N164" i="4"/>
  <c r="M164" i="4"/>
  <c r="L164" i="4" s="1"/>
  <c r="D164" i="4"/>
  <c r="N160" i="4"/>
  <c r="M160" i="4"/>
  <c r="L160" i="4" s="1"/>
  <c r="D160" i="4"/>
  <c r="N157" i="4"/>
  <c r="M157" i="4"/>
  <c r="L157" i="4" s="1"/>
  <c r="D157" i="4"/>
  <c r="N152" i="4"/>
  <c r="M152" i="4"/>
  <c r="L152" i="4" s="1"/>
  <c r="D152" i="4"/>
  <c r="N144" i="4"/>
  <c r="M144" i="4"/>
  <c r="L144" i="4" s="1"/>
  <c r="D144" i="4"/>
  <c r="N136" i="4"/>
  <c r="M136" i="4"/>
  <c r="L136" i="4" s="1"/>
  <c r="D136" i="4"/>
  <c r="N132" i="4"/>
  <c r="M132" i="4"/>
  <c r="L132" i="4" s="1"/>
  <c r="D132" i="4"/>
  <c r="N129" i="4"/>
  <c r="M129" i="4"/>
  <c r="D129" i="4"/>
  <c r="D119" i="4"/>
  <c r="N119" i="4"/>
  <c r="M119" i="4"/>
  <c r="O240" i="4"/>
  <c r="N240" i="4"/>
  <c r="M240" i="4"/>
  <c r="O236" i="4"/>
  <c r="N236" i="4"/>
  <c r="M236" i="4"/>
  <c r="O232" i="4"/>
  <c r="N232" i="4"/>
  <c r="M232" i="4"/>
  <c r="O226" i="4"/>
  <c r="N226" i="4"/>
  <c r="M226" i="4"/>
  <c r="O222" i="4"/>
  <c r="N222" i="4"/>
  <c r="M222" i="4"/>
  <c r="O218" i="4"/>
  <c r="N218" i="4"/>
  <c r="M218" i="4"/>
  <c r="O214" i="4"/>
  <c r="N214" i="4"/>
  <c r="M214" i="4"/>
  <c r="O210" i="4"/>
  <c r="N210" i="4"/>
  <c r="M210" i="4"/>
  <c r="O206" i="4"/>
  <c r="N206" i="4"/>
  <c r="M206" i="4"/>
  <c r="O202" i="4"/>
  <c r="N202" i="4"/>
  <c r="M202" i="4"/>
  <c r="O198" i="4"/>
  <c r="N198" i="4"/>
  <c r="M198" i="4"/>
  <c r="O194" i="4"/>
  <c r="N194" i="4"/>
  <c r="M194" i="4"/>
  <c r="O189" i="4"/>
  <c r="N189" i="4"/>
  <c r="M189" i="4"/>
  <c r="O185" i="4"/>
  <c r="N185" i="4"/>
  <c r="M185" i="4"/>
  <c r="O181" i="4"/>
  <c r="N181" i="4"/>
  <c r="M181" i="4"/>
  <c r="O177" i="4"/>
  <c r="N177" i="4"/>
  <c r="M177" i="4"/>
  <c r="O173" i="4"/>
  <c r="N173" i="4"/>
  <c r="M173" i="4"/>
  <c r="O169" i="4"/>
  <c r="N169" i="4"/>
  <c r="M169" i="4"/>
  <c r="O161" i="4"/>
  <c r="N161" i="4"/>
  <c r="M161" i="4"/>
  <c r="O145" i="4"/>
  <c r="N145" i="4"/>
  <c r="M145" i="4"/>
  <c r="O137" i="4"/>
  <c r="N137" i="4"/>
  <c r="M137" i="4"/>
  <c r="O133" i="4"/>
  <c r="O130" i="4" s="1"/>
  <c r="L130" i="4" s="1"/>
  <c r="N133" i="4"/>
  <c r="M133" i="4"/>
  <c r="O125" i="4"/>
  <c r="N125" i="4"/>
  <c r="M125" i="4"/>
  <c r="D323" i="4"/>
  <c r="D240" i="4"/>
  <c r="D236" i="4"/>
  <c r="D232" i="4"/>
  <c r="D226" i="4"/>
  <c r="D222" i="4"/>
  <c r="D218" i="4"/>
  <c r="D214" i="4"/>
  <c r="D210" i="4"/>
  <c r="D206" i="4"/>
  <c r="D202" i="4"/>
  <c r="D198" i="4"/>
  <c r="D194" i="4"/>
  <c r="D189" i="4"/>
  <c r="D185" i="4"/>
  <c r="D181" i="4"/>
  <c r="D177" i="4"/>
  <c r="D173" i="4"/>
  <c r="D169" i="4"/>
  <c r="D165" i="4"/>
  <c r="D161" i="4"/>
  <c r="D153" i="4"/>
  <c r="D149" i="4"/>
  <c r="D145" i="4"/>
  <c r="D141" i="4"/>
  <c r="D137" i="4"/>
  <c r="D133" i="4"/>
  <c r="D125" i="4"/>
  <c r="N121" i="4"/>
  <c r="M121" i="4"/>
  <c r="J338" i="4" l="1"/>
  <c r="J335" i="4" s="1"/>
  <c r="M117" i="4"/>
  <c r="L117" i="4" s="1"/>
  <c r="N117" i="4"/>
  <c r="G246" i="4"/>
  <c r="K246" i="4"/>
  <c r="J246" i="4"/>
  <c r="F246" i="4"/>
  <c r="F43" i="14"/>
  <c r="D117" i="4"/>
  <c r="H46" i="14"/>
  <c r="E47" i="14"/>
  <c r="N134" i="4"/>
  <c r="J47" i="14"/>
  <c r="F47" i="14"/>
  <c r="O134" i="4"/>
  <c r="F44" i="14"/>
  <c r="I47" i="14"/>
  <c r="H345" i="4"/>
  <c r="L161" i="4"/>
  <c r="L121" i="4"/>
  <c r="L119" i="4"/>
  <c r="L137" i="4"/>
  <c r="L173" i="4"/>
  <c r="L185" i="4"/>
  <c r="L198" i="4"/>
  <c r="L214" i="4"/>
  <c r="L232" i="4"/>
  <c r="L133" i="4"/>
  <c r="L169" i="4"/>
  <c r="L181" i="4"/>
  <c r="L194" i="4"/>
  <c r="L210" i="4"/>
  <c r="L226" i="4"/>
  <c r="L177" i="4"/>
  <c r="L202" i="4"/>
  <c r="L218" i="4"/>
  <c r="L236" i="4"/>
  <c r="L125" i="4"/>
  <c r="L145" i="4"/>
  <c r="L189" i="4"/>
  <c r="L206" i="4"/>
  <c r="L222" i="4"/>
  <c r="L240" i="4"/>
  <c r="N130" i="4"/>
  <c r="L129" i="4"/>
  <c r="D338" i="4" l="1"/>
  <c r="O34" i="4"/>
  <c r="N34" i="4"/>
  <c r="M34" i="4"/>
  <c r="M28" i="4" s="1"/>
  <c r="O349" i="4" l="1"/>
  <c r="O28" i="4"/>
  <c r="L28" i="4" s="1"/>
  <c r="N349" i="4"/>
  <c r="N28" i="4"/>
  <c r="M349" i="4"/>
  <c r="L34" i="4"/>
  <c r="L349" i="4" l="1"/>
  <c r="M257" i="4"/>
  <c r="N257" i="4"/>
  <c r="O257" i="4"/>
  <c r="O339" i="4"/>
  <c r="D96" i="4"/>
  <c r="O112" i="4"/>
  <c r="N106" i="2"/>
  <c r="O106" i="2"/>
  <c r="O343" i="4" l="1"/>
  <c r="L339" i="4"/>
  <c r="L257" i="4"/>
  <c r="H240" i="4" l="1"/>
  <c r="O237" i="4"/>
  <c r="N237" i="4"/>
  <c r="N353" i="4" s="1"/>
  <c r="M237" i="4"/>
  <c r="M353" i="4" s="1"/>
  <c r="H237" i="4"/>
  <c r="D237" i="4"/>
  <c r="O245" i="4"/>
  <c r="N245" i="4"/>
  <c r="N342" i="4" s="1"/>
  <c r="M245" i="4"/>
  <c r="M342" i="4" s="1"/>
  <c r="H245" i="4"/>
  <c r="D245" i="4"/>
  <c r="H232" i="4"/>
  <c r="O229" i="4"/>
  <c r="N229" i="4"/>
  <c r="M229" i="4"/>
  <c r="H229" i="4"/>
  <c r="D229" i="4"/>
  <c r="H228" i="4"/>
  <c r="O227" i="4"/>
  <c r="N227" i="4"/>
  <c r="M227" i="4"/>
  <c r="H227" i="4"/>
  <c r="D227" i="4"/>
  <c r="O162" i="4"/>
  <c r="N162" i="4"/>
  <c r="M162" i="4"/>
  <c r="H162" i="4"/>
  <c r="D162" i="4"/>
  <c r="O154" i="4"/>
  <c r="H154" i="4"/>
  <c r="D154" i="4"/>
  <c r="H130" i="4"/>
  <c r="N112" i="4"/>
  <c r="M112" i="4"/>
  <c r="O342" i="4" l="1"/>
  <c r="O241" i="4"/>
  <c r="N343" i="4"/>
  <c r="M343" i="4"/>
  <c r="L343" i="4" s="1"/>
  <c r="L342" i="4"/>
  <c r="L162" i="4"/>
  <c r="L229" i="4"/>
  <c r="L154" i="4"/>
  <c r="L237" i="4"/>
  <c r="L245" i="4"/>
  <c r="D342" i="4"/>
  <c r="L227" i="4"/>
  <c r="G70" i="14"/>
  <c r="L112" i="4"/>
  <c r="F26" i="3" l="1"/>
  <c r="F87" i="3" s="1"/>
  <c r="H211" i="1" l="1"/>
  <c r="O211" i="1"/>
  <c r="N211" i="1"/>
  <c r="M211" i="1"/>
  <c r="L211" i="1" l="1"/>
  <c r="N169" i="15"/>
  <c r="D211" i="1" l="1"/>
  <c r="I217" i="1"/>
  <c r="J210" i="1"/>
  <c r="J217" i="1" s="1"/>
  <c r="F210" i="1"/>
  <c r="F217" i="1" s="1"/>
  <c r="G217" i="1"/>
  <c r="E217" i="1"/>
  <c r="K217" i="1"/>
  <c r="D115" i="4"/>
  <c r="O115" i="4"/>
  <c r="O108" i="4" s="1"/>
  <c r="N115" i="4"/>
  <c r="N108" i="4" s="1"/>
  <c r="M115" i="4"/>
  <c r="M108" i="4" s="1"/>
  <c r="H115" i="4"/>
  <c r="L108" i="4" l="1"/>
  <c r="D210" i="1"/>
  <c r="H344" i="4"/>
  <c r="L115" i="4"/>
  <c r="H210" i="1"/>
  <c r="H212" i="1"/>
  <c r="D212" i="1"/>
  <c r="Q184" i="15" l="1"/>
  <c r="Q56" i="8"/>
  <c r="Q55" i="8"/>
  <c r="Q115" i="7"/>
  <c r="Q114" i="7"/>
  <c r="Q112" i="7"/>
  <c r="Q174" i="2"/>
  <c r="Q173" i="2"/>
  <c r="Q171" i="2"/>
  <c r="Q170" i="2"/>
  <c r="G80" i="14" l="1"/>
  <c r="G81" i="14"/>
  <c r="G83" i="14"/>
  <c r="D60" i="14"/>
  <c r="G54" i="14" l="1"/>
  <c r="G69" i="14"/>
  <c r="G57" i="14"/>
  <c r="G65" i="14"/>
  <c r="G47" i="14"/>
  <c r="G55" i="14"/>
  <c r="G62" i="14"/>
  <c r="G59" i="14"/>
  <c r="G64" i="14"/>
  <c r="G49" i="14"/>
  <c r="G58" i="14"/>
  <c r="G66" i="14"/>
  <c r="G61" i="14"/>
  <c r="G53" i="14"/>
  <c r="G60" i="14"/>
  <c r="G63" i="14"/>
  <c r="D40" i="14"/>
  <c r="R52" i="7"/>
  <c r="R56" i="7"/>
  <c r="R88" i="7"/>
  <c r="R103" i="7"/>
  <c r="G40" i="14" l="1"/>
  <c r="G44" i="14"/>
  <c r="H163" i="2" l="1"/>
  <c r="D344" i="4"/>
  <c r="K175" i="15" l="1"/>
  <c r="J175" i="15"/>
  <c r="I175" i="15"/>
  <c r="G175" i="15"/>
  <c r="F175" i="15"/>
  <c r="E175" i="15"/>
  <c r="O174" i="15"/>
  <c r="N174" i="15"/>
  <c r="M174" i="15"/>
  <c r="H174" i="15"/>
  <c r="D174" i="15"/>
  <c r="O173" i="15"/>
  <c r="N173" i="15"/>
  <c r="M173" i="15"/>
  <c r="H173" i="15"/>
  <c r="D173" i="15"/>
  <c r="K171" i="15"/>
  <c r="K182" i="15" s="1"/>
  <c r="J171" i="15"/>
  <c r="J182" i="15" s="1"/>
  <c r="I171" i="15"/>
  <c r="G171" i="15"/>
  <c r="G182" i="15" s="1"/>
  <c r="F171" i="15"/>
  <c r="E171" i="15"/>
  <c r="O170" i="15"/>
  <c r="N170" i="15"/>
  <c r="M170" i="15"/>
  <c r="H170" i="15"/>
  <c r="D170" i="15"/>
  <c r="O169" i="15"/>
  <c r="M169" i="15"/>
  <c r="H169" i="15"/>
  <c r="D169" i="15"/>
  <c r="K166" i="15"/>
  <c r="K181" i="15" s="1"/>
  <c r="J166" i="15"/>
  <c r="J181" i="15" s="1"/>
  <c r="I166" i="15"/>
  <c r="I181" i="15" s="1"/>
  <c r="G166" i="15"/>
  <c r="G181" i="15" s="1"/>
  <c r="F166" i="15"/>
  <c r="F181" i="15" s="1"/>
  <c r="E166" i="15"/>
  <c r="E181" i="15" s="1"/>
  <c r="O165" i="15"/>
  <c r="N165" i="15"/>
  <c r="M165" i="15"/>
  <c r="H165" i="15"/>
  <c r="D165" i="15"/>
  <c r="O164" i="15"/>
  <c r="N164" i="15"/>
  <c r="M164" i="15"/>
  <c r="H164" i="15"/>
  <c r="D164" i="15"/>
  <c r="K161" i="15"/>
  <c r="K180" i="15" s="1"/>
  <c r="J161" i="15"/>
  <c r="J180" i="15" s="1"/>
  <c r="I161" i="15"/>
  <c r="I180" i="15" s="1"/>
  <c r="G161" i="15"/>
  <c r="G180" i="15" s="1"/>
  <c r="F161" i="15"/>
  <c r="F180" i="15" s="1"/>
  <c r="E161" i="15"/>
  <c r="E180" i="15" s="1"/>
  <c r="O160" i="15"/>
  <c r="N160" i="15"/>
  <c r="M160" i="15"/>
  <c r="H160" i="15"/>
  <c r="D160" i="15"/>
  <c r="O159" i="15"/>
  <c r="N159" i="15"/>
  <c r="M159" i="15"/>
  <c r="H159" i="15"/>
  <c r="D159" i="15"/>
  <c r="O135" i="15"/>
  <c r="N135" i="15"/>
  <c r="M135" i="15"/>
  <c r="H135" i="15"/>
  <c r="D135" i="15"/>
  <c r="O108" i="15"/>
  <c r="N108" i="15"/>
  <c r="M108" i="15"/>
  <c r="D108" i="15"/>
  <c r="O103" i="15"/>
  <c r="O110" i="15" s="1"/>
  <c r="N103" i="15"/>
  <c r="N110" i="15" s="1"/>
  <c r="M103" i="15"/>
  <c r="H103" i="15"/>
  <c r="H110" i="15" s="1"/>
  <c r="D103" i="15"/>
  <c r="O155" i="15"/>
  <c r="N84" i="14" s="1"/>
  <c r="N155" i="15"/>
  <c r="M84" i="14" s="1"/>
  <c r="M155" i="15"/>
  <c r="L84" i="14" s="1"/>
  <c r="H155" i="15"/>
  <c r="D155" i="15"/>
  <c r="O154" i="15"/>
  <c r="N154" i="15"/>
  <c r="M154" i="15"/>
  <c r="H154" i="15"/>
  <c r="D154" i="15"/>
  <c r="O153" i="15"/>
  <c r="N153" i="15"/>
  <c r="M153" i="15"/>
  <c r="H153" i="15"/>
  <c r="D153" i="15"/>
  <c r="O138" i="15"/>
  <c r="N138" i="15"/>
  <c r="M138" i="15"/>
  <c r="H138" i="15"/>
  <c r="D138" i="15"/>
  <c r="O137" i="15"/>
  <c r="N137" i="15"/>
  <c r="M137" i="15"/>
  <c r="H137" i="15"/>
  <c r="D137" i="15"/>
  <c r="O136" i="15"/>
  <c r="N136" i="15"/>
  <c r="M136" i="15"/>
  <c r="H136" i="15"/>
  <c r="D136" i="15"/>
  <c r="O134" i="15"/>
  <c r="N134" i="15"/>
  <c r="M134" i="15"/>
  <c r="H134" i="15"/>
  <c r="D134" i="15"/>
  <c r="O133" i="15"/>
  <c r="N133" i="15"/>
  <c r="M133" i="15"/>
  <c r="H133" i="15"/>
  <c r="D133" i="15"/>
  <c r="O132" i="15"/>
  <c r="N132" i="15"/>
  <c r="M132" i="15"/>
  <c r="H132" i="15"/>
  <c r="D132" i="15"/>
  <c r="O131" i="15"/>
  <c r="N131" i="15"/>
  <c r="M131" i="15"/>
  <c r="H131" i="15"/>
  <c r="D131" i="15"/>
  <c r="O130" i="15"/>
  <c r="N130" i="15"/>
  <c r="M130" i="15"/>
  <c r="H130" i="15"/>
  <c r="D130" i="15"/>
  <c r="O129" i="15"/>
  <c r="N129" i="15"/>
  <c r="M129" i="15"/>
  <c r="H129" i="15"/>
  <c r="D129" i="15"/>
  <c r="O128" i="15"/>
  <c r="N128" i="15"/>
  <c r="M128" i="15"/>
  <c r="H128" i="15"/>
  <c r="D128" i="15"/>
  <c r="O127" i="15"/>
  <c r="N127" i="15"/>
  <c r="M127" i="15"/>
  <c r="H127" i="15"/>
  <c r="D127" i="15"/>
  <c r="O126" i="15"/>
  <c r="N126" i="15"/>
  <c r="M126" i="15"/>
  <c r="H126" i="15"/>
  <c r="D126" i="15"/>
  <c r="O125" i="15"/>
  <c r="N125" i="15"/>
  <c r="M125" i="15"/>
  <c r="H125" i="15"/>
  <c r="D125" i="15"/>
  <c r="O122" i="15"/>
  <c r="N122" i="15"/>
  <c r="M122" i="15"/>
  <c r="H122" i="15"/>
  <c r="D122" i="15"/>
  <c r="O121" i="15"/>
  <c r="N121" i="15"/>
  <c r="M121" i="15"/>
  <c r="H121" i="15"/>
  <c r="D121" i="15"/>
  <c r="O120" i="15"/>
  <c r="N120" i="15"/>
  <c r="M120" i="15"/>
  <c r="H120" i="15"/>
  <c r="D120" i="15"/>
  <c r="O117" i="15"/>
  <c r="N117" i="15"/>
  <c r="M117" i="15"/>
  <c r="H117" i="15"/>
  <c r="D117" i="15"/>
  <c r="O112" i="15"/>
  <c r="O114" i="15" s="1"/>
  <c r="N112" i="15"/>
  <c r="N114" i="15" s="1"/>
  <c r="M112" i="15"/>
  <c r="M114" i="15" s="1"/>
  <c r="H112" i="15"/>
  <c r="H114" i="15" s="1"/>
  <c r="D112" i="15"/>
  <c r="D114" i="15" s="1"/>
  <c r="D156" i="15" l="1"/>
  <c r="O156" i="15"/>
  <c r="D110" i="15"/>
  <c r="H140" i="15"/>
  <c r="H156" i="15"/>
  <c r="M110" i="15"/>
  <c r="N140" i="15"/>
  <c r="M156" i="15"/>
  <c r="O140" i="15"/>
  <c r="N156" i="15"/>
  <c r="M140" i="15"/>
  <c r="D140" i="15"/>
  <c r="E182" i="15"/>
  <c r="D182" i="15" s="1"/>
  <c r="K84" i="14"/>
  <c r="F182" i="15"/>
  <c r="L165" i="15"/>
  <c r="L174" i="15"/>
  <c r="O166" i="15"/>
  <c r="O181" i="15" s="1"/>
  <c r="O171" i="15"/>
  <c r="O175" i="15"/>
  <c r="H180" i="15"/>
  <c r="H181" i="15"/>
  <c r="H175" i="15"/>
  <c r="M161" i="15"/>
  <c r="M180" i="15" s="1"/>
  <c r="D180" i="15"/>
  <c r="D181" i="15"/>
  <c r="N171" i="15"/>
  <c r="H166" i="15"/>
  <c r="H171" i="15"/>
  <c r="I182" i="15"/>
  <c r="H182" i="15" s="1"/>
  <c r="M166" i="15"/>
  <c r="M181" i="15" s="1"/>
  <c r="L170" i="15"/>
  <c r="N175" i="15"/>
  <c r="D175" i="15"/>
  <c r="D166" i="15"/>
  <c r="M171" i="15"/>
  <c r="M175" i="15"/>
  <c r="D171" i="15"/>
  <c r="L173" i="15"/>
  <c r="L169" i="15"/>
  <c r="D161" i="15"/>
  <c r="N166" i="15"/>
  <c r="N181" i="15" s="1"/>
  <c r="L130" i="15"/>
  <c r="L164" i="15"/>
  <c r="N161" i="15"/>
  <c r="N180" i="15" s="1"/>
  <c r="L160" i="15"/>
  <c r="O161" i="15"/>
  <c r="H161" i="15"/>
  <c r="L135" i="15"/>
  <c r="L159" i="15"/>
  <c r="L108" i="15"/>
  <c r="L110" i="15" s="1"/>
  <c r="L136" i="15"/>
  <c r="L132" i="15"/>
  <c r="L134" i="15"/>
  <c r="L117" i="15"/>
  <c r="L125" i="15"/>
  <c r="L127" i="15"/>
  <c r="L122" i="15"/>
  <c r="L126" i="15"/>
  <c r="L154" i="15"/>
  <c r="L128" i="15"/>
  <c r="L131" i="15"/>
  <c r="L138" i="15"/>
  <c r="L120" i="15"/>
  <c r="L121" i="15"/>
  <c r="L137" i="15"/>
  <c r="L155" i="15"/>
  <c r="L129" i="15"/>
  <c r="L133" i="15"/>
  <c r="L103" i="15"/>
  <c r="L153" i="15"/>
  <c r="L112" i="15"/>
  <c r="L114" i="15" s="1"/>
  <c r="I179" i="15"/>
  <c r="J179" i="15"/>
  <c r="K179" i="15"/>
  <c r="F179" i="15"/>
  <c r="G179" i="15"/>
  <c r="O100" i="15"/>
  <c r="N100" i="15"/>
  <c r="M100" i="15"/>
  <c r="H100" i="15"/>
  <c r="D100" i="15"/>
  <c r="O96" i="15"/>
  <c r="O101" i="15" s="1"/>
  <c r="N96" i="15"/>
  <c r="N101" i="15" s="1"/>
  <c r="M96" i="15"/>
  <c r="H96" i="15"/>
  <c r="D96" i="15"/>
  <c r="D101" i="15" s="1"/>
  <c r="O88" i="15"/>
  <c r="O93" i="15" s="1"/>
  <c r="N88" i="15"/>
  <c r="N93" i="15" s="1"/>
  <c r="M88" i="15"/>
  <c r="M93" i="15" s="1"/>
  <c r="H88" i="15"/>
  <c r="D88" i="15"/>
  <c r="O79" i="15"/>
  <c r="N79" i="15"/>
  <c r="M79" i="15"/>
  <c r="H79" i="15"/>
  <c r="D79" i="15"/>
  <c r="O45" i="15"/>
  <c r="O74" i="15" s="1"/>
  <c r="N45" i="15"/>
  <c r="N74" i="15" s="1"/>
  <c r="M45" i="15"/>
  <c r="M74" i="15" s="1"/>
  <c r="H45" i="15"/>
  <c r="H74" i="15" s="1"/>
  <c r="D45" i="15"/>
  <c r="D74" i="15" s="1"/>
  <c r="E28" i="15"/>
  <c r="D40" i="15"/>
  <c r="N35" i="15"/>
  <c r="M35" i="15"/>
  <c r="D35" i="15"/>
  <c r="L35" i="15" s="1"/>
  <c r="N34" i="15"/>
  <c r="M34" i="15"/>
  <c r="H34" i="15"/>
  <c r="D34" i="15"/>
  <c r="L34" i="15" s="1"/>
  <c r="J30" i="15"/>
  <c r="I30" i="15"/>
  <c r="O26" i="15"/>
  <c r="N26" i="15"/>
  <c r="M26" i="15"/>
  <c r="D26" i="15"/>
  <c r="O25" i="15"/>
  <c r="N25" i="15"/>
  <c r="M25" i="15"/>
  <c r="D25" i="15"/>
  <c r="L25" i="15" s="1"/>
  <c r="O24" i="15"/>
  <c r="N24" i="15"/>
  <c r="M24" i="15"/>
  <c r="D24" i="15"/>
  <c r="L24" i="15" s="1"/>
  <c r="K28" i="15"/>
  <c r="J28" i="15"/>
  <c r="I28" i="15"/>
  <c r="G28" i="15"/>
  <c r="F28" i="15"/>
  <c r="H101" i="15" l="1"/>
  <c r="L140" i="15"/>
  <c r="L156" i="15"/>
  <c r="M101" i="15"/>
  <c r="M179" i="15" s="1"/>
  <c r="F178" i="15"/>
  <c r="F176" i="15" s="1"/>
  <c r="F186" i="15" s="1"/>
  <c r="G178" i="15"/>
  <c r="G176" i="15" s="1"/>
  <c r="G186" i="15" s="1"/>
  <c r="E178" i="15"/>
  <c r="H30" i="15"/>
  <c r="L181" i="15"/>
  <c r="L175" i="15"/>
  <c r="O182" i="15"/>
  <c r="Q189" i="15"/>
  <c r="L171" i="15"/>
  <c r="M182" i="15"/>
  <c r="L166" i="15"/>
  <c r="D179" i="15"/>
  <c r="H179" i="15"/>
  <c r="N182" i="15"/>
  <c r="L161" i="15"/>
  <c r="O180" i="15"/>
  <c r="L180" i="15" s="1"/>
  <c r="L100" i="15"/>
  <c r="N179" i="15"/>
  <c r="H93" i="15"/>
  <c r="O179" i="15"/>
  <c r="D93" i="15"/>
  <c r="L96" i="15"/>
  <c r="L101" i="15" s="1"/>
  <c r="L88" i="15"/>
  <c r="L79" i="15"/>
  <c r="L45" i="15"/>
  <c r="L74" i="15" s="1"/>
  <c r="H28" i="15"/>
  <c r="M23" i="15"/>
  <c r="M30" i="15"/>
  <c r="Q186" i="15"/>
  <c r="H23" i="15"/>
  <c r="L26" i="15"/>
  <c r="N30" i="15"/>
  <c r="D28" i="15"/>
  <c r="N23" i="15"/>
  <c r="D23" i="15"/>
  <c r="O23" i="15"/>
  <c r="D30" i="15"/>
  <c r="D43" i="15" s="1"/>
  <c r="O30" i="15"/>
  <c r="O28" i="15" l="1"/>
  <c r="N28" i="15"/>
  <c r="M28" i="15"/>
  <c r="Q188" i="15"/>
  <c r="L182" i="15"/>
  <c r="Q190" i="15"/>
  <c r="Q185" i="15"/>
  <c r="Q191" i="15"/>
  <c r="Q192" i="15"/>
  <c r="Q183" i="15"/>
  <c r="L179" i="15"/>
  <c r="E176" i="15"/>
  <c r="E186" i="15" s="1"/>
  <c r="D178" i="15"/>
  <c r="D176" i="15" s="1"/>
  <c r="D186" i="15" s="1"/>
  <c r="L93" i="15"/>
  <c r="L23" i="15"/>
  <c r="L30" i="15"/>
  <c r="Q187" i="15" l="1"/>
  <c r="Q193" i="15" s="1"/>
  <c r="L28" i="15"/>
  <c r="D163" i="2" l="1"/>
  <c r="I159" i="2"/>
  <c r="J159" i="2"/>
  <c r="K159" i="2"/>
  <c r="F159" i="2"/>
  <c r="G159" i="2"/>
  <c r="E159" i="2"/>
  <c r="E132" i="2"/>
  <c r="E141" i="2" s="1"/>
  <c r="I164" i="2"/>
  <c r="J164" i="2"/>
  <c r="K164" i="2"/>
  <c r="F164" i="2"/>
  <c r="G164" i="2"/>
  <c r="E164" i="2"/>
  <c r="O135" i="2"/>
  <c r="N135" i="2"/>
  <c r="M135" i="2"/>
  <c r="H135" i="2"/>
  <c r="D135" i="2"/>
  <c r="O134" i="2"/>
  <c r="O164" i="2" s="1"/>
  <c r="N134" i="2"/>
  <c r="N164" i="2" s="1"/>
  <c r="M134" i="2"/>
  <c r="H134" i="2"/>
  <c r="D134" i="2"/>
  <c r="H164" i="2" l="1"/>
  <c r="H159" i="2"/>
  <c r="L134" i="2"/>
  <c r="M164" i="2"/>
  <c r="L164" i="2" s="1"/>
  <c r="L135" i="2"/>
  <c r="N104" i="7"/>
  <c r="F31" i="8" l="1"/>
  <c r="G31" i="8"/>
  <c r="I31" i="8"/>
  <c r="J31" i="8"/>
  <c r="K31" i="8"/>
  <c r="E31" i="8"/>
  <c r="O33" i="8"/>
  <c r="N33" i="8"/>
  <c r="M33" i="8"/>
  <c r="H33" i="8"/>
  <c r="D33" i="8"/>
  <c r="O32" i="8"/>
  <c r="N32" i="8"/>
  <c r="M32" i="8"/>
  <c r="H32" i="8"/>
  <c r="D32" i="8"/>
  <c r="D31" i="8" l="1"/>
  <c r="L32" i="8"/>
  <c r="L33" i="8"/>
  <c r="Q59" i="8" s="1"/>
  <c r="O36" i="7"/>
  <c r="L36" i="7" s="1"/>
  <c r="N36" i="7"/>
  <c r="H36" i="7"/>
  <c r="D36" i="7"/>
  <c r="O37" i="12"/>
  <c r="N37" i="12"/>
  <c r="M37" i="12"/>
  <c r="H37" i="12"/>
  <c r="D37" i="12"/>
  <c r="H31" i="1"/>
  <c r="D31" i="1"/>
  <c r="O28" i="8"/>
  <c r="O29" i="8" s="1"/>
  <c r="N28" i="8"/>
  <c r="N29" i="8" s="1"/>
  <c r="M28" i="8"/>
  <c r="M29" i="8" s="1"/>
  <c r="H28" i="8"/>
  <c r="D28" i="8"/>
  <c r="D29" i="8" s="1"/>
  <c r="F29" i="8"/>
  <c r="K29" i="8"/>
  <c r="J29" i="8"/>
  <c r="I29" i="8"/>
  <c r="G29" i="8"/>
  <c r="E29" i="8"/>
  <c r="L29" i="8" l="1"/>
  <c r="H28" i="1"/>
  <c r="L28" i="8"/>
  <c r="Q57" i="8" s="1"/>
  <c r="L37" i="12"/>
  <c r="H29" i="8"/>
  <c r="E103" i="1"/>
  <c r="O71" i="2" l="1"/>
  <c r="N71" i="2"/>
  <c r="M71" i="2"/>
  <c r="I334" i="4"/>
  <c r="D355" i="4"/>
  <c r="H324" i="4"/>
  <c r="H323" i="4"/>
  <c r="D324" i="4"/>
  <c r="O324" i="4"/>
  <c r="N324" i="4"/>
  <c r="M324" i="4"/>
  <c r="O323" i="4"/>
  <c r="N323" i="4"/>
  <c r="M323" i="4"/>
  <c r="K102" i="4"/>
  <c r="G102" i="4"/>
  <c r="G353" i="4" s="1"/>
  <c r="G335" i="4" s="1"/>
  <c r="O105" i="4"/>
  <c r="N105" i="4"/>
  <c r="M105" i="4"/>
  <c r="H105" i="4"/>
  <c r="O104" i="4"/>
  <c r="N104" i="4"/>
  <c r="M104" i="4"/>
  <c r="H104" i="4"/>
  <c r="D104" i="4"/>
  <c r="O250" i="4"/>
  <c r="N250" i="4"/>
  <c r="N248" i="4" s="1"/>
  <c r="M250" i="4"/>
  <c r="M248" i="4" s="1"/>
  <c r="H101" i="4"/>
  <c r="M101" i="4"/>
  <c r="M355" i="4" s="1"/>
  <c r="N101" i="4"/>
  <c r="N355" i="4" s="1"/>
  <c r="O101" i="4"/>
  <c r="O355" i="4" s="1"/>
  <c r="O99" i="4"/>
  <c r="N99" i="4"/>
  <c r="M99" i="4"/>
  <c r="H99" i="4"/>
  <c r="K353" i="4" l="1"/>
  <c r="H353" i="4" s="1"/>
  <c r="O96" i="4"/>
  <c r="O248" i="4"/>
  <c r="M96" i="4"/>
  <c r="N96" i="4"/>
  <c r="N106" i="4" s="1"/>
  <c r="D353" i="4"/>
  <c r="H354" i="4"/>
  <c r="D248" i="4"/>
  <c r="H321" i="4"/>
  <c r="F334" i="4"/>
  <c r="E334" i="4"/>
  <c r="D354" i="4"/>
  <c r="G334" i="4"/>
  <c r="O102" i="4"/>
  <c r="O353" i="4" s="1"/>
  <c r="L353" i="4" s="1"/>
  <c r="G82" i="14"/>
  <c r="F106" i="4"/>
  <c r="L323" i="4"/>
  <c r="L105" i="4"/>
  <c r="L324" i="4"/>
  <c r="L101" i="4"/>
  <c r="E106" i="4"/>
  <c r="G106" i="4"/>
  <c r="J106" i="4"/>
  <c r="I106" i="4"/>
  <c r="L250" i="4"/>
  <c r="L104" i="4"/>
  <c r="H102" i="4"/>
  <c r="D102" i="4"/>
  <c r="L99" i="4"/>
  <c r="K335" i="4" l="1"/>
  <c r="L348" i="4"/>
  <c r="L355" i="4"/>
  <c r="L102" i="4"/>
  <c r="L96" i="4"/>
  <c r="S362" i="4" s="1"/>
  <c r="O106" i="4"/>
  <c r="K106" i="4"/>
  <c r="M106" i="4"/>
  <c r="O61" i="2"/>
  <c r="N61" i="2"/>
  <c r="M61" i="2"/>
  <c r="L106" i="4" l="1"/>
  <c r="L61" i="2"/>
  <c r="H27" i="12"/>
  <c r="H28" i="12"/>
  <c r="H18" i="6" l="1"/>
  <c r="E123" i="1" l="1"/>
  <c r="J34" i="1" l="1"/>
  <c r="I103" i="1"/>
  <c r="J103" i="1"/>
  <c r="I77" i="2" l="1"/>
  <c r="J77" i="2"/>
  <c r="H58" i="1" l="1"/>
  <c r="H59" i="1"/>
  <c r="H60" i="1"/>
  <c r="H57" i="1"/>
  <c r="C56" i="14" l="1"/>
  <c r="M70" i="7"/>
  <c r="N70" i="7"/>
  <c r="O70" i="7"/>
  <c r="H70" i="7"/>
  <c r="D70" i="7"/>
  <c r="M70" i="12"/>
  <c r="N70" i="12"/>
  <c r="O70" i="12"/>
  <c r="D70" i="12"/>
  <c r="L70" i="7" l="1"/>
  <c r="L70" i="12"/>
  <c r="D67" i="7"/>
  <c r="D58" i="7"/>
  <c r="R70" i="7" l="1"/>
  <c r="D67" i="12"/>
  <c r="D58" i="12"/>
  <c r="I51" i="1" l="1"/>
  <c r="I49" i="8" l="1"/>
  <c r="J49" i="8"/>
  <c r="K49" i="8"/>
  <c r="E49" i="8"/>
  <c r="F49" i="8"/>
  <c r="G49" i="8"/>
  <c r="M67" i="7"/>
  <c r="N67" i="7"/>
  <c r="O67" i="7"/>
  <c r="H67" i="7"/>
  <c r="H58" i="7"/>
  <c r="M58" i="7"/>
  <c r="N58" i="7"/>
  <c r="O58" i="7"/>
  <c r="M67" i="12"/>
  <c r="N67" i="12"/>
  <c r="O67" i="12"/>
  <c r="O58" i="12"/>
  <c r="N58" i="12"/>
  <c r="M58" i="12"/>
  <c r="G48" i="14" l="1"/>
  <c r="G50" i="14"/>
  <c r="L67" i="7"/>
  <c r="L58" i="7"/>
  <c r="L67" i="12"/>
  <c r="L58" i="12"/>
  <c r="R67" i="7" l="1"/>
  <c r="R58" i="7"/>
  <c r="E98" i="1"/>
  <c r="D321" i="4" l="1"/>
  <c r="D309" i="4"/>
  <c r="D305" i="4"/>
  <c r="D301" i="4"/>
  <c r="D297" i="4"/>
  <c r="D292" i="4"/>
  <c r="D288" i="4"/>
  <c r="D284" i="4"/>
  <c r="D280" i="4"/>
  <c r="D270" i="4"/>
  <c r="D266" i="4"/>
  <c r="D233" i="4"/>
  <c r="D223" i="4"/>
  <c r="D219" i="4"/>
  <c r="D211" i="4"/>
  <c r="D207" i="4"/>
  <c r="D203" i="4"/>
  <c r="D199" i="4"/>
  <c r="D195" i="4"/>
  <c r="D190" i="4"/>
  <c r="D186" i="4"/>
  <c r="D182" i="4"/>
  <c r="D178" i="4"/>
  <c r="D174" i="4"/>
  <c r="D170" i="4"/>
  <c r="D166" i="4"/>
  <c r="D158" i="4"/>
  <c r="D134" i="4"/>
  <c r="D112" i="4"/>
  <c r="D31" i="4"/>
  <c r="H31" i="4"/>
  <c r="O31" i="4"/>
  <c r="N31" i="4"/>
  <c r="M31" i="4"/>
  <c r="L31" i="4" l="1"/>
  <c r="J334" i="4"/>
  <c r="I71" i="1" l="1"/>
  <c r="J71" i="1"/>
  <c r="K71" i="1"/>
  <c r="O75" i="1"/>
  <c r="N75" i="1"/>
  <c r="M75" i="1"/>
  <c r="H75" i="1"/>
  <c r="D75" i="1"/>
  <c r="L75" i="1" l="1"/>
  <c r="H71" i="1"/>
  <c r="D244" i="4" l="1"/>
  <c r="D54" i="7" l="1"/>
  <c r="D54" i="12"/>
  <c r="H54" i="12" l="1"/>
  <c r="D254" i="4" l="1"/>
  <c r="N54" i="7"/>
  <c r="O54" i="7"/>
  <c r="H54" i="7"/>
  <c r="E55" i="7"/>
  <c r="F55" i="7"/>
  <c r="G55" i="7"/>
  <c r="I55" i="7"/>
  <c r="J55" i="7"/>
  <c r="K55" i="7"/>
  <c r="M54" i="12"/>
  <c r="N54" i="12"/>
  <c r="O54" i="12"/>
  <c r="E55" i="12"/>
  <c r="F55" i="12"/>
  <c r="G55" i="12"/>
  <c r="I55" i="12"/>
  <c r="J55" i="12"/>
  <c r="K55" i="12"/>
  <c r="L54" i="7" l="1"/>
  <c r="L54" i="12"/>
  <c r="N244" i="4"/>
  <c r="N241" i="4" s="1"/>
  <c r="M244" i="4"/>
  <c r="M241" i="4" s="1"/>
  <c r="L241" i="4" s="1"/>
  <c r="H244" i="4"/>
  <c r="R54" i="7" l="1"/>
  <c r="L244" i="4"/>
  <c r="D65" i="7" l="1"/>
  <c r="H65" i="7"/>
  <c r="M65" i="7"/>
  <c r="N65" i="7"/>
  <c r="O65" i="7"/>
  <c r="O57" i="7"/>
  <c r="N57" i="7"/>
  <c r="M57" i="7"/>
  <c r="H57" i="7"/>
  <c r="D57" i="7"/>
  <c r="O65" i="12"/>
  <c r="N65" i="12"/>
  <c r="M65" i="12"/>
  <c r="D65" i="12"/>
  <c r="O57" i="12"/>
  <c r="N57" i="12"/>
  <c r="M57" i="12"/>
  <c r="H57" i="12"/>
  <c r="D57" i="12"/>
  <c r="L57" i="7" l="1"/>
  <c r="L65" i="12"/>
  <c r="L65" i="7"/>
  <c r="L57" i="12"/>
  <c r="R65" i="7" l="1"/>
  <c r="R57" i="7"/>
  <c r="N81" i="2"/>
  <c r="N122" i="2" l="1"/>
  <c r="I143" i="1"/>
  <c r="M122" i="2" l="1"/>
  <c r="N96" i="2"/>
  <c r="M96" i="2"/>
  <c r="N112" i="2"/>
  <c r="M112" i="2"/>
  <c r="D114" i="1" l="1"/>
  <c r="D113" i="1"/>
  <c r="D112" i="1"/>
  <c r="M195" i="1"/>
  <c r="N195" i="1"/>
  <c r="O195" i="1"/>
  <c r="M196" i="1"/>
  <c r="N196" i="1"/>
  <c r="O196" i="1"/>
  <c r="M197" i="1"/>
  <c r="N197" i="1"/>
  <c r="O197" i="1"/>
  <c r="M198" i="1"/>
  <c r="N198" i="1"/>
  <c r="O198" i="1"/>
  <c r="M200" i="1"/>
  <c r="N200" i="1"/>
  <c r="O200" i="1"/>
  <c r="M201" i="1"/>
  <c r="N201" i="1"/>
  <c r="O201" i="1"/>
  <c r="M202" i="1"/>
  <c r="N202" i="1"/>
  <c r="O202" i="1"/>
  <c r="M203" i="1"/>
  <c r="N203" i="1"/>
  <c r="O203" i="1"/>
  <c r="M204" i="1"/>
  <c r="N204" i="1"/>
  <c r="O204" i="1"/>
  <c r="M205" i="1"/>
  <c r="N205" i="1"/>
  <c r="O205" i="1"/>
  <c r="M206" i="1"/>
  <c r="N206" i="1"/>
  <c r="O206" i="1"/>
  <c r="M207" i="1"/>
  <c r="N207" i="1"/>
  <c r="O207" i="1"/>
  <c r="H195" i="1"/>
  <c r="H196" i="1"/>
  <c r="H197" i="1"/>
  <c r="H198" i="1"/>
  <c r="H200" i="1"/>
  <c r="H201" i="1"/>
  <c r="H202" i="1"/>
  <c r="H203" i="1"/>
  <c r="H204" i="1"/>
  <c r="H205" i="1"/>
  <c r="H206" i="1"/>
  <c r="H207" i="1"/>
  <c r="D195" i="1"/>
  <c r="D196" i="1"/>
  <c r="D197" i="1"/>
  <c r="D198" i="1"/>
  <c r="D200" i="1"/>
  <c r="D201" i="1"/>
  <c r="D202" i="1"/>
  <c r="D203" i="1"/>
  <c r="D204" i="1"/>
  <c r="D205" i="1"/>
  <c r="D206" i="1"/>
  <c r="D207" i="1"/>
  <c r="M156" i="1"/>
  <c r="N156" i="1"/>
  <c r="O156" i="1"/>
  <c r="M157" i="1"/>
  <c r="N157" i="1"/>
  <c r="O157" i="1"/>
  <c r="M158" i="1"/>
  <c r="N158" i="1"/>
  <c r="O158" i="1"/>
  <c r="M159" i="1"/>
  <c r="N159" i="1"/>
  <c r="O159" i="1"/>
  <c r="M160" i="1"/>
  <c r="N160" i="1"/>
  <c r="O160" i="1"/>
  <c r="M161" i="1"/>
  <c r="N161" i="1"/>
  <c r="O161" i="1"/>
  <c r="M162" i="1"/>
  <c r="N162" i="1"/>
  <c r="O162" i="1"/>
  <c r="M163" i="1"/>
  <c r="N163" i="1"/>
  <c r="O163" i="1"/>
  <c r="M164" i="1"/>
  <c r="N164" i="1"/>
  <c r="O164" i="1"/>
  <c r="M165" i="1"/>
  <c r="N165" i="1"/>
  <c r="O165" i="1"/>
  <c r="M166" i="1"/>
  <c r="N166" i="1"/>
  <c r="O166" i="1"/>
  <c r="M167" i="1"/>
  <c r="N167" i="1"/>
  <c r="O167" i="1"/>
  <c r="M168" i="1"/>
  <c r="N168" i="1"/>
  <c r="O168" i="1"/>
  <c r="M169" i="1"/>
  <c r="N169" i="1"/>
  <c r="O169" i="1"/>
  <c r="M170" i="1"/>
  <c r="N170" i="1"/>
  <c r="O170" i="1"/>
  <c r="M171" i="1"/>
  <c r="N171" i="1"/>
  <c r="O171" i="1"/>
  <c r="M172" i="1"/>
  <c r="N172" i="1"/>
  <c r="O172" i="1"/>
  <c r="M173" i="1"/>
  <c r="N173" i="1"/>
  <c r="O173" i="1"/>
  <c r="M174" i="1"/>
  <c r="N174" i="1"/>
  <c r="O174" i="1"/>
  <c r="M175" i="1"/>
  <c r="N175" i="1"/>
  <c r="O175" i="1"/>
  <c r="M176" i="1"/>
  <c r="N176" i="1"/>
  <c r="O176" i="1"/>
  <c r="M177" i="1"/>
  <c r="N177" i="1"/>
  <c r="O177" i="1"/>
  <c r="M178" i="1"/>
  <c r="N178" i="1"/>
  <c r="O178" i="1"/>
  <c r="M179" i="1"/>
  <c r="N179" i="1"/>
  <c r="O179" i="1"/>
  <c r="M180" i="1"/>
  <c r="N180" i="1"/>
  <c r="O180" i="1"/>
  <c r="M181" i="1"/>
  <c r="N181" i="1"/>
  <c r="O181" i="1"/>
  <c r="M182" i="1"/>
  <c r="N182" i="1"/>
  <c r="O182" i="1"/>
  <c r="M183" i="1"/>
  <c r="N183" i="1"/>
  <c r="O183" i="1"/>
  <c r="M184" i="1"/>
  <c r="N184" i="1"/>
  <c r="O18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55" i="1"/>
  <c r="D149" i="1"/>
  <c r="O149" i="1"/>
  <c r="N149" i="1"/>
  <c r="M149" i="1"/>
  <c r="O86" i="1"/>
  <c r="N86" i="1"/>
  <c r="M86" i="1"/>
  <c r="O81" i="1"/>
  <c r="N81" i="1"/>
  <c r="M81" i="1"/>
  <c r="O76" i="1"/>
  <c r="N76" i="1"/>
  <c r="M76" i="1"/>
  <c r="O70" i="1"/>
  <c r="N70" i="1"/>
  <c r="M70" i="1"/>
  <c r="O65" i="1"/>
  <c r="N65" i="1"/>
  <c r="M65" i="1"/>
  <c r="O60" i="1"/>
  <c r="N60" i="1"/>
  <c r="M60" i="1"/>
  <c r="O55" i="1"/>
  <c r="N55" i="1"/>
  <c r="M55" i="1"/>
  <c r="O44" i="1"/>
  <c r="N44" i="1"/>
  <c r="M44" i="1"/>
  <c r="O39" i="1"/>
  <c r="N39" i="1"/>
  <c r="M39" i="1"/>
  <c r="H32" i="1"/>
  <c r="H33" i="1"/>
  <c r="H35" i="1"/>
  <c r="H36" i="1"/>
  <c r="H37" i="1"/>
  <c r="H38" i="1"/>
  <c r="H39" i="1"/>
  <c r="H41" i="1"/>
  <c r="H42" i="1"/>
  <c r="H43" i="1"/>
  <c r="H44" i="1"/>
  <c r="H46" i="1"/>
  <c r="H47" i="1"/>
  <c r="H48" i="1"/>
  <c r="H49" i="1"/>
  <c r="H50" i="1"/>
  <c r="H52" i="1"/>
  <c r="H53" i="1"/>
  <c r="H54" i="1"/>
  <c r="H55" i="1"/>
  <c r="H62" i="1"/>
  <c r="H63" i="1"/>
  <c r="H64" i="1"/>
  <c r="H65" i="1"/>
  <c r="H67" i="1"/>
  <c r="H68" i="1"/>
  <c r="H69" i="1"/>
  <c r="H70" i="1"/>
  <c r="H72" i="1"/>
  <c r="H73" i="1"/>
  <c r="H74" i="1"/>
  <c r="H76" i="1"/>
  <c r="H78" i="1"/>
  <c r="H79" i="1"/>
  <c r="H80" i="1"/>
  <c r="H81" i="1"/>
  <c r="H83" i="1"/>
  <c r="H84" i="1"/>
  <c r="H85" i="1"/>
  <c r="H86" i="1"/>
  <c r="H88" i="1"/>
  <c r="H89" i="1"/>
  <c r="H90" i="1"/>
  <c r="H91" i="1"/>
  <c r="H92" i="1"/>
  <c r="D30" i="1"/>
  <c r="D32" i="1"/>
  <c r="D33" i="1"/>
  <c r="D35" i="1"/>
  <c r="D36" i="1"/>
  <c r="D38" i="1"/>
  <c r="D39" i="1"/>
  <c r="D42" i="1"/>
  <c r="D43" i="1"/>
  <c r="D44" i="1"/>
  <c r="D46" i="1"/>
  <c r="D47" i="1"/>
  <c r="D48" i="1"/>
  <c r="D49" i="1"/>
  <c r="D50" i="1"/>
  <c r="D52" i="1"/>
  <c r="D53" i="1"/>
  <c r="D54" i="1"/>
  <c r="D55" i="1"/>
  <c r="D57" i="1"/>
  <c r="D58" i="1"/>
  <c r="D59" i="1"/>
  <c r="D60" i="1"/>
  <c r="D62" i="1"/>
  <c r="D63" i="1"/>
  <c r="D64" i="1"/>
  <c r="D65" i="1"/>
  <c r="D67" i="1"/>
  <c r="D68" i="1"/>
  <c r="D69" i="1"/>
  <c r="D70" i="1"/>
  <c r="D72" i="1"/>
  <c r="D73" i="1"/>
  <c r="D74" i="1"/>
  <c r="D76" i="1"/>
  <c r="D78" i="1"/>
  <c r="D79" i="1"/>
  <c r="D80" i="1"/>
  <c r="D81" i="1"/>
  <c r="D83" i="1"/>
  <c r="D84" i="1"/>
  <c r="D85" i="1"/>
  <c r="D86" i="1"/>
  <c r="D88" i="1"/>
  <c r="D89" i="1"/>
  <c r="D90" i="1"/>
  <c r="D91" i="1"/>
  <c r="D92" i="1"/>
  <c r="L171" i="1" l="1"/>
  <c r="L181" i="1"/>
  <c r="L179" i="1"/>
  <c r="L175" i="1"/>
  <c r="L169" i="1"/>
  <c r="L184" i="1"/>
  <c r="L207" i="1"/>
  <c r="L200" i="1"/>
  <c r="L195" i="1"/>
  <c r="L158" i="1"/>
  <c r="D111" i="1"/>
  <c r="L206" i="1"/>
  <c r="L196" i="1"/>
  <c r="L203" i="1"/>
  <c r="L165" i="1"/>
  <c r="L205" i="1"/>
  <c r="L202" i="1"/>
  <c r="L198" i="1"/>
  <c r="L204" i="1"/>
  <c r="L201" i="1"/>
  <c r="L197" i="1"/>
  <c r="L182" i="1"/>
  <c r="L176" i="1"/>
  <c r="L172" i="1"/>
  <c r="L167" i="1"/>
  <c r="L162" i="1"/>
  <c r="L159" i="1"/>
  <c r="L183" i="1"/>
  <c r="L177" i="1"/>
  <c r="L173" i="1"/>
  <c r="L166" i="1"/>
  <c r="L163" i="1"/>
  <c r="L160" i="1"/>
  <c r="L156" i="1"/>
  <c r="L180" i="1"/>
  <c r="L178" i="1"/>
  <c r="L174" i="1"/>
  <c r="L170" i="1"/>
  <c r="L168" i="1"/>
  <c r="L164" i="1"/>
  <c r="L161" i="1"/>
  <c r="L157" i="1"/>
  <c r="L39" i="1"/>
  <c r="L149" i="1"/>
  <c r="L65" i="1"/>
  <c r="L76" i="1"/>
  <c r="L86" i="1"/>
  <c r="L31" i="1"/>
  <c r="L44" i="1"/>
  <c r="L70" i="1"/>
  <c r="L30" i="1"/>
  <c r="L55" i="1"/>
  <c r="L81" i="1"/>
  <c r="L60" i="1"/>
  <c r="G26" i="3"/>
  <c r="G87" i="3" s="1"/>
  <c r="I26" i="3"/>
  <c r="I87" i="3" s="1"/>
  <c r="J26" i="3"/>
  <c r="J87" i="3" s="1"/>
  <c r="K26" i="3"/>
  <c r="K87" i="3" s="1"/>
  <c r="Q231" i="1" l="1"/>
  <c r="G27" i="14"/>
  <c r="K52" i="8"/>
  <c r="J52" i="8"/>
  <c r="I52" i="8"/>
  <c r="G52" i="8"/>
  <c r="F52" i="8"/>
  <c r="E52" i="8"/>
  <c r="O51" i="8"/>
  <c r="N51" i="8"/>
  <c r="N52" i="8" s="1"/>
  <c r="M51" i="8"/>
  <c r="M52" i="8" s="1"/>
  <c r="H51" i="8"/>
  <c r="H52" i="8" s="1"/>
  <c r="D51" i="8"/>
  <c r="D52" i="8" s="1"/>
  <c r="I36" i="8"/>
  <c r="J36" i="8"/>
  <c r="K36" i="8"/>
  <c r="F36" i="8"/>
  <c r="G36" i="8"/>
  <c r="E36" i="8"/>
  <c r="I42" i="8"/>
  <c r="J42" i="8"/>
  <c r="K42" i="8"/>
  <c r="E42" i="8"/>
  <c r="F42" i="8"/>
  <c r="G42" i="8"/>
  <c r="O41" i="8"/>
  <c r="O42" i="8" s="1"/>
  <c r="N41" i="8"/>
  <c r="N42" i="8" s="1"/>
  <c r="M41" i="8"/>
  <c r="M42" i="8" s="1"/>
  <c r="H41" i="8"/>
  <c r="H42" i="8" s="1"/>
  <c r="D41" i="8"/>
  <c r="D42" i="8" s="1"/>
  <c r="L51" i="8" l="1"/>
  <c r="Q64" i="8" s="1"/>
  <c r="O52" i="8"/>
  <c r="L52" i="8" s="1"/>
  <c r="L41" i="8"/>
  <c r="Q63" i="8" s="1"/>
  <c r="L42" i="8" l="1"/>
  <c r="M69" i="7"/>
  <c r="N69" i="7"/>
  <c r="O69" i="7"/>
  <c r="H69" i="7"/>
  <c r="D69" i="7"/>
  <c r="M69" i="12"/>
  <c r="N69" i="12"/>
  <c r="O69" i="12"/>
  <c r="D69" i="12"/>
  <c r="L69" i="7" l="1"/>
  <c r="L69" i="12"/>
  <c r="H114" i="1"/>
  <c r="E36" i="4"/>
  <c r="F36" i="4"/>
  <c r="G36" i="4"/>
  <c r="K36" i="4"/>
  <c r="D37" i="4"/>
  <c r="H37" i="4"/>
  <c r="D38" i="4"/>
  <c r="H38" i="4"/>
  <c r="D39" i="4"/>
  <c r="H39" i="4"/>
  <c r="E40" i="4"/>
  <c r="F40" i="4"/>
  <c r="G40" i="4"/>
  <c r="I40" i="4"/>
  <c r="J40" i="4"/>
  <c r="K40" i="4"/>
  <c r="D41" i="4"/>
  <c r="H41" i="4"/>
  <c r="D42" i="4"/>
  <c r="H42" i="4"/>
  <c r="D43" i="4"/>
  <c r="H43" i="4"/>
  <c r="G44" i="4"/>
  <c r="K44" i="4"/>
  <c r="D45" i="4"/>
  <c r="H45" i="4"/>
  <c r="D47" i="4"/>
  <c r="H47" i="4"/>
  <c r="D48" i="4"/>
  <c r="H48" i="4"/>
  <c r="E49" i="4"/>
  <c r="F49" i="4"/>
  <c r="G49" i="4"/>
  <c r="I49" i="4"/>
  <c r="J49" i="4"/>
  <c r="K49" i="4"/>
  <c r="D50" i="4"/>
  <c r="H50" i="4"/>
  <c r="D51" i="4"/>
  <c r="H51" i="4"/>
  <c r="D52" i="4"/>
  <c r="H52" i="4"/>
  <c r="E53" i="4"/>
  <c r="F53" i="4"/>
  <c r="G53" i="4"/>
  <c r="I53" i="4"/>
  <c r="J53" i="4"/>
  <c r="K53" i="4"/>
  <c r="D54" i="4"/>
  <c r="H54" i="4"/>
  <c r="D55" i="4"/>
  <c r="H55" i="4"/>
  <c r="D56" i="4"/>
  <c r="H56" i="4"/>
  <c r="E57" i="4"/>
  <c r="F57" i="4"/>
  <c r="G57" i="4"/>
  <c r="I57" i="4"/>
  <c r="J57" i="4"/>
  <c r="K57" i="4"/>
  <c r="D58" i="4"/>
  <c r="H58" i="4"/>
  <c r="D59" i="4"/>
  <c r="H59" i="4"/>
  <c r="D60" i="4"/>
  <c r="H60" i="4"/>
  <c r="E61" i="4"/>
  <c r="F61" i="4"/>
  <c r="G61" i="4"/>
  <c r="I61" i="4"/>
  <c r="J61" i="4"/>
  <c r="K61" i="4"/>
  <c r="D62" i="4"/>
  <c r="H62" i="4"/>
  <c r="D63" i="4"/>
  <c r="H63" i="4"/>
  <c r="D64" i="4"/>
  <c r="H64" i="4"/>
  <c r="E65" i="4"/>
  <c r="F65" i="4"/>
  <c r="G65" i="4"/>
  <c r="I65" i="4"/>
  <c r="J65" i="4"/>
  <c r="K65" i="4"/>
  <c r="D66" i="4"/>
  <c r="H66" i="4"/>
  <c r="D67" i="4"/>
  <c r="H67" i="4"/>
  <c r="D68" i="4"/>
  <c r="H68" i="4"/>
  <c r="E69" i="4"/>
  <c r="F69" i="4"/>
  <c r="G69" i="4"/>
  <c r="I69" i="4"/>
  <c r="J69" i="4"/>
  <c r="K69" i="4"/>
  <c r="D70" i="4"/>
  <c r="H70" i="4"/>
  <c r="D71" i="4"/>
  <c r="H71" i="4"/>
  <c r="D72" i="4"/>
  <c r="H72" i="4"/>
  <c r="E73" i="4"/>
  <c r="F73" i="4"/>
  <c r="G73" i="4"/>
  <c r="I73" i="4"/>
  <c r="J73" i="4"/>
  <c r="K73" i="4"/>
  <c r="D74" i="4"/>
  <c r="H74" i="4"/>
  <c r="D75" i="4"/>
  <c r="H75" i="4"/>
  <c r="D76" i="4"/>
  <c r="H76" i="4"/>
  <c r="E77" i="4"/>
  <c r="F77" i="4"/>
  <c r="G77" i="4"/>
  <c r="I77" i="4"/>
  <c r="J77" i="4"/>
  <c r="K77" i="4"/>
  <c r="D78" i="4"/>
  <c r="H78" i="4"/>
  <c r="D79" i="4"/>
  <c r="H79" i="4"/>
  <c r="D80" i="4"/>
  <c r="H80" i="4"/>
  <c r="F94" i="4"/>
  <c r="G94" i="4"/>
  <c r="I94" i="4"/>
  <c r="J94" i="4"/>
  <c r="K94" i="4"/>
  <c r="H85" i="4"/>
  <c r="H86" i="4"/>
  <c r="H88" i="4"/>
  <c r="D106" i="4"/>
  <c r="H106" i="4"/>
  <c r="D121" i="4"/>
  <c r="H125" i="4"/>
  <c r="H134" i="4"/>
  <c r="H137" i="4"/>
  <c r="H141" i="4"/>
  <c r="H145" i="4"/>
  <c r="H149" i="4"/>
  <c r="G51" i="14"/>
  <c r="H153" i="4"/>
  <c r="G52" i="14"/>
  <c r="H158" i="4"/>
  <c r="H161" i="4"/>
  <c r="H165" i="4"/>
  <c r="H166" i="4"/>
  <c r="H169" i="4"/>
  <c r="H170" i="4"/>
  <c r="H173" i="4"/>
  <c r="H174" i="4"/>
  <c r="H177" i="4"/>
  <c r="H178" i="4"/>
  <c r="H181" i="4"/>
  <c r="H182" i="4"/>
  <c r="H185" i="4"/>
  <c r="H186" i="4"/>
  <c r="H189" i="4"/>
  <c r="H190" i="4"/>
  <c r="H194" i="4"/>
  <c r="H195" i="4"/>
  <c r="H198" i="4"/>
  <c r="H199" i="4"/>
  <c r="H202" i="4"/>
  <c r="H203" i="4"/>
  <c r="H206" i="4"/>
  <c r="H207" i="4"/>
  <c r="H210" i="4"/>
  <c r="H211" i="4"/>
  <c r="H214" i="4"/>
  <c r="D215" i="4"/>
  <c r="H215" i="4"/>
  <c r="H218" i="4"/>
  <c r="H219" i="4"/>
  <c r="H222" i="4"/>
  <c r="H223" i="4"/>
  <c r="H226" i="4"/>
  <c r="H233" i="4"/>
  <c r="H236" i="4"/>
  <c r="H248" i="4"/>
  <c r="H252" i="4" s="1"/>
  <c r="E252" i="4"/>
  <c r="F252" i="4"/>
  <c r="G252" i="4"/>
  <c r="I252" i="4"/>
  <c r="J252" i="4"/>
  <c r="K252" i="4"/>
  <c r="K260" i="4"/>
  <c r="D262" i="4"/>
  <c r="H262" i="4"/>
  <c r="D263" i="4"/>
  <c r="H263" i="4"/>
  <c r="G264" i="4"/>
  <c r="K264" i="4"/>
  <c r="H266" i="4"/>
  <c r="D267" i="4"/>
  <c r="H267" i="4"/>
  <c r="G268" i="4"/>
  <c r="K268" i="4"/>
  <c r="H270" i="4"/>
  <c r="D271" i="4"/>
  <c r="H271" i="4"/>
  <c r="D272" i="4"/>
  <c r="K272" i="4"/>
  <c r="D274" i="4"/>
  <c r="H274" i="4"/>
  <c r="D275" i="4"/>
  <c r="H275" i="4"/>
  <c r="G278" i="4"/>
  <c r="F72" i="14" s="1"/>
  <c r="K278" i="4"/>
  <c r="J72" i="14" s="1"/>
  <c r="H280" i="4"/>
  <c r="D281" i="4"/>
  <c r="H281" i="4"/>
  <c r="G282" i="4"/>
  <c r="F73" i="14" s="1"/>
  <c r="K282" i="4"/>
  <c r="J73" i="14" s="1"/>
  <c r="H284" i="4"/>
  <c r="D285" i="4"/>
  <c r="H285" i="4"/>
  <c r="G286" i="4"/>
  <c r="F74" i="14" s="1"/>
  <c r="K286" i="4"/>
  <c r="J74" i="14" s="1"/>
  <c r="H288" i="4"/>
  <c r="D289" i="4"/>
  <c r="H289" i="4"/>
  <c r="G290" i="4"/>
  <c r="F75" i="14" s="1"/>
  <c r="K290" i="4"/>
  <c r="J75" i="14" s="1"/>
  <c r="H292" i="4"/>
  <c r="D293" i="4"/>
  <c r="H293" i="4"/>
  <c r="D294" i="4"/>
  <c r="H294" i="4"/>
  <c r="G295" i="4"/>
  <c r="F76" i="14" s="1"/>
  <c r="K295" i="4"/>
  <c r="J76" i="14" s="1"/>
  <c r="H297" i="4"/>
  <c r="D298" i="4"/>
  <c r="H298" i="4"/>
  <c r="G299" i="4"/>
  <c r="F77" i="14" s="1"/>
  <c r="K299" i="4"/>
  <c r="J77" i="14" s="1"/>
  <c r="H301" i="4"/>
  <c r="D302" i="4"/>
  <c r="H302" i="4"/>
  <c r="G303" i="4"/>
  <c r="F78" i="14" s="1"/>
  <c r="K303" i="4"/>
  <c r="J78" i="14" s="1"/>
  <c r="H305" i="4"/>
  <c r="D306" i="4"/>
  <c r="H306" i="4"/>
  <c r="G307" i="4"/>
  <c r="F79" i="14" s="1"/>
  <c r="K307" i="4"/>
  <c r="J79" i="14" s="1"/>
  <c r="H309" i="4"/>
  <c r="D310" i="4"/>
  <c r="H310" i="4"/>
  <c r="D311" i="4"/>
  <c r="H311" i="4"/>
  <c r="H312" i="4"/>
  <c r="K334" i="4"/>
  <c r="H318" i="4"/>
  <c r="H319" i="4"/>
  <c r="H327" i="4"/>
  <c r="D328" i="4"/>
  <c r="H328" i="4"/>
  <c r="H246" i="4" l="1"/>
  <c r="K313" i="4"/>
  <c r="G313" i="4"/>
  <c r="R69" i="7"/>
  <c r="G74" i="14"/>
  <c r="G75" i="14"/>
  <c r="G46" i="14"/>
  <c r="G45" i="14"/>
  <c r="G78" i="14"/>
  <c r="G43" i="14"/>
  <c r="G76" i="14"/>
  <c r="G73" i="14"/>
  <c r="G79" i="14"/>
  <c r="G72" i="14"/>
  <c r="G67" i="14"/>
  <c r="G68" i="14"/>
  <c r="D49" i="4"/>
  <c r="D40" i="4"/>
  <c r="D77" i="4"/>
  <c r="D69" i="4"/>
  <c r="D73" i="4"/>
  <c r="D65" i="4"/>
  <c r="D44" i="4"/>
  <c r="D57" i="4"/>
  <c r="D252" i="4"/>
  <c r="D130" i="4"/>
  <c r="D53" i="4"/>
  <c r="D319" i="4"/>
  <c r="D36" i="4"/>
  <c r="D264" i="4"/>
  <c r="H272" i="4"/>
  <c r="H264" i="4"/>
  <c r="D315" i="4"/>
  <c r="H49" i="4"/>
  <c r="G81" i="4"/>
  <c r="H40" i="4"/>
  <c r="D61" i="4"/>
  <c r="D94" i="4"/>
  <c r="H307" i="4"/>
  <c r="H299" i="4"/>
  <c r="G77" i="14"/>
  <c r="H303" i="4"/>
  <c r="H282" i="4"/>
  <c r="D299" i="4"/>
  <c r="H295" i="4"/>
  <c r="D295" i="4"/>
  <c r="D303" i="4"/>
  <c r="H290" i="4"/>
  <c r="D290" i="4"/>
  <c r="H286" i="4"/>
  <c r="D286" i="4"/>
  <c r="D278" i="4"/>
  <c r="H77" i="4"/>
  <c r="H61" i="4"/>
  <c r="H57" i="4"/>
  <c r="H53" i="4"/>
  <c r="H44" i="4"/>
  <c r="H36" i="4"/>
  <c r="K81" i="4"/>
  <c r="H73" i="4"/>
  <c r="H69" i="4"/>
  <c r="H65" i="4"/>
  <c r="H315" i="4"/>
  <c r="D282" i="4"/>
  <c r="J81" i="4"/>
  <c r="I81" i="4"/>
  <c r="F81" i="4"/>
  <c r="E81" i="4"/>
  <c r="H260" i="4"/>
  <c r="H278" i="4"/>
  <c r="D268" i="4"/>
  <c r="E94" i="4"/>
  <c r="D307" i="4"/>
  <c r="H268" i="4"/>
  <c r="D260" i="4"/>
  <c r="H94" i="4"/>
  <c r="M106" i="2"/>
  <c r="D246" i="4" l="1"/>
  <c r="G359" i="4"/>
  <c r="E359" i="4"/>
  <c r="F359" i="4"/>
  <c r="D346" i="4"/>
  <c r="H346" i="4"/>
  <c r="H335" i="4" s="1"/>
  <c r="H313" i="4"/>
  <c r="D313" i="4"/>
  <c r="D334" i="4"/>
  <c r="H334" i="4"/>
  <c r="D345" i="4"/>
  <c r="D335" i="4" s="1"/>
  <c r="H81" i="4"/>
  <c r="D81" i="4"/>
  <c r="M26" i="12"/>
  <c r="N26" i="12"/>
  <c r="M27" i="12"/>
  <c r="N27" i="12"/>
  <c r="M28" i="12"/>
  <c r="N28" i="12"/>
  <c r="M29" i="12"/>
  <c r="N29" i="12"/>
  <c r="M30" i="12"/>
  <c r="N30" i="12"/>
  <c r="M31" i="12"/>
  <c r="N31" i="12"/>
  <c r="M35" i="12"/>
  <c r="N35" i="12"/>
  <c r="M36" i="12"/>
  <c r="N36" i="12"/>
  <c r="M40" i="12"/>
  <c r="N40" i="12"/>
  <c r="M41" i="12"/>
  <c r="N41" i="12"/>
  <c r="M42" i="12"/>
  <c r="N42" i="12"/>
  <c r="M43" i="12"/>
  <c r="N43" i="12"/>
  <c r="M44" i="12"/>
  <c r="N44" i="12"/>
  <c r="M45" i="12"/>
  <c r="N45" i="12"/>
  <c r="M46" i="12"/>
  <c r="N46" i="12"/>
  <c r="M47" i="12"/>
  <c r="N47" i="12"/>
  <c r="M48" i="12"/>
  <c r="N48" i="12"/>
  <c r="M49" i="12"/>
  <c r="N49" i="12"/>
  <c r="M50" i="12"/>
  <c r="N50" i="12"/>
  <c r="M53" i="12"/>
  <c r="M55" i="12" s="1"/>
  <c r="M59" i="12"/>
  <c r="N59" i="12"/>
  <c r="O59" i="12"/>
  <c r="M60" i="12"/>
  <c r="N60" i="12"/>
  <c r="O60" i="12"/>
  <c r="M61" i="12"/>
  <c r="N61" i="12"/>
  <c r="O61" i="12"/>
  <c r="M62" i="12"/>
  <c r="N62" i="12"/>
  <c r="O62" i="12"/>
  <c r="M63" i="12"/>
  <c r="N63" i="12"/>
  <c r="O63" i="12"/>
  <c r="M64" i="12"/>
  <c r="N64" i="12"/>
  <c r="O64" i="12"/>
  <c r="M66" i="12"/>
  <c r="N66" i="12"/>
  <c r="O66" i="12"/>
  <c r="M68" i="12"/>
  <c r="N68" i="12"/>
  <c r="O68" i="12"/>
  <c r="M71" i="12"/>
  <c r="N71" i="12"/>
  <c r="O71" i="12"/>
  <c r="M72" i="12"/>
  <c r="N72" i="12"/>
  <c r="O72" i="12"/>
  <c r="M73" i="12"/>
  <c r="N73" i="12"/>
  <c r="O73" i="12"/>
  <c r="M74" i="12"/>
  <c r="N74" i="12"/>
  <c r="O74" i="12"/>
  <c r="M75" i="12"/>
  <c r="N75" i="12"/>
  <c r="O75" i="12"/>
  <c r="M76" i="12"/>
  <c r="N76" i="12"/>
  <c r="O76" i="12"/>
  <c r="M77" i="12"/>
  <c r="N77" i="12"/>
  <c r="O77" i="12"/>
  <c r="M78" i="12"/>
  <c r="N78" i="12"/>
  <c r="O78" i="12"/>
  <c r="M79" i="12"/>
  <c r="N79" i="12"/>
  <c r="O79" i="12"/>
  <c r="M80" i="12"/>
  <c r="N80" i="12"/>
  <c r="O80" i="12"/>
  <c r="M81" i="12"/>
  <c r="N81" i="12"/>
  <c r="O81" i="12"/>
  <c r="M82" i="12"/>
  <c r="N82" i="12"/>
  <c r="O82" i="12"/>
  <c r="M83" i="12"/>
  <c r="N83" i="12"/>
  <c r="O83" i="12"/>
  <c r="M84" i="12"/>
  <c r="N84" i="12"/>
  <c r="O84" i="12"/>
  <c r="M85" i="12"/>
  <c r="N85" i="12"/>
  <c r="O85" i="12"/>
  <c r="M89" i="12"/>
  <c r="N89" i="12"/>
  <c r="O89" i="12"/>
  <c r="M90" i="12"/>
  <c r="N90" i="12"/>
  <c r="O90" i="12"/>
  <c r="M91" i="12"/>
  <c r="N91" i="12"/>
  <c r="O91" i="12"/>
  <c r="M92" i="12"/>
  <c r="N92" i="12"/>
  <c r="O92" i="12"/>
  <c r="M94" i="12"/>
  <c r="N94" i="12"/>
  <c r="O94" i="12"/>
  <c r="M95" i="12"/>
  <c r="N95" i="12"/>
  <c r="O95" i="12"/>
  <c r="M96" i="12"/>
  <c r="N96" i="12"/>
  <c r="O96" i="12"/>
  <c r="M97" i="12"/>
  <c r="N97" i="12"/>
  <c r="O97" i="12"/>
  <c r="M98" i="12"/>
  <c r="N98" i="12"/>
  <c r="O98" i="12"/>
  <c r="M99" i="12"/>
  <c r="N99" i="12"/>
  <c r="O99" i="12"/>
  <c r="M100" i="12"/>
  <c r="N100" i="12"/>
  <c r="O100" i="12"/>
  <c r="M101" i="12"/>
  <c r="N101" i="12"/>
  <c r="O101" i="12"/>
  <c r="O104" i="12"/>
  <c r="O105" i="12"/>
  <c r="O106" i="12"/>
  <c r="D359" i="4" l="1"/>
  <c r="O87" i="12"/>
  <c r="M87" i="12"/>
  <c r="N87" i="12"/>
  <c r="O108" i="12"/>
  <c r="I42" i="2" l="1"/>
  <c r="J42" i="2"/>
  <c r="I29" i="14" s="1"/>
  <c r="N103" i="2" l="1"/>
  <c r="M103" i="2"/>
  <c r="O103" i="2"/>
  <c r="N102" i="2"/>
  <c r="M102" i="2"/>
  <c r="K192" i="1"/>
  <c r="J192" i="1"/>
  <c r="K87" i="2" l="1"/>
  <c r="I87" i="2"/>
  <c r="J87" i="2"/>
  <c r="I72" i="2"/>
  <c r="J72" i="2"/>
  <c r="K72" i="2"/>
  <c r="I67" i="2"/>
  <c r="J67" i="2"/>
  <c r="K67" i="2"/>
  <c r="I62" i="2"/>
  <c r="J62" i="2"/>
  <c r="K62" i="2"/>
  <c r="I57" i="2"/>
  <c r="J57" i="2"/>
  <c r="K57" i="2"/>
  <c r="I47" i="2"/>
  <c r="J47" i="2"/>
  <c r="K47" i="2"/>
  <c r="I82" i="2"/>
  <c r="J82" i="2"/>
  <c r="I52" i="2"/>
  <c r="J52" i="2"/>
  <c r="I111" i="1" l="1"/>
  <c r="H63" i="3" l="1"/>
  <c r="D106" i="1"/>
  <c r="H106" i="1"/>
  <c r="M106" i="1"/>
  <c r="N106" i="1"/>
  <c r="O106" i="1"/>
  <c r="F220" i="1"/>
  <c r="G220" i="1"/>
  <c r="I220" i="1"/>
  <c r="J220" i="1"/>
  <c r="K220" i="1"/>
  <c r="K66" i="1"/>
  <c r="J66" i="1"/>
  <c r="I66" i="1"/>
  <c r="J51" i="1"/>
  <c r="G51" i="1"/>
  <c r="F51" i="1"/>
  <c r="E51" i="1"/>
  <c r="D51" i="1" l="1"/>
  <c r="H66" i="1"/>
  <c r="H220" i="1"/>
  <c r="H149" i="1"/>
  <c r="L106" i="1"/>
  <c r="K51" i="1"/>
  <c r="N50" i="1"/>
  <c r="G29" i="1"/>
  <c r="I29" i="1"/>
  <c r="J29" i="1"/>
  <c r="K29" i="1"/>
  <c r="H51" i="1" l="1"/>
  <c r="H29" i="1"/>
  <c r="D29" i="1"/>
  <c r="O50" i="1"/>
  <c r="M50" i="1"/>
  <c r="L50" i="1" l="1"/>
  <c r="N88" i="4"/>
  <c r="N341" i="4" s="1"/>
  <c r="O88" i="4"/>
  <c r="O341" i="4" s="1"/>
  <c r="M88" i="4"/>
  <c r="M341" i="4" s="1"/>
  <c r="O139" i="2"/>
  <c r="N139" i="2"/>
  <c r="M139" i="2"/>
  <c r="O138" i="2"/>
  <c r="N138" i="2"/>
  <c r="M138" i="2"/>
  <c r="O137" i="2"/>
  <c r="N137" i="2"/>
  <c r="M137" i="2"/>
  <c r="O136" i="2"/>
  <c r="N136" i="2"/>
  <c r="M136" i="2"/>
  <c r="H47" i="8"/>
  <c r="H49" i="8" s="1"/>
  <c r="H27" i="2"/>
  <c r="H28" i="2"/>
  <c r="H29" i="2"/>
  <c r="H30" i="2"/>
  <c r="H31" i="2"/>
  <c r="H32" i="2"/>
  <c r="H33" i="2"/>
  <c r="H34" i="2"/>
  <c r="H35" i="2"/>
  <c r="H36" i="2"/>
  <c r="H37" i="2"/>
  <c r="H39" i="2"/>
  <c r="H40" i="2"/>
  <c r="H41" i="2"/>
  <c r="M318" i="4"/>
  <c r="M354" i="4" s="1"/>
  <c r="N318" i="4"/>
  <c r="N354" i="4" s="1"/>
  <c r="O318" i="4"/>
  <c r="O354" i="4" s="1"/>
  <c r="E111" i="1"/>
  <c r="G111" i="1"/>
  <c r="K111" i="1"/>
  <c r="D68" i="12"/>
  <c r="Q224" i="1"/>
  <c r="P39" i="10" s="1"/>
  <c r="I40" i="1"/>
  <c r="K40" i="1"/>
  <c r="O33" i="1"/>
  <c r="O29" i="1" s="1"/>
  <c r="N33" i="1"/>
  <c r="N29" i="1" s="1"/>
  <c r="M33" i="1"/>
  <c r="M29" i="1" s="1"/>
  <c r="E143" i="1"/>
  <c r="F143" i="1"/>
  <c r="G143" i="1"/>
  <c r="O144" i="1"/>
  <c r="N144" i="1"/>
  <c r="M144" i="1"/>
  <c r="H144" i="1"/>
  <c r="D144" i="1"/>
  <c r="O68" i="7"/>
  <c r="N68" i="7"/>
  <c r="M68" i="7"/>
  <c r="H68" i="7"/>
  <c r="D68" i="7"/>
  <c r="O72" i="7"/>
  <c r="N72" i="7"/>
  <c r="M72" i="7"/>
  <c r="H72" i="7"/>
  <c r="D72" i="7"/>
  <c r="O178" i="4"/>
  <c r="N178" i="4"/>
  <c r="M178" i="4"/>
  <c r="D72" i="12"/>
  <c r="E95" i="1"/>
  <c r="M99" i="1"/>
  <c r="J95" i="1"/>
  <c r="I95" i="1"/>
  <c r="K95" i="1"/>
  <c r="H99" i="1"/>
  <c r="O328" i="4"/>
  <c r="N328" i="4"/>
  <c r="M328" i="4"/>
  <c r="N319" i="4"/>
  <c r="N346" i="4" s="1"/>
  <c r="M319" i="4"/>
  <c r="M346" i="4" s="1"/>
  <c r="O311" i="4"/>
  <c r="N311" i="4"/>
  <c r="M311" i="4"/>
  <c r="O310" i="4"/>
  <c r="N310" i="4"/>
  <c r="M310" i="4"/>
  <c r="O309" i="4"/>
  <c r="N309" i="4"/>
  <c r="M309" i="4"/>
  <c r="N307" i="4"/>
  <c r="O307" i="4"/>
  <c r="O306" i="4"/>
  <c r="N306" i="4"/>
  <c r="M306" i="4"/>
  <c r="O305" i="4"/>
  <c r="N305" i="4"/>
  <c r="M305" i="4"/>
  <c r="O302" i="4"/>
  <c r="N302" i="4"/>
  <c r="M302" i="4"/>
  <c r="O301" i="4"/>
  <c r="N301" i="4"/>
  <c r="M301" i="4"/>
  <c r="O298" i="4"/>
  <c r="N298" i="4"/>
  <c r="M298" i="4"/>
  <c r="O297" i="4"/>
  <c r="N297" i="4"/>
  <c r="M297" i="4"/>
  <c r="O295" i="4"/>
  <c r="O294" i="4"/>
  <c r="N294" i="4"/>
  <c r="M294" i="4"/>
  <c r="O293" i="4"/>
  <c r="N293" i="4"/>
  <c r="M293" i="4"/>
  <c r="O292" i="4"/>
  <c r="N292" i="4"/>
  <c r="M292" i="4"/>
  <c r="O289" i="4"/>
  <c r="N289" i="4"/>
  <c r="M289" i="4"/>
  <c r="O288" i="4"/>
  <c r="N288" i="4"/>
  <c r="M288" i="4"/>
  <c r="N286" i="4"/>
  <c r="O286" i="4"/>
  <c r="O285" i="4"/>
  <c r="N285" i="4"/>
  <c r="M285" i="4"/>
  <c r="O284" i="4"/>
  <c r="N284" i="4"/>
  <c r="M284" i="4"/>
  <c r="O281" i="4"/>
  <c r="N281" i="4"/>
  <c r="M281" i="4"/>
  <c r="O280" i="4"/>
  <c r="N280" i="4"/>
  <c r="M280" i="4"/>
  <c r="N278" i="4"/>
  <c r="O275" i="4"/>
  <c r="N275" i="4"/>
  <c r="M275" i="4"/>
  <c r="O274" i="4"/>
  <c r="N274" i="4"/>
  <c r="M274" i="4"/>
  <c r="O272" i="4"/>
  <c r="O271" i="4"/>
  <c r="N271" i="4"/>
  <c r="M271" i="4"/>
  <c r="O270" i="4"/>
  <c r="N270" i="4"/>
  <c r="M270" i="4"/>
  <c r="N268" i="4"/>
  <c r="O268" i="4"/>
  <c r="O267" i="4"/>
  <c r="N267" i="4"/>
  <c r="M267" i="4"/>
  <c r="O266" i="4"/>
  <c r="N266" i="4"/>
  <c r="M266" i="4"/>
  <c r="M262" i="4"/>
  <c r="N262" i="4"/>
  <c r="O262" i="4"/>
  <c r="M263" i="4"/>
  <c r="N263" i="4"/>
  <c r="O263" i="4"/>
  <c r="O233" i="4"/>
  <c r="O345" i="4" s="1"/>
  <c r="N233" i="4"/>
  <c r="N345" i="4" s="1"/>
  <c r="M233" i="4"/>
  <c r="M345" i="4" s="1"/>
  <c r="O223" i="4"/>
  <c r="N223" i="4"/>
  <c r="M223" i="4"/>
  <c r="O219" i="4"/>
  <c r="N219" i="4"/>
  <c r="M219" i="4"/>
  <c r="O215" i="4"/>
  <c r="N215" i="4"/>
  <c r="M215" i="4"/>
  <c r="O211" i="4"/>
  <c r="N211" i="4"/>
  <c r="M211" i="4"/>
  <c r="O207" i="4"/>
  <c r="N207" i="4"/>
  <c r="M207" i="4"/>
  <c r="O203" i="4"/>
  <c r="N203" i="4"/>
  <c r="M203" i="4"/>
  <c r="O199" i="4"/>
  <c r="N199" i="4"/>
  <c r="M199" i="4"/>
  <c r="O195" i="4"/>
  <c r="N195" i="4"/>
  <c r="M195" i="4"/>
  <c r="O186" i="4"/>
  <c r="N186" i="4"/>
  <c r="M186" i="4"/>
  <c r="O182" i="4"/>
  <c r="N182" i="4"/>
  <c r="M182" i="4"/>
  <c r="O174" i="4"/>
  <c r="N174" i="4"/>
  <c r="M174" i="4"/>
  <c r="O170" i="4"/>
  <c r="N58" i="14" s="1"/>
  <c r="N170" i="4"/>
  <c r="M170" i="4"/>
  <c r="O166" i="4"/>
  <c r="N166" i="4"/>
  <c r="M166" i="4"/>
  <c r="O165" i="4"/>
  <c r="N165" i="4"/>
  <c r="M165" i="4"/>
  <c r="O158" i="4"/>
  <c r="N158" i="4"/>
  <c r="M158" i="4"/>
  <c r="M338" i="4" s="1"/>
  <c r="O153" i="4"/>
  <c r="N153" i="4"/>
  <c r="M153" i="4"/>
  <c r="O149" i="4"/>
  <c r="N149" i="4"/>
  <c r="M149" i="4"/>
  <c r="O141" i="4"/>
  <c r="N141" i="4"/>
  <c r="M141" i="4"/>
  <c r="O37" i="4"/>
  <c r="N37" i="4"/>
  <c r="M37" i="4"/>
  <c r="O80" i="4"/>
  <c r="N80" i="4"/>
  <c r="M80" i="4"/>
  <c r="O79" i="4"/>
  <c r="N79" i="4"/>
  <c r="M79" i="4"/>
  <c r="O78" i="4"/>
  <c r="N78" i="4"/>
  <c r="M78" i="4"/>
  <c r="O76" i="4"/>
  <c r="N76" i="4"/>
  <c r="M76" i="4"/>
  <c r="O75" i="4"/>
  <c r="N75" i="4"/>
  <c r="M75" i="4"/>
  <c r="O74" i="4"/>
  <c r="N74" i="4"/>
  <c r="M74" i="4"/>
  <c r="O72" i="4"/>
  <c r="N72" i="4"/>
  <c r="M72" i="4"/>
  <c r="O71" i="4"/>
  <c r="N71" i="4"/>
  <c r="M71" i="4"/>
  <c r="O70" i="4"/>
  <c r="N70" i="4"/>
  <c r="M70" i="4"/>
  <c r="O68" i="4"/>
  <c r="N68" i="4"/>
  <c r="M68" i="4"/>
  <c r="O67" i="4"/>
  <c r="N67" i="4"/>
  <c r="M67" i="4"/>
  <c r="O66" i="4"/>
  <c r="N66" i="4"/>
  <c r="M66" i="4"/>
  <c r="O64" i="4"/>
  <c r="N64" i="4"/>
  <c r="M64" i="4"/>
  <c r="O63" i="4"/>
  <c r="N63" i="4"/>
  <c r="M63" i="4"/>
  <c r="O62" i="4"/>
  <c r="N62" i="4"/>
  <c r="M62" i="4"/>
  <c r="O60" i="4"/>
  <c r="N60" i="4"/>
  <c r="M60" i="4"/>
  <c r="O59" i="4"/>
  <c r="N59" i="4"/>
  <c r="M59" i="4"/>
  <c r="O58" i="4"/>
  <c r="N58" i="4"/>
  <c r="M58" i="4"/>
  <c r="O56" i="4"/>
  <c r="N56" i="4"/>
  <c r="M56" i="4"/>
  <c r="O55" i="4"/>
  <c r="N55" i="4"/>
  <c r="M55" i="4"/>
  <c r="O54" i="4"/>
  <c r="N54" i="4"/>
  <c r="M54" i="4"/>
  <c r="O52" i="4"/>
  <c r="N52" i="4"/>
  <c r="M52" i="4"/>
  <c r="O51" i="4"/>
  <c r="N51" i="4"/>
  <c r="M51" i="4"/>
  <c r="O50" i="4"/>
  <c r="N50" i="4"/>
  <c r="M50" i="4"/>
  <c r="M85" i="4"/>
  <c r="N85" i="4"/>
  <c r="O85" i="4"/>
  <c r="M86" i="4"/>
  <c r="N86" i="4"/>
  <c r="O86" i="4"/>
  <c r="O48" i="4"/>
  <c r="N48" i="4"/>
  <c r="M48" i="4"/>
  <c r="O47" i="4"/>
  <c r="N47" i="4"/>
  <c r="M47" i="4"/>
  <c r="O45" i="4"/>
  <c r="N45" i="4"/>
  <c r="M45" i="4"/>
  <c r="O43" i="4"/>
  <c r="N43" i="4"/>
  <c r="M43" i="4"/>
  <c r="O42" i="4"/>
  <c r="N42" i="4"/>
  <c r="M42" i="4"/>
  <c r="O41" i="4"/>
  <c r="N41" i="4"/>
  <c r="M41" i="4"/>
  <c r="M38" i="4"/>
  <c r="N38" i="4"/>
  <c r="O38" i="4"/>
  <c r="M39" i="4"/>
  <c r="N39" i="4"/>
  <c r="O39" i="4"/>
  <c r="H116" i="1"/>
  <c r="H112" i="1"/>
  <c r="H104" i="1"/>
  <c r="H102" i="1"/>
  <c r="H101" i="1"/>
  <c r="H100" i="1"/>
  <c r="H97" i="1"/>
  <c r="H96" i="1"/>
  <c r="H213" i="1"/>
  <c r="H214" i="1"/>
  <c r="H215" i="1"/>
  <c r="D97" i="1"/>
  <c r="M97" i="1"/>
  <c r="N97" i="1"/>
  <c r="O97" i="1"/>
  <c r="Q25" i="6"/>
  <c r="Q24" i="6"/>
  <c r="Q23" i="6"/>
  <c r="Q21" i="6"/>
  <c r="G66" i="1"/>
  <c r="K153" i="1"/>
  <c r="K186" i="1" s="1"/>
  <c r="I153" i="1"/>
  <c r="I186" i="1" s="1"/>
  <c r="G87" i="1"/>
  <c r="I87" i="1"/>
  <c r="J87" i="1"/>
  <c r="K87" i="1"/>
  <c r="G82" i="1"/>
  <c r="I82" i="1"/>
  <c r="J82" i="1"/>
  <c r="K82" i="1"/>
  <c r="G77" i="1"/>
  <c r="I77" i="1"/>
  <c r="H37" i="14" s="1"/>
  <c r="J77" i="1"/>
  <c r="K77" i="1"/>
  <c r="G71" i="1"/>
  <c r="G61" i="1"/>
  <c r="I61" i="1"/>
  <c r="J61" i="1"/>
  <c r="K61" i="1"/>
  <c r="I56" i="1"/>
  <c r="J56" i="1"/>
  <c r="I33" i="14" s="1"/>
  <c r="K56" i="1"/>
  <c r="J33" i="14" s="1"/>
  <c r="G45" i="1"/>
  <c r="I45" i="1"/>
  <c r="H31" i="14" s="1"/>
  <c r="J45" i="1"/>
  <c r="I31" i="14" s="1"/>
  <c r="K45" i="1"/>
  <c r="G40" i="1"/>
  <c r="G34" i="1"/>
  <c r="I34" i="1"/>
  <c r="H29" i="14" s="1"/>
  <c r="K34" i="1"/>
  <c r="H142" i="1"/>
  <c r="M142" i="1"/>
  <c r="N142" i="1"/>
  <c r="O142" i="1"/>
  <c r="J139" i="1"/>
  <c r="J135" i="1"/>
  <c r="K135" i="1"/>
  <c r="I131" i="1"/>
  <c r="H36" i="14" s="1"/>
  <c r="J131" i="1"/>
  <c r="I36" i="14" s="1"/>
  <c r="K131" i="1"/>
  <c r="F123" i="1"/>
  <c r="G123" i="1"/>
  <c r="I123" i="1"/>
  <c r="J123" i="1"/>
  <c r="F119" i="1"/>
  <c r="G119" i="1"/>
  <c r="I119" i="1"/>
  <c r="J119" i="1"/>
  <c r="K119" i="1"/>
  <c r="F115" i="1"/>
  <c r="G115" i="1"/>
  <c r="I115" i="1"/>
  <c r="H32" i="14" s="1"/>
  <c r="J115" i="1"/>
  <c r="I32" i="14" s="1"/>
  <c r="K115" i="1"/>
  <c r="J32" i="14" s="1"/>
  <c r="F111" i="1"/>
  <c r="J111" i="1"/>
  <c r="F107" i="1"/>
  <c r="G107" i="1"/>
  <c r="I107" i="1"/>
  <c r="J107" i="1"/>
  <c r="K107" i="1"/>
  <c r="G103" i="1"/>
  <c r="K103" i="1"/>
  <c r="K127" i="1"/>
  <c r="J35" i="14" s="1"/>
  <c r="F127" i="1"/>
  <c r="G127" i="1"/>
  <c r="J127" i="1"/>
  <c r="I35" i="14" s="1"/>
  <c r="I39" i="8"/>
  <c r="J39" i="8"/>
  <c r="K39" i="8"/>
  <c r="I45" i="8"/>
  <c r="J45" i="8"/>
  <c r="K45" i="8"/>
  <c r="O47" i="8"/>
  <c r="O49" i="8" s="1"/>
  <c r="N49" i="8"/>
  <c r="M47" i="8"/>
  <c r="M49" i="8" s="1"/>
  <c r="O44" i="8"/>
  <c r="O45" i="8" s="1"/>
  <c r="N44" i="8"/>
  <c r="M44" i="8"/>
  <c r="H44" i="8"/>
  <c r="H45" i="8" s="1"/>
  <c r="O38" i="8"/>
  <c r="O39" i="8" s="1"/>
  <c r="N38" i="8"/>
  <c r="N39" i="8" s="1"/>
  <c r="M38" i="8"/>
  <c r="H38" i="8"/>
  <c r="H39" i="8" s="1"/>
  <c r="H35" i="8"/>
  <c r="M35" i="8"/>
  <c r="N35" i="8"/>
  <c r="O35" i="8"/>
  <c r="O34" i="8"/>
  <c r="N34" i="8"/>
  <c r="M34" i="8"/>
  <c r="H34" i="8"/>
  <c r="G51" i="7"/>
  <c r="I51" i="7"/>
  <c r="J51" i="7"/>
  <c r="K51" i="7"/>
  <c r="I102" i="7"/>
  <c r="H32" i="10" s="1"/>
  <c r="J102" i="7"/>
  <c r="I32" i="10" s="1"/>
  <c r="K102" i="7"/>
  <c r="J32" i="10" s="1"/>
  <c r="O55" i="7"/>
  <c r="H59" i="7"/>
  <c r="M59" i="7"/>
  <c r="N59" i="7"/>
  <c r="O59" i="7"/>
  <c r="H60" i="7"/>
  <c r="M60" i="7"/>
  <c r="N60" i="7"/>
  <c r="O60" i="7"/>
  <c r="H61" i="7"/>
  <c r="N61" i="7"/>
  <c r="O61" i="7"/>
  <c r="H62" i="7"/>
  <c r="M62" i="7"/>
  <c r="N62" i="7"/>
  <c r="O62" i="7"/>
  <c r="H63" i="7"/>
  <c r="M63" i="7"/>
  <c r="N63" i="7"/>
  <c r="O63" i="7"/>
  <c r="H64" i="7"/>
  <c r="M64" i="7"/>
  <c r="N64" i="7"/>
  <c r="O64" i="7"/>
  <c r="H66" i="7"/>
  <c r="M66" i="7"/>
  <c r="N66" i="7"/>
  <c r="O66" i="7"/>
  <c r="H71" i="7"/>
  <c r="M71" i="7"/>
  <c r="N71" i="7"/>
  <c r="O71" i="7"/>
  <c r="H73" i="7"/>
  <c r="M73" i="7"/>
  <c r="N73" i="7"/>
  <c r="O73" i="7"/>
  <c r="H74" i="7"/>
  <c r="M74" i="7"/>
  <c r="N74" i="7"/>
  <c r="O74" i="7"/>
  <c r="H75" i="7"/>
  <c r="M75" i="7"/>
  <c r="N75" i="7"/>
  <c r="O75" i="7"/>
  <c r="H76" i="7"/>
  <c r="M76" i="7"/>
  <c r="N76" i="7"/>
  <c r="O76" i="7"/>
  <c r="H77" i="7"/>
  <c r="M77" i="7"/>
  <c r="N77" i="7"/>
  <c r="O77" i="7"/>
  <c r="H78" i="7"/>
  <c r="M78" i="7"/>
  <c r="N78" i="7"/>
  <c r="O78" i="7"/>
  <c r="H79" i="7"/>
  <c r="M79" i="7"/>
  <c r="N79" i="7"/>
  <c r="O79" i="7"/>
  <c r="H80" i="7"/>
  <c r="M80" i="7"/>
  <c r="N80" i="7"/>
  <c r="O80" i="7"/>
  <c r="H81" i="7"/>
  <c r="M81" i="7"/>
  <c r="N81" i="7"/>
  <c r="O81" i="7"/>
  <c r="H82" i="7"/>
  <c r="M82" i="7"/>
  <c r="N82" i="7"/>
  <c r="O82" i="7"/>
  <c r="H83" i="7"/>
  <c r="M83" i="7"/>
  <c r="N83" i="7"/>
  <c r="O83" i="7"/>
  <c r="H84" i="7"/>
  <c r="M84" i="7"/>
  <c r="N84" i="7"/>
  <c r="O84" i="7"/>
  <c r="H85" i="7"/>
  <c r="M85" i="7"/>
  <c r="N85" i="7"/>
  <c r="O85" i="7"/>
  <c r="H89" i="7"/>
  <c r="M89" i="7"/>
  <c r="N89" i="7"/>
  <c r="O89" i="7"/>
  <c r="H90" i="7"/>
  <c r="M90" i="7"/>
  <c r="N90" i="7"/>
  <c r="O90" i="7"/>
  <c r="H91" i="7"/>
  <c r="M91" i="7"/>
  <c r="N91" i="7"/>
  <c r="O91" i="7"/>
  <c r="H92" i="7"/>
  <c r="M92" i="7"/>
  <c r="N92" i="7"/>
  <c r="O92" i="7"/>
  <c r="H94" i="7"/>
  <c r="M94" i="7"/>
  <c r="N94" i="7"/>
  <c r="O94" i="7"/>
  <c r="H95" i="7"/>
  <c r="M95" i="7"/>
  <c r="N95" i="7"/>
  <c r="O95" i="7"/>
  <c r="H96" i="7"/>
  <c r="M96" i="7"/>
  <c r="N96" i="7"/>
  <c r="O96" i="7"/>
  <c r="H97" i="7"/>
  <c r="M97" i="7"/>
  <c r="N97" i="7"/>
  <c r="O97" i="7"/>
  <c r="H98" i="7"/>
  <c r="M98" i="7"/>
  <c r="N98" i="7"/>
  <c r="O98" i="7"/>
  <c r="H99" i="7"/>
  <c r="M99" i="7"/>
  <c r="N99" i="7"/>
  <c r="O99" i="7"/>
  <c r="H100" i="7"/>
  <c r="M100" i="7"/>
  <c r="N100" i="7"/>
  <c r="O100" i="7"/>
  <c r="H101" i="7"/>
  <c r="M101" i="7"/>
  <c r="N101" i="7"/>
  <c r="O101" i="7"/>
  <c r="H104" i="7"/>
  <c r="M104" i="7"/>
  <c r="O104" i="7"/>
  <c r="H105" i="7"/>
  <c r="M105" i="7"/>
  <c r="N105" i="7"/>
  <c r="O105" i="7"/>
  <c r="H106" i="7"/>
  <c r="M106" i="7"/>
  <c r="N106" i="7"/>
  <c r="O106" i="7"/>
  <c r="O50" i="7"/>
  <c r="N50" i="7"/>
  <c r="M50" i="7"/>
  <c r="H50" i="7"/>
  <c r="O49" i="7"/>
  <c r="N49" i="7"/>
  <c r="M49" i="7"/>
  <c r="H49" i="7"/>
  <c r="O48" i="7"/>
  <c r="N48" i="7"/>
  <c r="M48" i="7"/>
  <c r="H48" i="7"/>
  <c r="N47" i="7"/>
  <c r="M47" i="7"/>
  <c r="H47" i="7"/>
  <c r="O46" i="7"/>
  <c r="N46" i="7"/>
  <c r="M46" i="7"/>
  <c r="H46" i="7"/>
  <c r="O45" i="7"/>
  <c r="N45" i="7"/>
  <c r="M45" i="7"/>
  <c r="H45" i="7"/>
  <c r="O44" i="7"/>
  <c r="N44" i="7"/>
  <c r="M44" i="7"/>
  <c r="H44" i="7"/>
  <c r="O43" i="7"/>
  <c r="N43" i="7"/>
  <c r="M43" i="7"/>
  <c r="H43" i="7"/>
  <c r="O42" i="7"/>
  <c r="N42" i="7"/>
  <c r="M42" i="7"/>
  <c r="H42" i="7"/>
  <c r="O41" i="7"/>
  <c r="N41" i="7"/>
  <c r="M41" i="7"/>
  <c r="H41" i="7"/>
  <c r="O40" i="7"/>
  <c r="N40" i="7"/>
  <c r="N51" i="7" s="1"/>
  <c r="M40" i="7"/>
  <c r="H40" i="7"/>
  <c r="H27" i="7"/>
  <c r="N27" i="7"/>
  <c r="O27" i="7"/>
  <c r="H28" i="7"/>
  <c r="N28" i="7"/>
  <c r="O28" i="7"/>
  <c r="L28" i="7" s="1"/>
  <c r="H29" i="7"/>
  <c r="N29" i="7"/>
  <c r="O29" i="7"/>
  <c r="L29" i="7" s="1"/>
  <c r="H30" i="7"/>
  <c r="N30" i="7"/>
  <c r="O30" i="7"/>
  <c r="L30" i="7" s="1"/>
  <c r="H31" i="7"/>
  <c r="N31" i="7"/>
  <c r="O31" i="7"/>
  <c r="L31" i="7" s="1"/>
  <c r="H34" i="7"/>
  <c r="N34" i="7"/>
  <c r="N32" i="7" s="1"/>
  <c r="O34" i="7"/>
  <c r="H35" i="7"/>
  <c r="N35" i="7"/>
  <c r="O35" i="7"/>
  <c r="L35" i="7" s="1"/>
  <c r="H37" i="7"/>
  <c r="N37" i="7"/>
  <c r="O37" i="7"/>
  <c r="L37" i="7" s="1"/>
  <c r="O26" i="7"/>
  <c r="L26" i="7" s="1"/>
  <c r="N26" i="7"/>
  <c r="H26" i="7"/>
  <c r="I22" i="6"/>
  <c r="J22" i="6"/>
  <c r="K22" i="6"/>
  <c r="I19" i="6"/>
  <c r="J19" i="6"/>
  <c r="K19" i="6"/>
  <c r="O21" i="6"/>
  <c r="O22" i="6" s="1"/>
  <c r="N21" i="6"/>
  <c r="N22" i="6" s="1"/>
  <c r="M21" i="6"/>
  <c r="M22" i="6" s="1"/>
  <c r="H21" i="6"/>
  <c r="H22" i="6" s="1"/>
  <c r="O18" i="6"/>
  <c r="O19" i="6" s="1"/>
  <c r="N18" i="6"/>
  <c r="N19" i="6" s="1"/>
  <c r="M18" i="6"/>
  <c r="H19" i="6"/>
  <c r="L51" i="14"/>
  <c r="M51" i="14"/>
  <c r="N51" i="14"/>
  <c r="H59" i="3"/>
  <c r="M59" i="3"/>
  <c r="N59" i="3"/>
  <c r="O59" i="3"/>
  <c r="L54" i="14"/>
  <c r="M54" i="14"/>
  <c r="N54" i="14"/>
  <c r="M63" i="3"/>
  <c r="N63" i="3"/>
  <c r="O63" i="3"/>
  <c r="H67" i="3"/>
  <c r="M67" i="3"/>
  <c r="N67" i="3"/>
  <c r="O67" i="3"/>
  <c r="H71" i="3"/>
  <c r="M71" i="3"/>
  <c r="N71" i="3"/>
  <c r="O71" i="3"/>
  <c r="H72" i="3"/>
  <c r="M72" i="3"/>
  <c r="N72" i="3"/>
  <c r="O72" i="3"/>
  <c r="H73" i="3"/>
  <c r="M73" i="3"/>
  <c r="N73" i="3"/>
  <c r="O73" i="3"/>
  <c r="H74" i="3"/>
  <c r="M74" i="3"/>
  <c r="N74" i="3"/>
  <c r="O74" i="3"/>
  <c r="H75" i="3"/>
  <c r="M75" i="3"/>
  <c r="N75" i="3"/>
  <c r="O75" i="3"/>
  <c r="H76" i="3"/>
  <c r="M76" i="3"/>
  <c r="N76" i="3"/>
  <c r="O76" i="3"/>
  <c r="H77" i="3"/>
  <c r="M77" i="3"/>
  <c r="N77" i="3"/>
  <c r="O77" i="3"/>
  <c r="H78" i="3"/>
  <c r="M78" i="3"/>
  <c r="N78" i="3"/>
  <c r="O78" i="3"/>
  <c r="H79" i="3"/>
  <c r="M79" i="3"/>
  <c r="N79" i="3"/>
  <c r="O79" i="3"/>
  <c r="H80" i="3"/>
  <c r="M80" i="3"/>
  <c r="N80" i="3"/>
  <c r="O80" i="3"/>
  <c r="H81" i="3"/>
  <c r="M81" i="3"/>
  <c r="N81" i="3"/>
  <c r="O81" i="3"/>
  <c r="H82" i="3"/>
  <c r="M82" i="3"/>
  <c r="N82" i="3"/>
  <c r="O82" i="3"/>
  <c r="H86" i="3"/>
  <c r="M86" i="3"/>
  <c r="L80" i="14" s="1"/>
  <c r="N86" i="3"/>
  <c r="M80" i="14" s="1"/>
  <c r="O86" i="3"/>
  <c r="N80" i="14" s="1"/>
  <c r="G92" i="3"/>
  <c r="H27" i="3"/>
  <c r="M27" i="3"/>
  <c r="O27" i="3"/>
  <c r="L43" i="14"/>
  <c r="M43" i="14"/>
  <c r="N43" i="14"/>
  <c r="L44" i="14"/>
  <c r="M44" i="14"/>
  <c r="N44" i="14"/>
  <c r="H43" i="3"/>
  <c r="M43" i="3"/>
  <c r="L47" i="14" s="1"/>
  <c r="N43" i="3"/>
  <c r="N87" i="3" s="1"/>
  <c r="O43" i="3"/>
  <c r="I132" i="2"/>
  <c r="I141" i="2" s="1"/>
  <c r="H33" i="10" s="1"/>
  <c r="J132" i="2"/>
  <c r="J141" i="2" s="1"/>
  <c r="I33" i="10" s="1"/>
  <c r="K132" i="2"/>
  <c r="K141" i="2" s="1"/>
  <c r="J33" i="10" s="1"/>
  <c r="H136" i="2"/>
  <c r="H137" i="2"/>
  <c r="H138" i="2"/>
  <c r="H139" i="2"/>
  <c r="I144" i="2"/>
  <c r="J144" i="2"/>
  <c r="K144" i="2"/>
  <c r="I145" i="2"/>
  <c r="J145" i="2"/>
  <c r="K145" i="2"/>
  <c r="I146" i="2"/>
  <c r="J146" i="2"/>
  <c r="K146" i="2"/>
  <c r="I147" i="2"/>
  <c r="J147" i="2"/>
  <c r="K147" i="2"/>
  <c r="I148" i="2"/>
  <c r="J148" i="2"/>
  <c r="K148" i="2"/>
  <c r="I149" i="2"/>
  <c r="J149" i="2"/>
  <c r="K149" i="2"/>
  <c r="I151" i="2"/>
  <c r="J151" i="2"/>
  <c r="K151" i="2"/>
  <c r="I152" i="2"/>
  <c r="J152" i="2"/>
  <c r="K152" i="2"/>
  <c r="I153" i="2"/>
  <c r="J153" i="2"/>
  <c r="K153" i="2"/>
  <c r="I154" i="2"/>
  <c r="J154" i="2"/>
  <c r="K154" i="2"/>
  <c r="I156" i="2"/>
  <c r="J156" i="2"/>
  <c r="M156" i="2"/>
  <c r="I157" i="2"/>
  <c r="J157" i="2"/>
  <c r="I158" i="2"/>
  <c r="J158" i="2"/>
  <c r="K158" i="2"/>
  <c r="I160" i="2"/>
  <c r="J160" i="2"/>
  <c r="K160" i="2"/>
  <c r="I161" i="2"/>
  <c r="J161" i="2"/>
  <c r="K161" i="2"/>
  <c r="I162" i="2"/>
  <c r="J162" i="2"/>
  <c r="K162" i="2"/>
  <c r="N128" i="2"/>
  <c r="M128" i="2"/>
  <c r="N126" i="2"/>
  <c r="M126" i="2"/>
  <c r="N124" i="2"/>
  <c r="M124" i="2"/>
  <c r="N120" i="2"/>
  <c r="M120" i="2"/>
  <c r="N118" i="2"/>
  <c r="M118" i="2"/>
  <c r="N116" i="2"/>
  <c r="M116" i="2"/>
  <c r="N114" i="2"/>
  <c r="M114" i="2"/>
  <c r="N110" i="2"/>
  <c r="M110" i="2"/>
  <c r="N108" i="2"/>
  <c r="M108" i="2"/>
  <c r="J130" i="2"/>
  <c r="N156" i="2"/>
  <c r="H108" i="2"/>
  <c r="H110" i="2"/>
  <c r="H112" i="2"/>
  <c r="H114" i="2"/>
  <c r="H116" i="2"/>
  <c r="H118" i="2"/>
  <c r="H120" i="2"/>
  <c r="H122" i="2"/>
  <c r="H124" i="2"/>
  <c r="H126" i="2"/>
  <c r="H128" i="2"/>
  <c r="I130" i="2"/>
  <c r="N100" i="2"/>
  <c r="I100" i="2"/>
  <c r="H42" i="14" s="1"/>
  <c r="J100" i="2"/>
  <c r="I42" i="14" s="1"/>
  <c r="K100" i="2"/>
  <c r="J42" i="14" s="1"/>
  <c r="H102" i="2"/>
  <c r="O96" i="2"/>
  <c r="K96" i="2"/>
  <c r="J41" i="14" s="1"/>
  <c r="H92" i="2"/>
  <c r="K82" i="2"/>
  <c r="H83" i="2"/>
  <c r="L83" i="2"/>
  <c r="H84" i="2"/>
  <c r="M84" i="2"/>
  <c r="N84" i="2"/>
  <c r="O84" i="2"/>
  <c r="H86" i="2"/>
  <c r="N86" i="2"/>
  <c r="O86" i="2"/>
  <c r="H88" i="2"/>
  <c r="L88" i="2"/>
  <c r="H89" i="2"/>
  <c r="M89" i="2"/>
  <c r="N89" i="2"/>
  <c r="O89" i="2"/>
  <c r="H91" i="2"/>
  <c r="N91" i="2"/>
  <c r="O91" i="2"/>
  <c r="O87" i="2" s="1"/>
  <c r="H63" i="2"/>
  <c r="L63" i="2"/>
  <c r="H64" i="2"/>
  <c r="M64" i="2"/>
  <c r="N64" i="2"/>
  <c r="O64" i="2"/>
  <c r="H66" i="2"/>
  <c r="M66" i="2" s="1"/>
  <c r="N66" i="2"/>
  <c r="O66" i="2"/>
  <c r="H68" i="2"/>
  <c r="L68" i="2"/>
  <c r="H69" i="2"/>
  <c r="M69" i="2"/>
  <c r="N69" i="2"/>
  <c r="O69" i="2"/>
  <c r="H71" i="2"/>
  <c r="H73" i="2"/>
  <c r="L73" i="2"/>
  <c r="H74" i="2"/>
  <c r="M74" i="2"/>
  <c r="N74" i="2"/>
  <c r="O74" i="2"/>
  <c r="H76" i="2"/>
  <c r="M76" i="2" s="1"/>
  <c r="N76" i="2"/>
  <c r="O76" i="2"/>
  <c r="K77" i="2"/>
  <c r="H78" i="2"/>
  <c r="L78" i="2"/>
  <c r="H79" i="2"/>
  <c r="M79" i="2"/>
  <c r="N79" i="2"/>
  <c r="O79" i="2"/>
  <c r="H81" i="2"/>
  <c r="M81" i="2" s="1"/>
  <c r="O81" i="2"/>
  <c r="H58" i="2"/>
  <c r="L58" i="2"/>
  <c r="H59" i="2"/>
  <c r="M59" i="2"/>
  <c r="N59" i="2"/>
  <c r="O59" i="2"/>
  <c r="H61" i="2"/>
  <c r="K52" i="2"/>
  <c r="H53" i="2"/>
  <c r="L53" i="2"/>
  <c r="H54" i="2"/>
  <c r="M54" i="2"/>
  <c r="N54" i="2"/>
  <c r="O54" i="2"/>
  <c r="H56" i="2"/>
  <c r="M56" i="2" s="1"/>
  <c r="N56" i="2"/>
  <c r="O56" i="2"/>
  <c r="H48" i="2"/>
  <c r="L48" i="2"/>
  <c r="H49" i="2"/>
  <c r="M49" i="2"/>
  <c r="N49" i="2"/>
  <c r="O49" i="2"/>
  <c r="H51" i="2"/>
  <c r="M51" i="2" s="1"/>
  <c r="N51" i="2"/>
  <c r="O51" i="2"/>
  <c r="N44" i="2"/>
  <c r="O44" i="2"/>
  <c r="N46" i="2"/>
  <c r="O46" i="2"/>
  <c r="M44" i="2"/>
  <c r="K42" i="2"/>
  <c r="H44" i="2"/>
  <c r="H46" i="2"/>
  <c r="M46" i="2" s="1"/>
  <c r="O26" i="2"/>
  <c r="O144" i="2" s="1"/>
  <c r="N26" i="2"/>
  <c r="N144" i="2" s="1"/>
  <c r="M26" i="2"/>
  <c r="M144" i="2" s="1"/>
  <c r="H26" i="2"/>
  <c r="F24" i="2"/>
  <c r="G24" i="2"/>
  <c r="I24" i="2"/>
  <c r="J24" i="2"/>
  <c r="K24" i="2"/>
  <c r="M32" i="2"/>
  <c r="M150" i="2" s="1"/>
  <c r="N32" i="2"/>
  <c r="N150" i="2" s="1"/>
  <c r="O32" i="2"/>
  <c r="O150" i="2" s="1"/>
  <c r="M33" i="2"/>
  <c r="M151" i="2" s="1"/>
  <c r="N33" i="2"/>
  <c r="N151" i="2" s="1"/>
  <c r="O33" i="2"/>
  <c r="O151" i="2" s="1"/>
  <c r="M34" i="2"/>
  <c r="N152" i="2"/>
  <c r="O34" i="2"/>
  <c r="O152" i="2" s="1"/>
  <c r="M35" i="2"/>
  <c r="M153" i="2" s="1"/>
  <c r="N35" i="2"/>
  <c r="N153" i="2" s="1"/>
  <c r="O35" i="2"/>
  <c r="O153" i="2" s="1"/>
  <c r="M36" i="2"/>
  <c r="N36" i="2"/>
  <c r="O36" i="2"/>
  <c r="M37" i="2"/>
  <c r="M159" i="2" s="1"/>
  <c r="N37" i="2"/>
  <c r="N159" i="2" s="1"/>
  <c r="O37" i="2"/>
  <c r="O159" i="2" s="1"/>
  <c r="M39" i="2"/>
  <c r="N39" i="2"/>
  <c r="O39" i="2"/>
  <c r="M40" i="2"/>
  <c r="N40" i="2"/>
  <c r="O40" i="2"/>
  <c r="M41" i="2"/>
  <c r="N41" i="2"/>
  <c r="O41" i="2"/>
  <c r="M27" i="2"/>
  <c r="N27" i="2"/>
  <c r="N145" i="2" s="1"/>
  <c r="O27" i="2"/>
  <c r="O145" i="2" s="1"/>
  <c r="M28" i="2"/>
  <c r="N28" i="2"/>
  <c r="N146" i="2" s="1"/>
  <c r="O28" i="2"/>
  <c r="O146" i="2" s="1"/>
  <c r="M29" i="2"/>
  <c r="M147" i="2" s="1"/>
  <c r="N29" i="2"/>
  <c r="N147" i="2" s="1"/>
  <c r="O29" i="2"/>
  <c r="O147" i="2" s="1"/>
  <c r="M30" i="2"/>
  <c r="N30" i="2"/>
  <c r="N148" i="2" s="1"/>
  <c r="O30" i="2"/>
  <c r="O148" i="2" s="1"/>
  <c r="M31" i="2"/>
  <c r="M149" i="2" s="1"/>
  <c r="N31" i="2"/>
  <c r="N149" i="2" s="1"/>
  <c r="O31" i="2"/>
  <c r="O149" i="2" s="1"/>
  <c r="M213" i="1"/>
  <c r="N213" i="1"/>
  <c r="O213" i="1"/>
  <c r="M214" i="1"/>
  <c r="L82" i="14" s="1"/>
  <c r="N214" i="1"/>
  <c r="M82" i="14" s="1"/>
  <c r="O214" i="1"/>
  <c r="M215" i="1"/>
  <c r="N215" i="1"/>
  <c r="M83" i="14" s="1"/>
  <c r="O215" i="1"/>
  <c r="N194" i="1"/>
  <c r="N208" i="1" s="1"/>
  <c r="M194" i="1"/>
  <c r="M208" i="1" s="1"/>
  <c r="I192" i="1"/>
  <c r="H189" i="1"/>
  <c r="M189" i="1"/>
  <c r="N189" i="1"/>
  <c r="O189" i="1"/>
  <c r="H191" i="1"/>
  <c r="M191" i="1"/>
  <c r="N191" i="1"/>
  <c r="O191" i="1"/>
  <c r="H188" i="1"/>
  <c r="H192" i="1" s="1"/>
  <c r="H154" i="1"/>
  <c r="M154" i="1"/>
  <c r="N154" i="1"/>
  <c r="O154" i="1"/>
  <c r="I151" i="1"/>
  <c r="J151" i="1"/>
  <c r="K151" i="1"/>
  <c r="H150" i="1"/>
  <c r="M150" i="1"/>
  <c r="N150" i="1"/>
  <c r="M42" i="14" s="1"/>
  <c r="O150" i="1"/>
  <c r="M96" i="1"/>
  <c r="N96" i="1"/>
  <c r="O96" i="1"/>
  <c r="N99" i="1"/>
  <c r="O99" i="1"/>
  <c r="M100" i="1"/>
  <c r="M220" i="1" s="1"/>
  <c r="N100" i="1"/>
  <c r="N220" i="1" s="1"/>
  <c r="O100" i="1"/>
  <c r="O220" i="1" s="1"/>
  <c r="M101" i="1"/>
  <c r="N101" i="1"/>
  <c r="O101" i="1"/>
  <c r="M102" i="1"/>
  <c r="N102" i="1"/>
  <c r="O102" i="1"/>
  <c r="M104" i="1"/>
  <c r="N104" i="1"/>
  <c r="O104" i="1"/>
  <c r="H105" i="1"/>
  <c r="M105" i="1"/>
  <c r="N105" i="1"/>
  <c r="O105" i="1"/>
  <c r="H108" i="1"/>
  <c r="M108" i="1"/>
  <c r="N108" i="1"/>
  <c r="O108" i="1"/>
  <c r="H109" i="1"/>
  <c r="M109" i="1"/>
  <c r="N109" i="1"/>
  <c r="O109" i="1"/>
  <c r="H110" i="1"/>
  <c r="M110" i="1"/>
  <c r="N110" i="1"/>
  <c r="O110" i="1"/>
  <c r="M112" i="1"/>
  <c r="N112" i="1"/>
  <c r="O112" i="1"/>
  <c r="H113" i="1"/>
  <c r="M113" i="1"/>
  <c r="N113" i="1"/>
  <c r="O113" i="1"/>
  <c r="M114" i="1"/>
  <c r="N114" i="1"/>
  <c r="O114" i="1"/>
  <c r="M116" i="1"/>
  <c r="N116" i="1"/>
  <c r="O116" i="1"/>
  <c r="H117" i="1"/>
  <c r="M117" i="1"/>
  <c r="N117" i="1"/>
  <c r="O117" i="1"/>
  <c r="H118" i="1"/>
  <c r="M118" i="1"/>
  <c r="N118" i="1"/>
  <c r="O118" i="1"/>
  <c r="H120" i="1"/>
  <c r="M120" i="1"/>
  <c r="N120" i="1"/>
  <c r="O120" i="1"/>
  <c r="H121" i="1"/>
  <c r="M121" i="1"/>
  <c r="N121" i="1"/>
  <c r="O121" i="1"/>
  <c r="H122" i="1"/>
  <c r="M122" i="1"/>
  <c r="N122" i="1"/>
  <c r="O122" i="1"/>
  <c r="H124" i="1"/>
  <c r="M124" i="1"/>
  <c r="N124" i="1"/>
  <c r="O124" i="1"/>
  <c r="H125" i="1"/>
  <c r="M125" i="1"/>
  <c r="N125" i="1"/>
  <c r="O125" i="1"/>
  <c r="H126" i="1"/>
  <c r="M126" i="1"/>
  <c r="N126" i="1"/>
  <c r="O126" i="1"/>
  <c r="H128" i="1"/>
  <c r="M128" i="1"/>
  <c r="N128" i="1"/>
  <c r="O128" i="1"/>
  <c r="H129" i="1"/>
  <c r="M129" i="1"/>
  <c r="N129" i="1"/>
  <c r="O129" i="1"/>
  <c r="N130" i="1"/>
  <c r="O130" i="1"/>
  <c r="H132" i="1"/>
  <c r="M132" i="1"/>
  <c r="N132" i="1"/>
  <c r="O132" i="1"/>
  <c r="H133" i="1"/>
  <c r="M133" i="1"/>
  <c r="N133" i="1"/>
  <c r="O133" i="1"/>
  <c r="H134" i="1"/>
  <c r="M134" i="1"/>
  <c r="N134" i="1"/>
  <c r="O134" i="1"/>
  <c r="H136" i="1"/>
  <c r="M136" i="1"/>
  <c r="N136" i="1"/>
  <c r="O136" i="1"/>
  <c r="H137" i="1"/>
  <c r="M137" i="1"/>
  <c r="N137" i="1"/>
  <c r="O137" i="1"/>
  <c r="M138" i="1"/>
  <c r="N138" i="1"/>
  <c r="O138" i="1"/>
  <c r="H140" i="1"/>
  <c r="M140" i="1"/>
  <c r="N140" i="1"/>
  <c r="O140" i="1"/>
  <c r="H141" i="1"/>
  <c r="M141" i="1"/>
  <c r="N141" i="1"/>
  <c r="O141" i="1"/>
  <c r="H145" i="1"/>
  <c r="M145" i="1"/>
  <c r="N145" i="1"/>
  <c r="O145" i="1"/>
  <c r="H146" i="1"/>
  <c r="M146" i="1"/>
  <c r="N146" i="1"/>
  <c r="O146" i="1"/>
  <c r="M68" i="1"/>
  <c r="N68" i="1"/>
  <c r="O68" i="1"/>
  <c r="M69" i="1"/>
  <c r="N69" i="1"/>
  <c r="O69" i="1"/>
  <c r="M72" i="1"/>
  <c r="N72" i="1"/>
  <c r="O72" i="1"/>
  <c r="M73" i="1"/>
  <c r="N73" i="1"/>
  <c r="O73" i="1"/>
  <c r="M74" i="1"/>
  <c r="N74" i="1"/>
  <c r="O74" i="1"/>
  <c r="M78" i="1"/>
  <c r="N78" i="1"/>
  <c r="O78" i="1"/>
  <c r="M79" i="1"/>
  <c r="N79" i="1"/>
  <c r="O79" i="1"/>
  <c r="M80" i="1"/>
  <c r="N80" i="1"/>
  <c r="O80" i="1"/>
  <c r="M83" i="1"/>
  <c r="N83" i="1"/>
  <c r="O83" i="1"/>
  <c r="M84" i="1"/>
  <c r="N84" i="1"/>
  <c r="O84" i="1"/>
  <c r="M85" i="1"/>
  <c r="N85" i="1"/>
  <c r="O85" i="1"/>
  <c r="M88" i="1"/>
  <c r="N88" i="1"/>
  <c r="O88" i="1"/>
  <c r="M89" i="1"/>
  <c r="N89" i="1"/>
  <c r="O89" i="1"/>
  <c r="M90" i="1"/>
  <c r="N90" i="1"/>
  <c r="O90" i="1"/>
  <c r="M92" i="1"/>
  <c r="L41" i="14" s="1"/>
  <c r="N92" i="1"/>
  <c r="M41" i="14" s="1"/>
  <c r="O92" i="1"/>
  <c r="N41" i="14" s="1"/>
  <c r="M52" i="1"/>
  <c r="N52" i="1"/>
  <c r="O52" i="1"/>
  <c r="M53" i="1"/>
  <c r="N53" i="1"/>
  <c r="O53" i="1"/>
  <c r="M54" i="1"/>
  <c r="N54" i="1"/>
  <c r="O54" i="1"/>
  <c r="M57" i="1"/>
  <c r="N57" i="1"/>
  <c r="O57" i="1"/>
  <c r="M58" i="1"/>
  <c r="N58" i="1"/>
  <c r="O58" i="1"/>
  <c r="M59" i="1"/>
  <c r="N59" i="1"/>
  <c r="O59" i="1"/>
  <c r="M62" i="1"/>
  <c r="N62" i="1"/>
  <c r="O62" i="1"/>
  <c r="M63" i="1"/>
  <c r="N63" i="1"/>
  <c r="O63" i="1"/>
  <c r="M64" i="1"/>
  <c r="N64" i="1"/>
  <c r="O64" i="1"/>
  <c r="M67" i="1"/>
  <c r="N67" i="1"/>
  <c r="O67" i="1"/>
  <c r="M35" i="1"/>
  <c r="N35" i="1"/>
  <c r="O35" i="1"/>
  <c r="M36" i="1"/>
  <c r="N36" i="1"/>
  <c r="O36" i="1"/>
  <c r="M37" i="1"/>
  <c r="N37" i="1"/>
  <c r="O37" i="1"/>
  <c r="M38" i="1"/>
  <c r="N38" i="1"/>
  <c r="O38" i="1"/>
  <c r="M41" i="1"/>
  <c r="N41" i="1"/>
  <c r="O41" i="1"/>
  <c r="M42" i="1"/>
  <c r="N42" i="1"/>
  <c r="O42" i="1"/>
  <c r="M43" i="1"/>
  <c r="N43" i="1"/>
  <c r="O43" i="1"/>
  <c r="M46" i="1"/>
  <c r="N46" i="1"/>
  <c r="O46" i="1"/>
  <c r="M47" i="1"/>
  <c r="N47" i="1"/>
  <c r="O47" i="1"/>
  <c r="M48" i="1"/>
  <c r="N48" i="1"/>
  <c r="O48" i="1"/>
  <c r="M49" i="1"/>
  <c r="N49" i="1"/>
  <c r="O49" i="1"/>
  <c r="D28" i="1"/>
  <c r="H105" i="12"/>
  <c r="M105" i="12"/>
  <c r="N105" i="12"/>
  <c r="H106" i="12"/>
  <c r="M106" i="12"/>
  <c r="N106" i="12"/>
  <c r="N104" i="12"/>
  <c r="M104" i="12"/>
  <c r="H104" i="12"/>
  <c r="I102" i="12"/>
  <c r="J102" i="12"/>
  <c r="K102" i="12"/>
  <c r="H90" i="12"/>
  <c r="H91" i="12"/>
  <c r="H92" i="12"/>
  <c r="H94" i="12"/>
  <c r="H95" i="12"/>
  <c r="H96" i="12"/>
  <c r="H97" i="12"/>
  <c r="H98" i="12"/>
  <c r="H99" i="12"/>
  <c r="H100" i="12"/>
  <c r="L100" i="12"/>
  <c r="H101" i="12"/>
  <c r="L101" i="12"/>
  <c r="H89" i="12"/>
  <c r="L60" i="12"/>
  <c r="L62" i="12"/>
  <c r="L73" i="12"/>
  <c r="L78" i="12"/>
  <c r="L79" i="12"/>
  <c r="L85" i="12"/>
  <c r="O53" i="12"/>
  <c r="O55" i="12" s="1"/>
  <c r="N53" i="12"/>
  <c r="N55" i="12" s="1"/>
  <c r="H53" i="12"/>
  <c r="H55" i="12" s="1"/>
  <c r="H50" i="12"/>
  <c r="O50" i="12"/>
  <c r="I51" i="12"/>
  <c r="J51" i="12"/>
  <c r="K51" i="12"/>
  <c r="O49" i="12"/>
  <c r="H49" i="12"/>
  <c r="O48" i="12"/>
  <c r="H48" i="12"/>
  <c r="O47" i="12"/>
  <c r="H47" i="12"/>
  <c r="O46" i="12"/>
  <c r="L46" i="12" s="1"/>
  <c r="H46" i="12"/>
  <c r="O45" i="12"/>
  <c r="H45" i="12"/>
  <c r="O44" i="12"/>
  <c r="H44" i="12"/>
  <c r="O43" i="12"/>
  <c r="H43" i="12"/>
  <c r="O42" i="12"/>
  <c r="H42" i="12"/>
  <c r="O41" i="12"/>
  <c r="H41" i="12"/>
  <c r="O40" i="12"/>
  <c r="H40" i="12"/>
  <c r="O27" i="12"/>
  <c r="O28" i="12"/>
  <c r="O29" i="12"/>
  <c r="O30" i="12"/>
  <c r="O31" i="12"/>
  <c r="L31" i="12" s="1"/>
  <c r="O35" i="12"/>
  <c r="L35" i="12" s="1"/>
  <c r="O36" i="12"/>
  <c r="O26" i="12"/>
  <c r="H36" i="12"/>
  <c r="H35" i="12"/>
  <c r="H31" i="12"/>
  <c r="H30" i="12"/>
  <c r="H29" i="12"/>
  <c r="H26" i="12"/>
  <c r="E220" i="1"/>
  <c r="F92" i="3"/>
  <c r="D27" i="3"/>
  <c r="D28" i="3"/>
  <c r="G98" i="1"/>
  <c r="G95" i="1" s="1"/>
  <c r="D50" i="7"/>
  <c r="D27" i="14"/>
  <c r="F98" i="1"/>
  <c r="F95" i="1" s="1"/>
  <c r="D44" i="8"/>
  <c r="D45" i="8" s="1"/>
  <c r="D38" i="8"/>
  <c r="D39" i="8" s="1"/>
  <c r="F22" i="6"/>
  <c r="G22" i="6"/>
  <c r="E19" i="6"/>
  <c r="F19" i="6"/>
  <c r="G19" i="6"/>
  <c r="D21" i="6"/>
  <c r="D22" i="6" s="1"/>
  <c r="D18" i="6"/>
  <c r="D19" i="6" s="1"/>
  <c r="D49" i="2"/>
  <c r="F157" i="2"/>
  <c r="G157" i="2"/>
  <c r="E157" i="2"/>
  <c r="G158" i="2"/>
  <c r="F158" i="2"/>
  <c r="E144" i="2"/>
  <c r="F162" i="2"/>
  <c r="G162" i="2"/>
  <c r="E162" i="2"/>
  <c r="F161" i="2"/>
  <c r="G161" i="2"/>
  <c r="E161" i="2"/>
  <c r="F160" i="2"/>
  <c r="G160" i="2"/>
  <c r="E160" i="2"/>
  <c r="E156" i="2"/>
  <c r="F154" i="2"/>
  <c r="G154" i="2"/>
  <c r="E154" i="2"/>
  <c r="F153" i="2"/>
  <c r="G153" i="2"/>
  <c r="E153" i="2"/>
  <c r="F152" i="2"/>
  <c r="G152" i="2"/>
  <c r="E152" i="2"/>
  <c r="F151" i="2"/>
  <c r="G151" i="2"/>
  <c r="E151" i="2"/>
  <c r="F149" i="2"/>
  <c r="G149" i="2"/>
  <c r="E149" i="2"/>
  <c r="F148" i="2"/>
  <c r="G148" i="2"/>
  <c r="E148" i="2"/>
  <c r="F147" i="2"/>
  <c r="G147" i="2"/>
  <c r="E147" i="2"/>
  <c r="F146" i="2"/>
  <c r="G146" i="2"/>
  <c r="E146" i="2"/>
  <c r="F145" i="2"/>
  <c r="G145" i="2"/>
  <c r="E145" i="2"/>
  <c r="F144" i="2"/>
  <c r="G144" i="2"/>
  <c r="E24" i="2"/>
  <c r="F132" i="2"/>
  <c r="F141" i="2" s="1"/>
  <c r="G132" i="2"/>
  <c r="G141" i="2" s="1"/>
  <c r="E130" i="2"/>
  <c r="E100" i="2"/>
  <c r="D42" i="14" s="1"/>
  <c r="F100" i="2"/>
  <c r="E42" i="14" s="1"/>
  <c r="G100" i="2"/>
  <c r="F42" i="14" s="1"/>
  <c r="E87" i="2"/>
  <c r="F87" i="2"/>
  <c r="G87" i="2"/>
  <c r="E82" i="2"/>
  <c r="F82" i="2"/>
  <c r="G82" i="2"/>
  <c r="E77" i="2"/>
  <c r="F77" i="2"/>
  <c r="G77" i="2"/>
  <c r="E72" i="2"/>
  <c r="F72" i="2"/>
  <c r="G72" i="2"/>
  <c r="E67" i="2"/>
  <c r="F67" i="2"/>
  <c r="G67" i="2"/>
  <c r="E62" i="2"/>
  <c r="F62" i="2"/>
  <c r="G62" i="2"/>
  <c r="E57" i="2"/>
  <c r="F57" i="2"/>
  <c r="G57" i="2"/>
  <c r="G52" i="2"/>
  <c r="F47" i="2"/>
  <c r="G47" i="2"/>
  <c r="E42" i="2"/>
  <c r="F42" i="2"/>
  <c r="G42" i="2"/>
  <c r="D28" i="2"/>
  <c r="D29" i="2"/>
  <c r="D30" i="2"/>
  <c r="D31" i="2"/>
  <c r="D32" i="2"/>
  <c r="D33" i="2"/>
  <c r="D34" i="2"/>
  <c r="D35" i="2"/>
  <c r="D36" i="2"/>
  <c r="D37" i="2"/>
  <c r="D39" i="2"/>
  <c r="D40" i="2"/>
  <c r="D41" i="2"/>
  <c r="D106" i="2"/>
  <c r="D124" i="2"/>
  <c r="D116" i="2"/>
  <c r="D118" i="2"/>
  <c r="D112" i="2"/>
  <c r="D51" i="2"/>
  <c r="D48" i="2"/>
  <c r="D91" i="2"/>
  <c r="D89" i="2"/>
  <c r="D88" i="2"/>
  <c r="D86" i="2"/>
  <c r="D84" i="2"/>
  <c r="D83" i="2"/>
  <c r="D81" i="2"/>
  <c r="D79" i="2"/>
  <c r="D78" i="2"/>
  <c r="D76" i="2"/>
  <c r="D74" i="2"/>
  <c r="D73" i="2"/>
  <c r="D71" i="2"/>
  <c r="D69" i="2"/>
  <c r="D68" i="2"/>
  <c r="D66" i="2"/>
  <c r="D64" i="2"/>
  <c r="D63" i="2"/>
  <c r="D61" i="2"/>
  <c r="D59" i="2"/>
  <c r="D58" i="2"/>
  <c r="D56" i="2"/>
  <c r="D54" i="2"/>
  <c r="D53" i="2"/>
  <c r="D139" i="2"/>
  <c r="D138" i="2"/>
  <c r="D137" i="2"/>
  <c r="D136" i="2"/>
  <c r="D103" i="2"/>
  <c r="D102" i="2"/>
  <c r="D96" i="2"/>
  <c r="D46" i="2"/>
  <c r="D44" i="2"/>
  <c r="D27" i="2"/>
  <c r="D47" i="8"/>
  <c r="D49" i="8" s="1"/>
  <c r="G45" i="8"/>
  <c r="F45" i="8"/>
  <c r="E45" i="8"/>
  <c r="G39" i="8"/>
  <c r="E39" i="8"/>
  <c r="F39" i="8"/>
  <c r="D35" i="8"/>
  <c r="D34" i="8"/>
  <c r="D41" i="12"/>
  <c r="D42" i="12"/>
  <c r="D43" i="12"/>
  <c r="D44" i="12"/>
  <c r="D45" i="12"/>
  <c r="D46" i="12"/>
  <c r="D47" i="12"/>
  <c r="D48" i="12"/>
  <c r="D49" i="12"/>
  <c r="D50" i="12"/>
  <c r="D60" i="12"/>
  <c r="D61" i="12"/>
  <c r="D62" i="12"/>
  <c r="D63" i="12"/>
  <c r="D64" i="12"/>
  <c r="D66" i="12"/>
  <c r="D73" i="12"/>
  <c r="D74" i="12"/>
  <c r="D75" i="12"/>
  <c r="D76" i="12"/>
  <c r="D77" i="12"/>
  <c r="D78" i="12"/>
  <c r="D79" i="12"/>
  <c r="D80" i="12"/>
  <c r="D81" i="12"/>
  <c r="D82" i="12"/>
  <c r="D83" i="12"/>
  <c r="D84" i="12"/>
  <c r="D85" i="12"/>
  <c r="D90" i="12"/>
  <c r="D91" i="12"/>
  <c r="D92" i="12"/>
  <c r="D94" i="12"/>
  <c r="D95" i="12"/>
  <c r="D96" i="12"/>
  <c r="D97" i="12"/>
  <c r="D98" i="12"/>
  <c r="D99" i="12"/>
  <c r="D100" i="12"/>
  <c r="D101" i="12"/>
  <c r="D106" i="12"/>
  <c r="D105" i="12"/>
  <c r="D104" i="12"/>
  <c r="D89" i="12"/>
  <c r="D59" i="12"/>
  <c r="D53" i="12"/>
  <c r="D55" i="12" s="1"/>
  <c r="D40" i="12"/>
  <c r="D27" i="12"/>
  <c r="D28" i="12"/>
  <c r="D29" i="12"/>
  <c r="D30" i="12"/>
  <c r="D31" i="12"/>
  <c r="D32" i="12"/>
  <c r="D35" i="12"/>
  <c r="D36" i="12"/>
  <c r="D26" i="12"/>
  <c r="G102" i="12"/>
  <c r="F102" i="12"/>
  <c r="E102" i="12"/>
  <c r="G51" i="12"/>
  <c r="F51" i="12"/>
  <c r="E51" i="12"/>
  <c r="D53" i="7"/>
  <c r="D55" i="7" s="1"/>
  <c r="E51" i="7"/>
  <c r="F51" i="7"/>
  <c r="D44" i="7"/>
  <c r="D41" i="7"/>
  <c r="D42" i="7"/>
  <c r="D43" i="7"/>
  <c r="D45" i="7"/>
  <c r="D46" i="7"/>
  <c r="D47" i="7"/>
  <c r="D48" i="7"/>
  <c r="D49" i="7"/>
  <c r="D40" i="7"/>
  <c r="D27" i="7"/>
  <c r="D28" i="7"/>
  <c r="D29" i="7"/>
  <c r="D30" i="7"/>
  <c r="D31" i="7"/>
  <c r="D34" i="7"/>
  <c r="D32" i="7" s="1"/>
  <c r="D35" i="7"/>
  <c r="D37" i="7"/>
  <c r="D26" i="7"/>
  <c r="D106" i="7"/>
  <c r="D105" i="7"/>
  <c r="D104" i="7"/>
  <c r="G102" i="7"/>
  <c r="F32" i="10" s="1"/>
  <c r="F102" i="7"/>
  <c r="E32" i="10" s="1"/>
  <c r="E102" i="7"/>
  <c r="D32" i="10" s="1"/>
  <c r="D101" i="7"/>
  <c r="D100" i="7"/>
  <c r="D99" i="7"/>
  <c r="D98" i="7"/>
  <c r="D97" i="7"/>
  <c r="D96" i="7"/>
  <c r="D95" i="7"/>
  <c r="D94" i="7"/>
  <c r="D92" i="7"/>
  <c r="D91" i="7"/>
  <c r="D90" i="7"/>
  <c r="D89" i="7"/>
  <c r="D85" i="7"/>
  <c r="D84" i="7"/>
  <c r="D83" i="7"/>
  <c r="D82" i="7"/>
  <c r="D81" i="7"/>
  <c r="D80" i="7"/>
  <c r="D79" i="7"/>
  <c r="D78" i="7"/>
  <c r="D77" i="7"/>
  <c r="D76" i="7"/>
  <c r="D75" i="7"/>
  <c r="D74" i="7"/>
  <c r="D73" i="7"/>
  <c r="D71" i="7"/>
  <c r="D66" i="7"/>
  <c r="D64" i="7"/>
  <c r="D63" i="7"/>
  <c r="D62" i="7"/>
  <c r="D61" i="7"/>
  <c r="D60" i="7"/>
  <c r="D59" i="7"/>
  <c r="D43" i="3"/>
  <c r="D59" i="3"/>
  <c r="D63" i="3"/>
  <c r="D67" i="3"/>
  <c r="D71" i="3"/>
  <c r="D72" i="3"/>
  <c r="D73" i="3"/>
  <c r="D74" i="3"/>
  <c r="D75" i="3"/>
  <c r="D76" i="3"/>
  <c r="D77" i="3"/>
  <c r="D78" i="3"/>
  <c r="D79" i="3"/>
  <c r="D80" i="3"/>
  <c r="D81" i="3"/>
  <c r="D82" i="3"/>
  <c r="D86" i="3"/>
  <c r="D215" i="1"/>
  <c r="D214" i="1"/>
  <c r="D213" i="1"/>
  <c r="D194" i="1"/>
  <c r="D208" i="1" s="1"/>
  <c r="D191" i="1"/>
  <c r="D189" i="1"/>
  <c r="D154" i="1"/>
  <c r="D150" i="1"/>
  <c r="D146" i="1"/>
  <c r="D145" i="1"/>
  <c r="D142" i="1"/>
  <c r="D141" i="1"/>
  <c r="D140" i="1"/>
  <c r="D138" i="1"/>
  <c r="D137" i="1"/>
  <c r="D136" i="1"/>
  <c r="D134" i="1"/>
  <c r="D133" i="1"/>
  <c r="D132" i="1"/>
  <c r="D130" i="1"/>
  <c r="D129" i="1"/>
  <c r="D128" i="1"/>
  <c r="D126" i="1"/>
  <c r="D125" i="1"/>
  <c r="D124" i="1"/>
  <c r="D122" i="1"/>
  <c r="D121" i="1"/>
  <c r="D120" i="1"/>
  <c r="D118" i="1"/>
  <c r="D117" i="1"/>
  <c r="D116" i="1"/>
  <c r="D110" i="1"/>
  <c r="D109" i="1"/>
  <c r="D108" i="1"/>
  <c r="D105" i="1"/>
  <c r="D104" i="1"/>
  <c r="D100" i="1"/>
  <c r="D99" i="1"/>
  <c r="D96" i="1"/>
  <c r="G153" i="1"/>
  <c r="G186" i="1" s="1"/>
  <c r="E151" i="1"/>
  <c r="F151" i="1"/>
  <c r="G151" i="1"/>
  <c r="E139" i="1"/>
  <c r="F139" i="1"/>
  <c r="G139" i="1"/>
  <c r="E135" i="1"/>
  <c r="F135" i="1"/>
  <c r="G135" i="1"/>
  <c r="E131" i="1"/>
  <c r="F131" i="1"/>
  <c r="G131" i="1"/>
  <c r="E127" i="1"/>
  <c r="E119" i="1"/>
  <c r="E115" i="1"/>
  <c r="D32" i="14" s="1"/>
  <c r="E107" i="1"/>
  <c r="F103" i="1"/>
  <c r="E87" i="1"/>
  <c r="D39" i="14" s="1"/>
  <c r="F87" i="1"/>
  <c r="E39" i="14" s="1"/>
  <c r="E82" i="1"/>
  <c r="F82" i="1"/>
  <c r="E77" i="1"/>
  <c r="F77" i="1"/>
  <c r="E71" i="1"/>
  <c r="F71" i="1"/>
  <c r="F66" i="1"/>
  <c r="E61" i="1"/>
  <c r="D34" i="14" s="1"/>
  <c r="F61" i="1"/>
  <c r="E34" i="14" s="1"/>
  <c r="E56" i="1"/>
  <c r="F56" i="1"/>
  <c r="G56" i="1"/>
  <c r="E45" i="1"/>
  <c r="D31" i="14" s="1"/>
  <c r="F45" i="1"/>
  <c r="E40" i="1"/>
  <c r="E34" i="1"/>
  <c r="D29" i="14" s="1"/>
  <c r="F34" i="1"/>
  <c r="E29" i="14" s="1"/>
  <c r="D26" i="2"/>
  <c r="D122" i="2"/>
  <c r="M158" i="2"/>
  <c r="N53" i="7"/>
  <c r="N55" i="7" s="1"/>
  <c r="N91" i="1"/>
  <c r="M40" i="14" s="1"/>
  <c r="O194" i="1"/>
  <c r="O208" i="1" s="1"/>
  <c r="H194" i="1"/>
  <c r="H208" i="1" s="1"/>
  <c r="O91" i="1"/>
  <c r="N40" i="14" s="1"/>
  <c r="M91" i="1"/>
  <c r="L40" i="14" s="1"/>
  <c r="M130" i="1"/>
  <c r="H130" i="1"/>
  <c r="I127" i="1"/>
  <c r="H35" i="14" s="1"/>
  <c r="M55" i="7"/>
  <c r="H53" i="7"/>
  <c r="H55" i="7" s="1"/>
  <c r="J153" i="1"/>
  <c r="J186" i="1" s="1"/>
  <c r="O156" i="2"/>
  <c r="L106" i="2"/>
  <c r="D92" i="2"/>
  <c r="M100" i="2"/>
  <c r="N303" i="4"/>
  <c r="O303" i="4"/>
  <c r="N338" i="4" l="1"/>
  <c r="O338" i="4"/>
  <c r="L338" i="4" s="1"/>
  <c r="K54" i="14"/>
  <c r="N70" i="14"/>
  <c r="N68" i="14"/>
  <c r="N67" i="14"/>
  <c r="N60" i="14"/>
  <c r="N50" i="14"/>
  <c r="N56" i="14"/>
  <c r="I30" i="10"/>
  <c r="D36" i="14"/>
  <c r="M58" i="14"/>
  <c r="N71" i="14"/>
  <c r="N246" i="4"/>
  <c r="O246" i="4"/>
  <c r="M246" i="4"/>
  <c r="L58" i="14"/>
  <c r="M56" i="14"/>
  <c r="L56" i="14"/>
  <c r="F32" i="14"/>
  <c r="J36" i="14"/>
  <c r="J31" i="14"/>
  <c r="J37" i="14"/>
  <c r="M70" i="14"/>
  <c r="M60" i="14"/>
  <c r="E32" i="14"/>
  <c r="N52" i="14"/>
  <c r="M81" i="14"/>
  <c r="M71" i="14"/>
  <c r="M52" i="14"/>
  <c r="H30" i="10"/>
  <c r="N47" i="14"/>
  <c r="M46" i="14"/>
  <c r="M78" i="14"/>
  <c r="D188" i="1"/>
  <c r="M50" i="14"/>
  <c r="L71" i="14"/>
  <c r="L70" i="14"/>
  <c r="L60" i="14"/>
  <c r="L52" i="14"/>
  <c r="L50" i="14"/>
  <c r="I34" i="14"/>
  <c r="H30" i="14"/>
  <c r="N78" i="14"/>
  <c r="I37" i="14"/>
  <c r="L21" i="6"/>
  <c r="Q22" i="6" s="1"/>
  <c r="E31" i="14"/>
  <c r="E36" i="14"/>
  <c r="E38" i="14"/>
  <c r="D35" i="14"/>
  <c r="L42" i="14"/>
  <c r="N82" i="14"/>
  <c r="M47" i="14"/>
  <c r="M67" i="14"/>
  <c r="N340" i="4"/>
  <c r="N46" i="14"/>
  <c r="L46" i="14"/>
  <c r="M68" i="14"/>
  <c r="L68" i="14"/>
  <c r="N53" i="14"/>
  <c r="L53" i="14"/>
  <c r="N55" i="14"/>
  <c r="L55" i="14"/>
  <c r="L67" i="14"/>
  <c r="I31" i="10"/>
  <c r="N31" i="8"/>
  <c r="N48" i="14"/>
  <c r="M57" i="14"/>
  <c r="N59" i="14"/>
  <c r="L62" i="14"/>
  <c r="M63" i="14"/>
  <c r="N64" i="14"/>
  <c r="L66" i="14"/>
  <c r="M74" i="14"/>
  <c r="N76" i="14"/>
  <c r="M79" i="14"/>
  <c r="L49" i="14"/>
  <c r="N57" i="14"/>
  <c r="L61" i="14"/>
  <c r="M62" i="14"/>
  <c r="N63" i="14"/>
  <c r="M66" i="14"/>
  <c r="L69" i="14"/>
  <c r="L48" i="14"/>
  <c r="M49" i="14"/>
  <c r="L59" i="14"/>
  <c r="M61" i="14"/>
  <c r="N62" i="14"/>
  <c r="L64" i="14"/>
  <c r="N66" i="14"/>
  <c r="M69" i="14"/>
  <c r="M72" i="14"/>
  <c r="M48" i="14"/>
  <c r="N49" i="14"/>
  <c r="L57" i="14"/>
  <c r="M59" i="14"/>
  <c r="N61" i="14"/>
  <c r="L63" i="14"/>
  <c r="M64" i="14"/>
  <c r="N69" i="14"/>
  <c r="N74" i="14"/>
  <c r="N79" i="14"/>
  <c r="M65" i="14"/>
  <c r="M55" i="14"/>
  <c r="M53" i="14"/>
  <c r="H31" i="10"/>
  <c r="J30" i="10"/>
  <c r="J28" i="14"/>
  <c r="L81" i="14"/>
  <c r="L65" i="14"/>
  <c r="N65" i="14"/>
  <c r="O340" i="4"/>
  <c r="M340" i="4"/>
  <c r="L83" i="14"/>
  <c r="D38" i="14"/>
  <c r="D33" i="14"/>
  <c r="N163" i="2"/>
  <c r="J38" i="14"/>
  <c r="E30" i="14"/>
  <c r="F33" i="14"/>
  <c r="E28" i="14"/>
  <c r="I30" i="14"/>
  <c r="H33" i="14"/>
  <c r="F34" i="14"/>
  <c r="H38" i="14"/>
  <c r="F35" i="14"/>
  <c r="I28" i="14"/>
  <c r="F28" i="14"/>
  <c r="F29" i="14"/>
  <c r="H34" i="14"/>
  <c r="I38" i="14"/>
  <c r="H28" i="14"/>
  <c r="E37" i="14"/>
  <c r="E33" i="14"/>
  <c r="E35" i="14"/>
  <c r="J29" i="14"/>
  <c r="G29" i="14" s="1"/>
  <c r="F30" i="14"/>
  <c r="F31" i="14"/>
  <c r="J34" i="14"/>
  <c r="F36" i="14"/>
  <c r="F37" i="14"/>
  <c r="F38" i="14"/>
  <c r="F39" i="14"/>
  <c r="J30" i="14"/>
  <c r="N252" i="4"/>
  <c r="O252" i="4"/>
  <c r="O87" i="7"/>
  <c r="D87" i="7"/>
  <c r="N87" i="7"/>
  <c r="M87" i="7"/>
  <c r="H87" i="7"/>
  <c r="H87" i="12"/>
  <c r="D87" i="12"/>
  <c r="L34" i="7"/>
  <c r="O32" i="7"/>
  <c r="O38" i="7" s="1"/>
  <c r="N38" i="7"/>
  <c r="D38" i="7"/>
  <c r="H38" i="7"/>
  <c r="L27" i="7"/>
  <c r="J23" i="6"/>
  <c r="O83" i="4"/>
  <c r="N83" i="4"/>
  <c r="N94" i="4" s="1"/>
  <c r="L341" i="4"/>
  <c r="M83" i="4"/>
  <c r="F53" i="8"/>
  <c r="F58" i="8" s="1"/>
  <c r="L55" i="7"/>
  <c r="D28" i="14"/>
  <c r="M26" i="3"/>
  <c r="M87" i="3" s="1"/>
  <c r="H158" i="2"/>
  <c r="D37" i="14"/>
  <c r="D217" i="1"/>
  <c r="G41" i="14"/>
  <c r="H217" i="1"/>
  <c r="D30" i="14"/>
  <c r="H147" i="2"/>
  <c r="F30" i="10"/>
  <c r="F192" i="1"/>
  <c r="N45" i="8"/>
  <c r="L45" i="14"/>
  <c r="M45" i="14"/>
  <c r="N45" i="14"/>
  <c r="N131" i="1"/>
  <c r="H148" i="2"/>
  <c r="O31" i="8"/>
  <c r="M31" i="8"/>
  <c r="M36" i="8" s="1"/>
  <c r="G53" i="8"/>
  <c r="G58" i="8" s="1"/>
  <c r="D72" i="2"/>
  <c r="N108" i="12"/>
  <c r="H72" i="2"/>
  <c r="H31" i="8"/>
  <c r="H36" i="8" s="1"/>
  <c r="H53" i="8" s="1"/>
  <c r="D108" i="7"/>
  <c r="L49" i="8"/>
  <c r="O108" i="7"/>
  <c r="N108" i="7"/>
  <c r="M108" i="7"/>
  <c r="H108" i="7"/>
  <c r="D108" i="12"/>
  <c r="H108" i="12"/>
  <c r="M108" i="12"/>
  <c r="E53" i="8"/>
  <c r="E58" i="8" s="1"/>
  <c r="I53" i="8"/>
  <c r="G35" i="14"/>
  <c r="O210" i="1"/>
  <c r="O217" i="1" s="1"/>
  <c r="L86" i="4"/>
  <c r="M44" i="4"/>
  <c r="N44" i="4"/>
  <c r="O44" i="4"/>
  <c r="N210" i="1"/>
  <c r="N217" i="1" s="1"/>
  <c r="H145" i="2"/>
  <c r="G32" i="14"/>
  <c r="G32" i="10"/>
  <c r="E30" i="10"/>
  <c r="E33" i="10"/>
  <c r="K40" i="14"/>
  <c r="F33" i="10"/>
  <c r="D33" i="10"/>
  <c r="K53" i="8"/>
  <c r="J53" i="8"/>
  <c r="I98" i="2"/>
  <c r="K157" i="2"/>
  <c r="H157" i="2" s="1"/>
  <c r="J98" i="2"/>
  <c r="O157" i="2"/>
  <c r="G33" i="10"/>
  <c r="E142" i="2"/>
  <c r="E168" i="2" s="1"/>
  <c r="H162" i="2"/>
  <c r="N160" i="2"/>
  <c r="L159" i="2"/>
  <c r="H77" i="2"/>
  <c r="L84" i="2"/>
  <c r="H146" i="2"/>
  <c r="G42" i="14"/>
  <c r="O160" i="2"/>
  <c r="G104" i="2"/>
  <c r="F29" i="10" s="1"/>
  <c r="L49" i="2"/>
  <c r="L66" i="2"/>
  <c r="O112" i="2"/>
  <c r="L112" i="2" s="1"/>
  <c r="O57" i="2"/>
  <c r="F104" i="2"/>
  <c r="E29" i="10" s="1"/>
  <c r="E104" i="2"/>
  <c r="D29" i="10" s="1"/>
  <c r="J104" i="2"/>
  <c r="I29" i="10" s="1"/>
  <c r="H96" i="2"/>
  <c r="L306" i="4"/>
  <c r="L270" i="4"/>
  <c r="L274" i="4"/>
  <c r="L280" i="4"/>
  <c r="L288" i="4"/>
  <c r="L45" i="4"/>
  <c r="L54" i="4"/>
  <c r="L59" i="4"/>
  <c r="L64" i="4"/>
  <c r="L70" i="4"/>
  <c r="O69" i="4"/>
  <c r="L75" i="4"/>
  <c r="L80" i="4"/>
  <c r="L233" i="4"/>
  <c r="L178" i="4"/>
  <c r="L39" i="4"/>
  <c r="L47" i="4"/>
  <c r="L55" i="4"/>
  <c r="L60" i="4"/>
  <c r="L71" i="4"/>
  <c r="L76" i="4"/>
  <c r="L37" i="4"/>
  <c r="L141" i="4"/>
  <c r="D34" i="1"/>
  <c r="D45" i="1"/>
  <c r="H56" i="1"/>
  <c r="D66" i="1"/>
  <c r="H45" i="1"/>
  <c r="D71" i="1"/>
  <c r="D82" i="1"/>
  <c r="D40" i="1"/>
  <c r="H34" i="1"/>
  <c r="H40" i="1"/>
  <c r="D61" i="1"/>
  <c r="D56" i="1"/>
  <c r="D77" i="1"/>
  <c r="D87" i="1"/>
  <c r="H61" i="1"/>
  <c r="H77" i="1"/>
  <c r="H82" i="1"/>
  <c r="H87" i="1"/>
  <c r="K27" i="14"/>
  <c r="L328" i="4"/>
  <c r="L293" i="4"/>
  <c r="L266" i="4"/>
  <c r="L271" i="4"/>
  <c r="L275" i="4"/>
  <c r="L281" i="4"/>
  <c r="L284" i="4"/>
  <c r="L289" i="4"/>
  <c r="L292" i="4"/>
  <c r="L294" i="4"/>
  <c r="L298" i="4"/>
  <c r="L248" i="4"/>
  <c r="L158" i="4"/>
  <c r="L134" i="4"/>
  <c r="L153" i="4"/>
  <c r="L165" i="4"/>
  <c r="O57" i="4"/>
  <c r="N61" i="4"/>
  <c r="O73" i="4"/>
  <c r="N104" i="2"/>
  <c r="M104" i="2"/>
  <c r="L92" i="2"/>
  <c r="N77" i="2"/>
  <c r="D77" i="2"/>
  <c r="D42" i="2"/>
  <c r="N157" i="2"/>
  <c r="M157" i="2"/>
  <c r="O26" i="3"/>
  <c r="O87" i="3" s="1"/>
  <c r="D26" i="3"/>
  <c r="H26" i="3"/>
  <c r="H87" i="3" s="1"/>
  <c r="L27" i="3"/>
  <c r="L59" i="3"/>
  <c r="L105" i="7"/>
  <c r="O51" i="7"/>
  <c r="L43" i="7"/>
  <c r="L44" i="7"/>
  <c r="L46" i="7"/>
  <c r="R46" i="7" s="1"/>
  <c r="L49" i="7"/>
  <c r="L50" i="7"/>
  <c r="L96" i="7"/>
  <c r="L90" i="7"/>
  <c r="L42" i="7"/>
  <c r="L106" i="12"/>
  <c r="N98" i="1"/>
  <c r="N95" i="1" s="1"/>
  <c r="O98" i="1"/>
  <c r="O95" i="1" s="1"/>
  <c r="L47" i="8"/>
  <c r="L35" i="8"/>
  <c r="L100" i="7"/>
  <c r="R100" i="7" s="1"/>
  <c r="L98" i="7"/>
  <c r="L97" i="7"/>
  <c r="L95" i="7"/>
  <c r="L91" i="7"/>
  <c r="O102" i="7"/>
  <c r="L83" i="7"/>
  <c r="L82" i="7"/>
  <c r="L80" i="7"/>
  <c r="L66" i="7"/>
  <c r="L68" i="7"/>
  <c r="L106" i="7"/>
  <c r="L99" i="7"/>
  <c r="L76" i="7"/>
  <c r="L75" i="7"/>
  <c r="L74" i="7"/>
  <c r="L73" i="7"/>
  <c r="R73" i="7" s="1"/>
  <c r="L71" i="7"/>
  <c r="L64" i="7"/>
  <c r="L63" i="7"/>
  <c r="L62" i="7"/>
  <c r="R62" i="7" s="1"/>
  <c r="L60" i="7"/>
  <c r="R60" i="7" s="1"/>
  <c r="L59" i="7"/>
  <c r="L18" i="6"/>
  <c r="L19" i="6" s="1"/>
  <c r="F23" i="6"/>
  <c r="F27" i="6" s="1"/>
  <c r="L88" i="4"/>
  <c r="O61" i="4"/>
  <c r="L43" i="4"/>
  <c r="L52" i="4"/>
  <c r="L58" i="4"/>
  <c r="L63" i="4"/>
  <c r="L68" i="4"/>
  <c r="L74" i="4"/>
  <c r="L79" i="4"/>
  <c r="L262" i="4"/>
  <c r="L297" i="4"/>
  <c r="L302" i="4"/>
  <c r="L305" i="4"/>
  <c r="L310" i="4"/>
  <c r="L311" i="4"/>
  <c r="L327" i="4"/>
  <c r="M40" i="4"/>
  <c r="L41" i="4"/>
  <c r="M49" i="4"/>
  <c r="L50" i="4"/>
  <c r="M65" i="4"/>
  <c r="L66" i="4"/>
  <c r="N49" i="4"/>
  <c r="M61" i="4"/>
  <c r="L38" i="4"/>
  <c r="L42" i="4"/>
  <c r="L48" i="4"/>
  <c r="L85" i="4"/>
  <c r="L51" i="4"/>
  <c r="L56" i="4"/>
  <c r="L62" i="4"/>
  <c r="L67" i="4"/>
  <c r="L72" i="4"/>
  <c r="L78" i="4"/>
  <c r="L149" i="4"/>
  <c r="L166" i="4"/>
  <c r="L170" i="4"/>
  <c r="L174" i="4"/>
  <c r="L182" i="4"/>
  <c r="L186" i="4"/>
  <c r="L190" i="4"/>
  <c r="L195" i="4"/>
  <c r="L199" i="4"/>
  <c r="L203" i="4"/>
  <c r="L207" i="4"/>
  <c r="L211" i="4"/>
  <c r="L215" i="4"/>
  <c r="L219" i="4"/>
  <c r="L223" i="4"/>
  <c r="L263" i="4"/>
  <c r="L267" i="4"/>
  <c r="L285" i="4"/>
  <c r="L301" i="4"/>
  <c r="L309" i="4"/>
  <c r="L318" i="4"/>
  <c r="O40" i="4"/>
  <c r="O49" i="4"/>
  <c r="N53" i="4"/>
  <c r="M57" i="4"/>
  <c r="O65" i="4"/>
  <c r="M73" i="4"/>
  <c r="N40" i="4"/>
  <c r="O53" i="4"/>
  <c r="N57" i="4"/>
  <c r="N73" i="4"/>
  <c r="M278" i="4"/>
  <c r="L72" i="14" s="1"/>
  <c r="M282" i="4"/>
  <c r="L73" i="14" s="1"/>
  <c r="M295" i="4"/>
  <c r="L76" i="14" s="1"/>
  <c r="C72" i="14"/>
  <c r="N264" i="4"/>
  <c r="N282" i="4"/>
  <c r="M73" i="14" s="1"/>
  <c r="L86" i="3"/>
  <c r="L81" i="3"/>
  <c r="L80" i="3"/>
  <c r="L79" i="3"/>
  <c r="L63" i="3"/>
  <c r="M77" i="2"/>
  <c r="M72" i="2"/>
  <c r="D67" i="2"/>
  <c r="N52" i="2"/>
  <c r="O47" i="2"/>
  <c r="N42" i="2"/>
  <c r="L27" i="2"/>
  <c r="L36" i="2"/>
  <c r="M145" i="2"/>
  <c r="L145" i="2" s="1"/>
  <c r="D153" i="2"/>
  <c r="D144" i="2"/>
  <c r="D160" i="2"/>
  <c r="L153" i="2"/>
  <c r="L144" i="2"/>
  <c r="L96" i="2"/>
  <c r="Q168" i="2" s="1"/>
  <c r="M42" i="2"/>
  <c r="L35" i="2"/>
  <c r="L28" i="2"/>
  <c r="L37" i="2"/>
  <c r="L33" i="2"/>
  <c r="L150" i="2"/>
  <c r="L46" i="2"/>
  <c r="O52" i="2"/>
  <c r="L69" i="2"/>
  <c r="H153" i="2"/>
  <c r="H149" i="2"/>
  <c r="L151" i="2"/>
  <c r="O67" i="2"/>
  <c r="K130" i="2"/>
  <c r="J31" i="10" s="1"/>
  <c r="L76" i="2"/>
  <c r="O118" i="2"/>
  <c r="L118" i="2" s="1"/>
  <c r="L156" i="2"/>
  <c r="L149" i="2"/>
  <c r="D82" i="2"/>
  <c r="G130" i="2"/>
  <c r="D148" i="2"/>
  <c r="L31" i="2"/>
  <c r="L32" i="2"/>
  <c r="M146" i="2"/>
  <c r="L146" i="2" s="1"/>
  <c r="L29" i="2"/>
  <c r="O116" i="2"/>
  <c r="L116" i="2" s="1"/>
  <c r="L39" i="2"/>
  <c r="H144" i="2"/>
  <c r="L138" i="2"/>
  <c r="K104" i="2"/>
  <c r="J29" i="10" s="1"/>
  <c r="O42" i="2"/>
  <c r="D87" i="2"/>
  <c r="O108" i="2"/>
  <c r="L108" i="2" s="1"/>
  <c r="O122" i="2"/>
  <c r="L122" i="2" s="1"/>
  <c r="D146" i="2"/>
  <c r="D149" i="2"/>
  <c r="D162" i="2"/>
  <c r="H47" i="2"/>
  <c r="N87" i="2"/>
  <c r="H100" i="2"/>
  <c r="H104" i="2" s="1"/>
  <c r="H151" i="2"/>
  <c r="O132" i="2"/>
  <c r="O141" i="2" s="1"/>
  <c r="L137" i="2"/>
  <c r="M98" i="1"/>
  <c r="M95" i="1" s="1"/>
  <c r="L96" i="12"/>
  <c r="N51" i="12"/>
  <c r="L99" i="12"/>
  <c r="L30" i="12"/>
  <c r="L84" i="12"/>
  <c r="L82" i="12"/>
  <c r="L95" i="12"/>
  <c r="C46" i="14"/>
  <c r="O299" i="4"/>
  <c r="N77" i="14" s="1"/>
  <c r="M290" i="4"/>
  <c r="L75" i="14" s="1"/>
  <c r="M303" i="4"/>
  <c r="L78" i="14" s="1"/>
  <c r="M252" i="4"/>
  <c r="O319" i="4"/>
  <c r="M260" i="4"/>
  <c r="N290" i="4"/>
  <c r="M75" i="14" s="1"/>
  <c r="O315" i="4"/>
  <c r="C50" i="14"/>
  <c r="N36" i="4"/>
  <c r="O282" i="4"/>
  <c r="N73" i="14" s="1"/>
  <c r="M299" i="4"/>
  <c r="L77" i="14" s="1"/>
  <c r="O264" i="4"/>
  <c r="N295" i="4"/>
  <c r="M76" i="14" s="1"/>
  <c r="L44" i="2"/>
  <c r="H154" i="2"/>
  <c r="N299" i="4"/>
  <c r="M77" i="14" s="1"/>
  <c r="N69" i="4"/>
  <c r="M69" i="4"/>
  <c r="N65" i="4"/>
  <c r="M51" i="7"/>
  <c r="L104" i="7"/>
  <c r="H102" i="7"/>
  <c r="L92" i="7"/>
  <c r="L101" i="7"/>
  <c r="R101" i="7" s="1"/>
  <c r="L94" i="7"/>
  <c r="L78" i="7"/>
  <c r="R78" i="7" s="1"/>
  <c r="M67" i="2"/>
  <c r="N62" i="2"/>
  <c r="N47" i="2"/>
  <c r="H24" i="2"/>
  <c r="C80" i="14"/>
  <c r="O260" i="4"/>
  <c r="O278" i="4"/>
  <c r="N72" i="14" s="1"/>
  <c r="M77" i="4"/>
  <c r="O126" i="2"/>
  <c r="D126" i="2"/>
  <c r="M161" i="2"/>
  <c r="C75" i="14"/>
  <c r="N158" i="2"/>
  <c r="L51" i="2"/>
  <c r="M62" i="2"/>
  <c r="L45" i="7"/>
  <c r="D62" i="2"/>
  <c r="E23" i="6"/>
  <c r="E27" i="6" s="1"/>
  <c r="L47" i="12"/>
  <c r="L91" i="12"/>
  <c r="N67" i="2"/>
  <c r="H62" i="2"/>
  <c r="L82" i="3"/>
  <c r="N23" i="6"/>
  <c r="K23" i="6"/>
  <c r="L40" i="7"/>
  <c r="L79" i="7"/>
  <c r="R79" i="7" s="1"/>
  <c r="L77" i="7"/>
  <c r="M286" i="4"/>
  <c r="L74" i="14" s="1"/>
  <c r="D145" i="2"/>
  <c r="D152" i="2"/>
  <c r="D158" i="2"/>
  <c r="L90" i="12"/>
  <c r="L104" i="12"/>
  <c r="L220" i="1"/>
  <c r="N162" i="2"/>
  <c r="L81" i="2"/>
  <c r="L71" i="2"/>
  <c r="L89" i="2"/>
  <c r="M130" i="2"/>
  <c r="H152" i="2"/>
  <c r="H150" i="2"/>
  <c r="L48" i="7"/>
  <c r="N102" i="7"/>
  <c r="O77" i="4"/>
  <c r="L72" i="7"/>
  <c r="D108" i="2"/>
  <c r="L36" i="12"/>
  <c r="L28" i="12"/>
  <c r="L40" i="12"/>
  <c r="L41" i="12"/>
  <c r="L43" i="12"/>
  <c r="L44" i="12"/>
  <c r="L80" i="12"/>
  <c r="L75" i="12"/>
  <c r="L61" i="12"/>
  <c r="H42" i="2"/>
  <c r="L74" i="2"/>
  <c r="L43" i="3"/>
  <c r="L76" i="3"/>
  <c r="R99" i="3" s="1"/>
  <c r="R102" i="3" s="1"/>
  <c r="M123" i="1"/>
  <c r="M111" i="1"/>
  <c r="O127" i="1"/>
  <c r="O51" i="1"/>
  <c r="L134" i="1"/>
  <c r="L121" i="1"/>
  <c r="N51" i="1"/>
  <c r="M51" i="1"/>
  <c r="L99" i="1"/>
  <c r="N135" i="1"/>
  <c r="M131" i="1"/>
  <c r="H153" i="1"/>
  <c r="H186" i="1" s="1"/>
  <c r="D153" i="1"/>
  <c r="D186" i="1" s="1"/>
  <c r="O82" i="1"/>
  <c r="L64" i="1"/>
  <c r="N188" i="1"/>
  <c r="N192" i="1" s="1"/>
  <c r="D220" i="1"/>
  <c r="M153" i="1"/>
  <c r="M186" i="1" s="1"/>
  <c r="D107" i="1"/>
  <c r="L47" i="1"/>
  <c r="L42" i="1"/>
  <c r="M87" i="1"/>
  <c r="H135" i="1"/>
  <c r="N123" i="1"/>
  <c r="N119" i="1"/>
  <c r="H103" i="1"/>
  <c r="L213" i="1"/>
  <c r="G93" i="1"/>
  <c r="L46" i="1"/>
  <c r="L88" i="1"/>
  <c r="L146" i="1"/>
  <c r="L137" i="1"/>
  <c r="O135" i="1"/>
  <c r="O131" i="1"/>
  <c r="L130" i="1"/>
  <c r="L120" i="1"/>
  <c r="L215" i="1"/>
  <c r="L142" i="1"/>
  <c r="H151" i="1"/>
  <c r="N153" i="1"/>
  <c r="N186" i="1" s="1"/>
  <c r="J93" i="1"/>
  <c r="M127" i="1"/>
  <c r="M40" i="1"/>
  <c r="N34" i="1"/>
  <c r="L37" i="1"/>
  <c r="L35" i="1"/>
  <c r="L63" i="1"/>
  <c r="N61" i="1"/>
  <c r="L89" i="1"/>
  <c r="N87" i="1"/>
  <c r="N77" i="1"/>
  <c r="M66" i="1"/>
  <c r="N139" i="1"/>
  <c r="L112" i="1"/>
  <c r="N103" i="1"/>
  <c r="M119" i="1"/>
  <c r="L41" i="1"/>
  <c r="L38" i="1"/>
  <c r="L62" i="1"/>
  <c r="L57" i="1"/>
  <c r="L54" i="1"/>
  <c r="L85" i="1"/>
  <c r="L74" i="1"/>
  <c r="L138" i="1"/>
  <c r="L136" i="1"/>
  <c r="L133" i="1"/>
  <c r="L132" i="1"/>
  <c r="L129" i="1"/>
  <c r="L128" i="1"/>
  <c r="L126" i="1"/>
  <c r="L125" i="1"/>
  <c r="O123" i="1"/>
  <c r="L122" i="1"/>
  <c r="L116" i="1"/>
  <c r="O111" i="1"/>
  <c r="D139" i="1"/>
  <c r="E93" i="1"/>
  <c r="L48" i="1"/>
  <c r="N45" i="1"/>
  <c r="O56" i="1"/>
  <c r="N56" i="1"/>
  <c r="M56" i="1"/>
  <c r="L53" i="1"/>
  <c r="L92" i="1"/>
  <c r="L73" i="1"/>
  <c r="H139" i="1"/>
  <c r="L114" i="1"/>
  <c r="N151" i="1"/>
  <c r="L150" i="1"/>
  <c r="Q229" i="1" s="1"/>
  <c r="L33" i="1"/>
  <c r="K93" i="1"/>
  <c r="N107" i="1"/>
  <c r="L100" i="1"/>
  <c r="D115" i="1"/>
  <c r="D143" i="1"/>
  <c r="L36" i="1"/>
  <c r="L90" i="1"/>
  <c r="L83" i="1"/>
  <c r="L80" i="1"/>
  <c r="L140" i="1"/>
  <c r="L117" i="1"/>
  <c r="L109" i="1"/>
  <c r="L101" i="1"/>
  <c r="L96" i="1"/>
  <c r="L144" i="1"/>
  <c r="O23" i="6"/>
  <c r="M19" i="6"/>
  <c r="M23" i="6" s="1"/>
  <c r="F130" i="2"/>
  <c r="F156" i="2"/>
  <c r="F142" i="2" s="1"/>
  <c r="F168" i="2" s="1"/>
  <c r="C57" i="14"/>
  <c r="C59" i="14"/>
  <c r="C61" i="14"/>
  <c r="M45" i="8"/>
  <c r="L45" i="8" s="1"/>
  <c r="L44" i="8"/>
  <c r="Q58" i="8" s="1"/>
  <c r="H119" i="1"/>
  <c r="L58" i="1"/>
  <c r="L26" i="2"/>
  <c r="D120" i="2"/>
  <c r="O120" i="2"/>
  <c r="L120" i="2" s="1"/>
  <c r="O114" i="2"/>
  <c r="L114" i="2" s="1"/>
  <c r="D114" i="2"/>
  <c r="H107" i="1"/>
  <c r="D102" i="12"/>
  <c r="D57" i="2"/>
  <c r="F98" i="2"/>
  <c r="G98" i="2"/>
  <c r="D147" i="2"/>
  <c r="D154" i="2"/>
  <c r="C70" i="14"/>
  <c r="O143" i="1"/>
  <c r="L64" i="2"/>
  <c r="O62" i="2"/>
  <c r="D51" i="12"/>
  <c r="C62" i="14"/>
  <c r="D151" i="1"/>
  <c r="L89" i="12"/>
  <c r="N66" i="1"/>
  <c r="N71" i="1"/>
  <c r="L68" i="1"/>
  <c r="L113" i="1"/>
  <c r="L91" i="1"/>
  <c r="D192" i="1"/>
  <c r="D51" i="7"/>
  <c r="M103" i="1"/>
  <c r="L154" i="1"/>
  <c r="L191" i="1"/>
  <c r="L189" i="1"/>
  <c r="L147" i="2"/>
  <c r="D119" i="1"/>
  <c r="D123" i="1"/>
  <c r="D127" i="1"/>
  <c r="D135" i="1"/>
  <c r="D100" i="2"/>
  <c r="D104" i="2" s="1"/>
  <c r="D52" i="2"/>
  <c r="D161" i="2"/>
  <c r="D157" i="2"/>
  <c r="I109" i="12"/>
  <c r="L50" i="12"/>
  <c r="L66" i="12"/>
  <c r="L64" i="12"/>
  <c r="L63" i="12"/>
  <c r="L98" i="12"/>
  <c r="L97" i="12"/>
  <c r="L59" i="1"/>
  <c r="L52" i="1"/>
  <c r="O77" i="1"/>
  <c r="L79" i="1"/>
  <c r="L69" i="1"/>
  <c r="N127" i="1"/>
  <c r="L102" i="1"/>
  <c r="L214" i="1"/>
  <c r="H52" i="2"/>
  <c r="N57" i="2"/>
  <c r="L79" i="2"/>
  <c r="N82" i="2"/>
  <c r="H161" i="2"/>
  <c r="L78" i="3"/>
  <c r="L77" i="3"/>
  <c r="H23" i="6"/>
  <c r="K109" i="7"/>
  <c r="L85" i="7"/>
  <c r="R85" i="7" s="1"/>
  <c r="L84" i="7"/>
  <c r="L81" i="7"/>
  <c r="O290" i="4"/>
  <c r="N75" i="14" s="1"/>
  <c r="D150" i="2"/>
  <c r="D151" i="2"/>
  <c r="D159" i="2"/>
  <c r="L45" i="12"/>
  <c r="L83" i="12"/>
  <c r="L81" i="12"/>
  <c r="L77" i="12"/>
  <c r="L76" i="12"/>
  <c r="L74" i="12"/>
  <c r="L71" i="12"/>
  <c r="L105" i="12"/>
  <c r="M45" i="1"/>
  <c r="O45" i="1"/>
  <c r="O34" i="1"/>
  <c r="N82" i="1"/>
  <c r="O71" i="1"/>
  <c r="N115" i="1"/>
  <c r="O151" i="1"/>
  <c r="M47" i="2"/>
  <c r="I104" i="2"/>
  <c r="H29" i="10" s="1"/>
  <c r="I23" i="6"/>
  <c r="N130" i="2"/>
  <c r="H160" i="2"/>
  <c r="H132" i="2"/>
  <c r="H141" i="2" s="1"/>
  <c r="L72" i="3"/>
  <c r="L71" i="3"/>
  <c r="L67" i="3"/>
  <c r="M272" i="4"/>
  <c r="L272" i="4" s="1"/>
  <c r="N36" i="8"/>
  <c r="N260" i="4"/>
  <c r="C77" i="14"/>
  <c r="M264" i="4"/>
  <c r="L68" i="12"/>
  <c r="L136" i="2"/>
  <c r="M36" i="4"/>
  <c r="N77" i="4"/>
  <c r="N143" i="1"/>
  <c r="I93" i="1"/>
  <c r="O162" i="2"/>
  <c r="E109" i="7"/>
  <c r="E112" i="7" s="1"/>
  <c r="D23" i="6"/>
  <c r="D27" i="6" s="1"/>
  <c r="M315" i="4"/>
  <c r="C66" i="14"/>
  <c r="L74" i="3"/>
  <c r="M162" i="2"/>
  <c r="D132" i="2"/>
  <c r="D141" i="2" s="1"/>
  <c r="L41" i="2"/>
  <c r="D24" i="2"/>
  <c r="I142" i="2"/>
  <c r="E98" i="2"/>
  <c r="M160" i="2"/>
  <c r="L32" i="1"/>
  <c r="C69" i="14"/>
  <c r="C27" i="14"/>
  <c r="C41" i="14"/>
  <c r="C49" i="14"/>
  <c r="C58" i="14"/>
  <c r="C52" i="14"/>
  <c r="C47" i="14"/>
  <c r="C51" i="14"/>
  <c r="C82" i="14"/>
  <c r="C40" i="14"/>
  <c r="H102" i="12"/>
  <c r="J109" i="12"/>
  <c r="L43" i="1"/>
  <c r="O40" i="1"/>
  <c r="O161" i="2"/>
  <c r="L40" i="2"/>
  <c r="M307" i="4"/>
  <c r="L79" i="14" s="1"/>
  <c r="O188" i="1"/>
  <c r="O192" i="1" s="1"/>
  <c r="G192" i="1"/>
  <c r="L28" i="1"/>
  <c r="L118" i="1"/>
  <c r="M115" i="1"/>
  <c r="N72" i="2"/>
  <c r="L61" i="7"/>
  <c r="I147" i="1"/>
  <c r="H95" i="1"/>
  <c r="L22" i="6"/>
  <c r="L27" i="12"/>
  <c r="L53" i="12"/>
  <c r="L55" i="12" s="1"/>
  <c r="L59" i="12"/>
  <c r="L67" i="1"/>
  <c r="O66" i="1"/>
  <c r="O61" i="1"/>
  <c r="L141" i="1"/>
  <c r="M139" i="1"/>
  <c r="M152" i="2"/>
  <c r="L152" i="2" s="1"/>
  <c r="L34" i="2"/>
  <c r="L54" i="2"/>
  <c r="O154" i="2"/>
  <c r="K156" i="2"/>
  <c r="H106" i="2"/>
  <c r="H130" i="2" s="1"/>
  <c r="L38" i="8"/>
  <c r="Q61" i="8" s="1"/>
  <c r="M39" i="8"/>
  <c r="M268" i="4"/>
  <c r="L268" i="4" s="1"/>
  <c r="G156" i="2"/>
  <c r="E109" i="12"/>
  <c r="N102" i="12"/>
  <c r="M135" i="1"/>
  <c r="H127" i="1"/>
  <c r="E147" i="1"/>
  <c r="D28" i="10" s="1"/>
  <c r="O153" i="1"/>
  <c r="O186" i="1" s="1"/>
  <c r="L72" i="1"/>
  <c r="M102" i="7"/>
  <c r="O124" i="2"/>
  <c r="L124" i="2" s="1"/>
  <c r="F147" i="1"/>
  <c r="E28" i="10" s="1"/>
  <c r="D98" i="1"/>
  <c r="D95" i="1" s="1"/>
  <c r="G109" i="7"/>
  <c r="G112" i="7" s="1"/>
  <c r="O51" i="12"/>
  <c r="L48" i="12"/>
  <c r="L49" i="12"/>
  <c r="K109" i="12"/>
  <c r="N154" i="2"/>
  <c r="J109" i="7"/>
  <c r="N272" i="4"/>
  <c r="L56" i="2"/>
  <c r="M52" i="2"/>
  <c r="G23" i="6"/>
  <c r="G27" i="6" s="1"/>
  <c r="L110" i="1"/>
  <c r="M107" i="1"/>
  <c r="L104" i="1"/>
  <c r="O103" i="1"/>
  <c r="L97" i="1"/>
  <c r="N161" i="2"/>
  <c r="N132" i="2"/>
  <c r="N141" i="2" s="1"/>
  <c r="L53" i="7"/>
  <c r="M82" i="1"/>
  <c r="H57" i="2"/>
  <c r="E192" i="1"/>
  <c r="D31" i="10" s="1"/>
  <c r="M188" i="1"/>
  <c r="O110" i="2"/>
  <c r="L110" i="2" s="1"/>
  <c r="D110" i="2"/>
  <c r="L94" i="12"/>
  <c r="M102" i="12"/>
  <c r="M91" i="2"/>
  <c r="H87" i="2"/>
  <c r="M34" i="1"/>
  <c r="F109" i="7"/>
  <c r="F112" i="7" s="1"/>
  <c r="N40" i="1"/>
  <c r="H123" i="1"/>
  <c r="C79" i="14"/>
  <c r="L49" i="1"/>
  <c r="O24" i="2"/>
  <c r="L34" i="8"/>
  <c r="D102" i="7"/>
  <c r="F109" i="12"/>
  <c r="D47" i="2"/>
  <c r="G147" i="1"/>
  <c r="F28" i="10" s="1"/>
  <c r="L42" i="12"/>
  <c r="M51" i="12"/>
  <c r="O102" i="12"/>
  <c r="M61" i="1"/>
  <c r="H131" i="1"/>
  <c r="O119" i="1"/>
  <c r="J142" i="2"/>
  <c r="J147" i="1"/>
  <c r="E92" i="3"/>
  <c r="M77" i="1"/>
  <c r="L78" i="1"/>
  <c r="L30" i="2"/>
  <c r="M148" i="2"/>
  <c r="D103" i="1"/>
  <c r="G109" i="12"/>
  <c r="D36" i="8"/>
  <c r="D53" i="8" s="1"/>
  <c r="D58" i="8" s="1"/>
  <c r="L26" i="12"/>
  <c r="H51" i="12"/>
  <c r="L92" i="12"/>
  <c r="L124" i="1"/>
  <c r="N24" i="2"/>
  <c r="H67" i="2"/>
  <c r="K98" i="2"/>
  <c r="L126" i="2"/>
  <c r="H51" i="7"/>
  <c r="K147" i="1"/>
  <c r="O128" i="2"/>
  <c r="L128" i="2" s="1"/>
  <c r="D128" i="2"/>
  <c r="L145" i="1"/>
  <c r="M143" i="1"/>
  <c r="O107" i="1"/>
  <c r="L108" i="1"/>
  <c r="L59" i="2"/>
  <c r="M86" i="2"/>
  <c r="H82" i="2"/>
  <c r="F93" i="1"/>
  <c r="D164" i="2"/>
  <c r="D131" i="1"/>
  <c r="L29" i="12"/>
  <c r="O87" i="1"/>
  <c r="M71" i="1"/>
  <c r="M154" i="2"/>
  <c r="O36" i="4"/>
  <c r="M132" i="2"/>
  <c r="M141" i="2" s="1"/>
  <c r="L141" i="2" s="1"/>
  <c r="C81" i="14"/>
  <c r="L84" i="1"/>
  <c r="O139" i="1"/>
  <c r="O115" i="1"/>
  <c r="N111" i="1"/>
  <c r="M151" i="1"/>
  <c r="M24" i="2"/>
  <c r="O77" i="2"/>
  <c r="L73" i="3"/>
  <c r="L47" i="7"/>
  <c r="H115" i="1"/>
  <c r="M53" i="4"/>
  <c r="C43" i="14"/>
  <c r="L72" i="12"/>
  <c r="H143" i="1"/>
  <c r="N315" i="4"/>
  <c r="L139" i="2"/>
  <c r="L105" i="1"/>
  <c r="L194" i="1"/>
  <c r="L208" i="1" s="1"/>
  <c r="O72" i="2"/>
  <c r="O82" i="2"/>
  <c r="L75" i="3"/>
  <c r="L41" i="7"/>
  <c r="L89" i="7"/>
  <c r="I109" i="7"/>
  <c r="H111" i="1"/>
  <c r="C53" i="14"/>
  <c r="C54" i="14"/>
  <c r="C67" i="14"/>
  <c r="C65" i="14"/>
  <c r="C44" i="14"/>
  <c r="C55" i="14"/>
  <c r="H109" i="7" l="1"/>
  <c r="S356" i="4"/>
  <c r="L32" i="7"/>
  <c r="R32" i="7" s="1"/>
  <c r="R34" i="7"/>
  <c r="D87" i="3"/>
  <c r="D92" i="3" s="1"/>
  <c r="N335" i="4"/>
  <c r="M335" i="4"/>
  <c r="K56" i="14"/>
  <c r="L29" i="10"/>
  <c r="M29" i="10"/>
  <c r="H27" i="10"/>
  <c r="I27" i="10"/>
  <c r="L62" i="2"/>
  <c r="J27" i="10"/>
  <c r="O163" i="2"/>
  <c r="N81" i="14"/>
  <c r="K81" i="14" s="1"/>
  <c r="O346" i="4"/>
  <c r="O335" i="4" s="1"/>
  <c r="M30" i="14"/>
  <c r="N34" i="14"/>
  <c r="L345" i="4"/>
  <c r="N35" i="14"/>
  <c r="N36" i="14"/>
  <c r="M34" i="14"/>
  <c r="L34" i="14"/>
  <c r="M37" i="14"/>
  <c r="L340" i="4"/>
  <c r="M33" i="14"/>
  <c r="N33" i="14"/>
  <c r="M29" i="14"/>
  <c r="M36" i="14"/>
  <c r="M38" i="14"/>
  <c r="N37" i="14"/>
  <c r="L35" i="14"/>
  <c r="M31" i="10"/>
  <c r="M163" i="2"/>
  <c r="L72" i="2"/>
  <c r="L31" i="14"/>
  <c r="N32" i="14"/>
  <c r="M31" i="14"/>
  <c r="L30" i="14"/>
  <c r="M32" i="14"/>
  <c r="N28" i="14"/>
  <c r="M28" i="14"/>
  <c r="L36" i="14"/>
  <c r="L29" i="14"/>
  <c r="N29" i="14"/>
  <c r="L33" i="14"/>
  <c r="N38" i="14"/>
  <c r="N30" i="14"/>
  <c r="N31" i="14"/>
  <c r="M35" i="14"/>
  <c r="L87" i="7"/>
  <c r="L38" i="7"/>
  <c r="R38" i="7" s="1"/>
  <c r="L87" i="12"/>
  <c r="F31" i="10"/>
  <c r="C31" i="10" s="1"/>
  <c r="N53" i="8"/>
  <c r="L102" i="7"/>
  <c r="R47" i="7"/>
  <c r="E31" i="10"/>
  <c r="L30" i="10"/>
  <c r="Q120" i="7"/>
  <c r="D30" i="10"/>
  <c r="G31" i="10"/>
  <c r="K41" i="14"/>
  <c r="Q167" i="2"/>
  <c r="L160" i="2"/>
  <c r="S359" i="4"/>
  <c r="Q62" i="8"/>
  <c r="L157" i="2"/>
  <c r="N30" i="10"/>
  <c r="G28" i="14"/>
  <c r="N313" i="4"/>
  <c r="M32" i="10" s="1"/>
  <c r="K74" i="14"/>
  <c r="O36" i="8"/>
  <c r="O53" i="8" s="1"/>
  <c r="G37" i="14"/>
  <c r="O313" i="4"/>
  <c r="N32" i="10" s="1"/>
  <c r="M313" i="4"/>
  <c r="L32" i="10" s="1"/>
  <c r="M334" i="4"/>
  <c r="L354" i="4"/>
  <c r="L83" i="4"/>
  <c r="R61" i="7"/>
  <c r="K70" i="14"/>
  <c r="L151" i="1"/>
  <c r="N334" i="4"/>
  <c r="M33" i="10" s="1"/>
  <c r="L42" i="2"/>
  <c r="L108" i="7"/>
  <c r="L47" i="2"/>
  <c r="L51" i="7"/>
  <c r="I218" i="1"/>
  <c r="S361" i="4"/>
  <c r="R106" i="7"/>
  <c r="L108" i="12"/>
  <c r="E85" i="14"/>
  <c r="S360" i="4"/>
  <c r="G30" i="10"/>
  <c r="F85" i="14"/>
  <c r="K218" i="1"/>
  <c r="E218" i="1"/>
  <c r="E225" i="1" s="1"/>
  <c r="E27" i="10"/>
  <c r="F218" i="1"/>
  <c r="F225" i="1" s="1"/>
  <c r="F27" i="10"/>
  <c r="G218" i="1"/>
  <c r="G225" i="1" s="1"/>
  <c r="J218" i="1"/>
  <c r="L212" i="1"/>
  <c r="Q232" i="1" s="1"/>
  <c r="L31" i="8"/>
  <c r="Q60" i="8"/>
  <c r="R84" i="7"/>
  <c r="R92" i="7"/>
  <c r="R99" i="7"/>
  <c r="Q26" i="7"/>
  <c r="R82" i="7"/>
  <c r="R95" i="7"/>
  <c r="R96" i="7"/>
  <c r="R44" i="7"/>
  <c r="R48" i="7"/>
  <c r="R77" i="7"/>
  <c r="R63" i="7"/>
  <c r="R74" i="7"/>
  <c r="R68" i="7"/>
  <c r="R83" i="7"/>
  <c r="R97" i="7"/>
  <c r="R50" i="7"/>
  <c r="R43" i="7"/>
  <c r="R72" i="7"/>
  <c r="R94" i="7"/>
  <c r="R64" i="7"/>
  <c r="R75" i="7"/>
  <c r="R66" i="7"/>
  <c r="R42" i="7"/>
  <c r="R49" i="7"/>
  <c r="R81" i="7"/>
  <c r="R45" i="7"/>
  <c r="R71" i="7"/>
  <c r="R76" i="7"/>
  <c r="R80" i="7"/>
  <c r="R91" i="7"/>
  <c r="R98" i="7"/>
  <c r="R90" i="7"/>
  <c r="R105" i="7"/>
  <c r="K79" i="14"/>
  <c r="D27" i="10"/>
  <c r="K76" i="14"/>
  <c r="L44" i="4"/>
  <c r="M210" i="1"/>
  <c r="L28" i="14" s="1"/>
  <c r="K78" i="14"/>
  <c r="G33" i="14"/>
  <c r="G38" i="14"/>
  <c r="K44" i="14"/>
  <c r="L69" i="4"/>
  <c r="K55" i="14"/>
  <c r="K43" i="14"/>
  <c r="K66" i="14"/>
  <c r="K49" i="14"/>
  <c r="K63" i="14"/>
  <c r="K57" i="14"/>
  <c r="K69" i="14"/>
  <c r="K68" i="14"/>
  <c r="K64" i="14"/>
  <c r="K59" i="14"/>
  <c r="K60" i="14"/>
  <c r="K62" i="14"/>
  <c r="K61" i="14"/>
  <c r="K47" i="14"/>
  <c r="K53" i="14"/>
  <c r="K80" i="14"/>
  <c r="K65" i="14"/>
  <c r="K58" i="14"/>
  <c r="Q223" i="1"/>
  <c r="K75" i="14"/>
  <c r="K72" i="14"/>
  <c r="K73" i="14"/>
  <c r="K51" i="14"/>
  <c r="K67" i="14"/>
  <c r="K45" i="14"/>
  <c r="K46" i="14"/>
  <c r="K48" i="14"/>
  <c r="K50" i="14"/>
  <c r="K52" i="14"/>
  <c r="R59" i="7"/>
  <c r="Q119" i="7"/>
  <c r="K82" i="14"/>
  <c r="R104" i="7"/>
  <c r="Q118" i="7"/>
  <c r="R89" i="7"/>
  <c r="Q117" i="7"/>
  <c r="P44" i="10" s="1"/>
  <c r="R53" i="7"/>
  <c r="Q116" i="7"/>
  <c r="Q113" i="7"/>
  <c r="Q111" i="7"/>
  <c r="Q166" i="2"/>
  <c r="Q175" i="2"/>
  <c r="Q226" i="1"/>
  <c r="G29" i="10"/>
  <c r="R26" i="7"/>
  <c r="M53" i="8"/>
  <c r="C60" i="14"/>
  <c r="L252" i="4"/>
  <c r="L161" i="2"/>
  <c r="R55" i="7"/>
  <c r="L23" i="6"/>
  <c r="Q20" i="6"/>
  <c r="Q26" i="6" s="1"/>
  <c r="L26" i="3"/>
  <c r="L87" i="3" s="1"/>
  <c r="C28" i="14"/>
  <c r="K77" i="14"/>
  <c r="L73" i="4"/>
  <c r="L57" i="4"/>
  <c r="L77" i="4"/>
  <c r="G31" i="14"/>
  <c r="G34" i="14"/>
  <c r="G30" i="14"/>
  <c r="G36" i="14"/>
  <c r="L319" i="4"/>
  <c r="L286" i="4"/>
  <c r="L303" i="4"/>
  <c r="L295" i="4"/>
  <c r="L307" i="4"/>
  <c r="L290" i="4"/>
  <c r="L61" i="4"/>
  <c r="L53" i="4"/>
  <c r="L49" i="4"/>
  <c r="L36" i="4"/>
  <c r="M94" i="4"/>
  <c r="L282" i="4"/>
  <c r="L315" i="4"/>
  <c r="L278" i="4"/>
  <c r="L264" i="4"/>
  <c r="L299" i="4"/>
  <c r="L260" i="4"/>
  <c r="L65" i="4"/>
  <c r="L40" i="4"/>
  <c r="L67" i="2"/>
  <c r="C42" i="14"/>
  <c r="L77" i="2"/>
  <c r="L132" i="2"/>
  <c r="C45" i="14"/>
  <c r="L98" i="1"/>
  <c r="Q227" i="1" s="1"/>
  <c r="C68" i="14"/>
  <c r="N81" i="4"/>
  <c r="C73" i="14"/>
  <c r="L154" i="2"/>
  <c r="C34" i="14"/>
  <c r="C74" i="14"/>
  <c r="O109" i="7"/>
  <c r="M109" i="12"/>
  <c r="L57" i="2"/>
  <c r="D93" i="1"/>
  <c r="L153" i="1"/>
  <c r="L186" i="1" s="1"/>
  <c r="L123" i="1"/>
  <c r="L131" i="1"/>
  <c r="L119" i="1"/>
  <c r="L127" i="1"/>
  <c r="L135" i="1"/>
  <c r="L51" i="1"/>
  <c r="C39" i="14"/>
  <c r="L111" i="1"/>
  <c r="L143" i="1"/>
  <c r="C37" i="14"/>
  <c r="L56" i="1"/>
  <c r="C33" i="14"/>
  <c r="L45" i="1"/>
  <c r="C29" i="14"/>
  <c r="L87" i="1"/>
  <c r="L34" i="1"/>
  <c r="H93" i="1"/>
  <c r="L29" i="1"/>
  <c r="L115" i="1"/>
  <c r="L61" i="1"/>
  <c r="N93" i="1"/>
  <c r="L71" i="1"/>
  <c r="L40" i="1"/>
  <c r="M147" i="1"/>
  <c r="L139" i="1"/>
  <c r="C76" i="14"/>
  <c r="Q225" i="1"/>
  <c r="C48" i="14"/>
  <c r="C35" i="14"/>
  <c r="C63" i="14"/>
  <c r="M93" i="1"/>
  <c r="L77" i="1"/>
  <c r="L102" i="12"/>
  <c r="O109" i="12"/>
  <c r="O93" i="1"/>
  <c r="L162" i="2"/>
  <c r="L51" i="12"/>
  <c r="C38" i="14"/>
  <c r="O147" i="1"/>
  <c r="L107" i="1"/>
  <c r="N98" i="2"/>
  <c r="D130" i="2"/>
  <c r="N109" i="7"/>
  <c r="L66" i="1"/>
  <c r="M109" i="7"/>
  <c r="D98" i="2"/>
  <c r="L24" i="2"/>
  <c r="C31" i="14"/>
  <c r="C78" i="14"/>
  <c r="D109" i="12"/>
  <c r="H109" i="12"/>
  <c r="M81" i="4"/>
  <c r="L39" i="8"/>
  <c r="H156" i="2"/>
  <c r="H142" i="2" s="1"/>
  <c r="K142" i="2"/>
  <c r="O81" i="4"/>
  <c r="L148" i="2"/>
  <c r="L91" i="2"/>
  <c r="L87" i="2" s="1"/>
  <c r="M87" i="2"/>
  <c r="L38" i="14" s="1"/>
  <c r="D156" i="2"/>
  <c r="D142" i="2" s="1"/>
  <c r="D168" i="2" s="1"/>
  <c r="G142" i="2"/>
  <c r="G168" i="2" s="1"/>
  <c r="D109" i="7"/>
  <c r="D112" i="7" s="1"/>
  <c r="N109" i="12"/>
  <c r="C36" i="14"/>
  <c r="C30" i="14"/>
  <c r="M57" i="2"/>
  <c r="L32" i="14" s="1"/>
  <c r="O98" i="2"/>
  <c r="N147" i="1"/>
  <c r="Q228" i="1"/>
  <c r="O94" i="4"/>
  <c r="C32" i="14"/>
  <c r="L188" i="1"/>
  <c r="M192" i="1"/>
  <c r="L31" i="10" s="1"/>
  <c r="L52" i="2"/>
  <c r="L86" i="2"/>
  <c r="L82" i="2" s="1"/>
  <c r="M82" i="2"/>
  <c r="L37" i="14" s="1"/>
  <c r="O130" i="2"/>
  <c r="N31" i="10" s="1"/>
  <c r="L103" i="1"/>
  <c r="D147" i="1"/>
  <c r="L82" i="1"/>
  <c r="H98" i="2"/>
  <c r="N142" i="2"/>
  <c r="Q230" i="1"/>
  <c r="C64" i="14"/>
  <c r="H147" i="1"/>
  <c r="P38" i="10" l="1"/>
  <c r="P40" i="10"/>
  <c r="P43" i="10"/>
  <c r="P42" i="10"/>
  <c r="P41" i="10"/>
  <c r="L246" i="4"/>
  <c r="L346" i="4"/>
  <c r="M30" i="10"/>
  <c r="N27" i="10"/>
  <c r="M27" i="10"/>
  <c r="K29" i="14"/>
  <c r="R87" i="7"/>
  <c r="R102" i="7"/>
  <c r="Q65" i="8"/>
  <c r="L36" i="8"/>
  <c r="L53" i="8" s="1"/>
  <c r="K30" i="10"/>
  <c r="M217" i="1"/>
  <c r="L313" i="4"/>
  <c r="L163" i="2"/>
  <c r="S363" i="4"/>
  <c r="P45" i="10" s="1"/>
  <c r="L130" i="2"/>
  <c r="K33" i="14"/>
  <c r="R51" i="7"/>
  <c r="H218" i="1"/>
  <c r="K31" i="10"/>
  <c r="L192" i="1"/>
  <c r="O218" i="1"/>
  <c r="L94" i="4"/>
  <c r="K32" i="10"/>
  <c r="S364" i="4"/>
  <c r="P46" i="10" s="1"/>
  <c r="L109" i="7"/>
  <c r="D218" i="1"/>
  <c r="D225" i="1" s="1"/>
  <c r="L147" i="1"/>
  <c r="N218" i="1"/>
  <c r="G27" i="10"/>
  <c r="L93" i="1"/>
  <c r="K32" i="14"/>
  <c r="R108" i="7"/>
  <c r="K37" i="14"/>
  <c r="L210" i="1"/>
  <c r="K38" i="14"/>
  <c r="K35" i="14"/>
  <c r="Q121" i="7"/>
  <c r="Q169" i="2"/>
  <c r="C29" i="10"/>
  <c r="K36" i="14"/>
  <c r="Q28" i="6"/>
  <c r="Q30" i="6"/>
  <c r="K31" i="14"/>
  <c r="K34" i="14"/>
  <c r="K30" i="14"/>
  <c r="L81" i="4"/>
  <c r="C32" i="10"/>
  <c r="L95" i="1"/>
  <c r="M98" i="2"/>
  <c r="L27" i="10" s="1"/>
  <c r="L109" i="12"/>
  <c r="C28" i="10"/>
  <c r="C27" i="10"/>
  <c r="M142" i="2"/>
  <c r="Q233" i="1"/>
  <c r="L217" i="1" l="1"/>
  <c r="L33" i="10"/>
  <c r="Q66" i="8"/>
  <c r="M218" i="1"/>
  <c r="L218" i="1" s="1"/>
  <c r="K27" i="10"/>
  <c r="L98" i="2"/>
  <c r="K28" i="14"/>
  <c r="R109" i="7"/>
  <c r="Q122" i="7"/>
  <c r="L103" i="2"/>
  <c r="O102" i="2"/>
  <c r="O158" i="2" s="1"/>
  <c r="Q235" i="1" l="1"/>
  <c r="O142" i="2"/>
  <c r="L158" i="2"/>
  <c r="L142" i="2" s="1"/>
  <c r="L102" i="2"/>
  <c r="Q172" i="2" s="1"/>
  <c r="O100" i="2"/>
  <c r="N42" i="14" s="1"/>
  <c r="Q176" i="2" l="1"/>
  <c r="Q178" i="2" s="1"/>
  <c r="O104" i="2"/>
  <c r="N29" i="10" s="1"/>
  <c r="L100" i="2"/>
  <c r="K29" i="10" l="1"/>
  <c r="L104" i="2"/>
  <c r="K42" i="14"/>
  <c r="D71" i="14" l="1"/>
  <c r="D85" i="14" s="1"/>
  <c r="D34" i="10" l="1"/>
  <c r="D39" i="10" s="1"/>
  <c r="C71" i="14"/>
  <c r="E34" i="10"/>
  <c r="E39" i="10" s="1"/>
  <c r="C30" i="10" l="1"/>
  <c r="G71" i="14" l="1"/>
  <c r="K71" i="14"/>
  <c r="N83" i="14"/>
  <c r="O334" i="4" l="1"/>
  <c r="F34" i="10"/>
  <c r="F39" i="10" s="1"/>
  <c r="C33" i="10"/>
  <c r="C34" i="10" s="1"/>
  <c r="C39" i="10" s="1"/>
  <c r="C83" i="14"/>
  <c r="C85" i="14" s="1"/>
  <c r="S365" i="4"/>
  <c r="P47" i="10" s="1"/>
  <c r="L334" i="4" l="1"/>
  <c r="N33" i="10"/>
  <c r="K33" i="10" s="1"/>
  <c r="K83" i="14"/>
  <c r="L344" i="4"/>
  <c r="L335" i="4" s="1"/>
  <c r="S367" i="4" l="1"/>
  <c r="P48" i="10"/>
  <c r="N41" i="15"/>
  <c r="O41" i="15"/>
  <c r="M41" i="15"/>
  <c r="O42" i="15"/>
  <c r="K40" i="15"/>
  <c r="J39" i="14" s="1"/>
  <c r="N42" i="15"/>
  <c r="J40" i="15"/>
  <c r="I39" i="14" s="1"/>
  <c r="I40" i="15"/>
  <c r="M42" i="15"/>
  <c r="S368" i="4" l="1"/>
  <c r="I43" i="15"/>
  <c r="H39" i="14"/>
  <c r="J85" i="14"/>
  <c r="K43" i="15"/>
  <c r="I85" i="14"/>
  <c r="J43" i="15"/>
  <c r="O40" i="15"/>
  <c r="N40" i="15"/>
  <c r="M40" i="15"/>
  <c r="H40" i="15"/>
  <c r="L40" i="15" s="1"/>
  <c r="J178" i="15" l="1"/>
  <c r="I28" i="10"/>
  <c r="I34" i="10" s="1"/>
  <c r="M43" i="15"/>
  <c r="L28" i="10" s="1"/>
  <c r="L39" i="14"/>
  <c r="I178" i="15"/>
  <c r="H28" i="10"/>
  <c r="H34" i="10" s="1"/>
  <c r="N43" i="15"/>
  <c r="M28" i="10" s="1"/>
  <c r="M34" i="10" s="1"/>
  <c r="M39" i="14"/>
  <c r="M85" i="14" s="1"/>
  <c r="K178" i="15"/>
  <c r="J28" i="10"/>
  <c r="J34" i="10" s="1"/>
  <c r="O43" i="15"/>
  <c r="N28" i="10" s="1"/>
  <c r="N34" i="10" s="1"/>
  <c r="N39" i="14"/>
  <c r="N85" i="14" s="1"/>
  <c r="L43" i="15"/>
  <c r="H43" i="15"/>
  <c r="I176" i="15"/>
  <c r="J176" i="15"/>
  <c r="K176" i="15"/>
  <c r="G39" i="14"/>
  <c r="G85" i="14" s="1"/>
  <c r="H85" i="14"/>
  <c r="O178" i="15" l="1"/>
  <c r="O176" i="15" s="1"/>
  <c r="N178" i="15"/>
  <c r="N176" i="15" s="1"/>
  <c r="M178" i="15"/>
  <c r="M176" i="15" s="1"/>
  <c r="K39" i="14"/>
  <c r="K85" i="14" s="1"/>
  <c r="L85" i="14"/>
  <c r="H178" i="15"/>
  <c r="H176" i="15" s="1"/>
  <c r="L178" i="15"/>
  <c r="L176" i="15" s="1"/>
  <c r="Q194" i="15" s="1"/>
  <c r="L34" i="10"/>
  <c r="K34" i="10" s="1"/>
  <c r="P50" i="10" s="1"/>
  <c r="K28" i="10"/>
  <c r="G28" i="10"/>
  <c r="G34" i="10" s="1"/>
</calcChain>
</file>

<file path=xl/sharedStrings.xml><?xml version="1.0" encoding="utf-8"?>
<sst xmlns="http://schemas.openxmlformats.org/spreadsheetml/2006/main" count="3058" uniqueCount="610">
  <si>
    <t>Iš viso</t>
  </si>
  <si>
    <t>išlaidoms</t>
  </si>
  <si>
    <t>turtui įsigyti</t>
  </si>
  <si>
    <t>iš viso</t>
  </si>
  <si>
    <t>iš jų darbo užmokesčiui</t>
  </si>
  <si>
    <t>Eil.                 Nr.</t>
  </si>
  <si>
    <t>01 programa. Savivaldybės valdymas</t>
  </si>
  <si>
    <t>Degaičių seniūnija</t>
  </si>
  <si>
    <t>savarankiškos funkcijos</t>
  </si>
  <si>
    <t>01</t>
  </si>
  <si>
    <t>Gadūnavo seniūnija</t>
  </si>
  <si>
    <t>Luokės seniūnija</t>
  </si>
  <si>
    <t>Nevarėnų seniūnija</t>
  </si>
  <si>
    <t>Ryškėnų seniūnija</t>
  </si>
  <si>
    <t>Tryškių seniūnija</t>
  </si>
  <si>
    <t>Upynos seniūnija</t>
  </si>
  <si>
    <t>Varnių seniūnija</t>
  </si>
  <si>
    <t>Viešvėnų seniūnija</t>
  </si>
  <si>
    <t>Žarėnų seniūnija</t>
  </si>
  <si>
    <t>Telšių miesto seniūnija</t>
  </si>
  <si>
    <t>Savivaldybės administracija</t>
  </si>
  <si>
    <t>03</t>
  </si>
  <si>
    <t>06</t>
  </si>
  <si>
    <t>02</t>
  </si>
  <si>
    <t>10</t>
  </si>
  <si>
    <t>04</t>
  </si>
  <si>
    <t>Savivaldybės administracijos Finansų skyrius</t>
  </si>
  <si>
    <t>Kultūros centras</t>
  </si>
  <si>
    <t>Karolinos Praniauskaitės viešoji biblioteka</t>
  </si>
  <si>
    <t>Žemaitės dramos teatras</t>
  </si>
  <si>
    <t>08</t>
  </si>
  <si>
    <t>05</t>
  </si>
  <si>
    <t>07</t>
  </si>
  <si>
    <t>Žemaitės gimnazija</t>
  </si>
  <si>
    <t>Lopšelis-darželis „Nykštukas“</t>
  </si>
  <si>
    <t>Lopšelis-darželis „Saulutė“</t>
  </si>
  <si>
    <t>Lopšelis-darželis „Berželis“</t>
  </si>
  <si>
    <t>Lopšelis-darželis „Mastis“</t>
  </si>
  <si>
    <t>Lopšelis-darželis „Eglutė“</t>
  </si>
  <si>
    <t>Rainių mokykla-darželis</t>
  </si>
  <si>
    <t>„Saulėtekio“ pradinė mokykla</t>
  </si>
  <si>
    <t>Upynos pagrindinė mokykla</t>
  </si>
  <si>
    <t>Eigirdžių pagrindinė mokykla</t>
  </si>
  <si>
    <t>Viešvėnų pagrindinė mokykla</t>
  </si>
  <si>
    <t>Luokės muzikos ir dailės mokykla</t>
  </si>
  <si>
    <t>Telšių švietimo centras</t>
  </si>
  <si>
    <t>09</t>
  </si>
  <si>
    <t>Senelių globos namai</t>
  </si>
  <si>
    <t>Socialinių paslaugų centras</t>
  </si>
  <si>
    <t>Valsty- bės funkci- jų kla- sifikacija</t>
  </si>
  <si>
    <t>Varnių Motiejaus Valančiaus gimnazija</t>
  </si>
  <si>
    <t>Savivaldybės kontrolės ir audito tarnyba</t>
  </si>
  <si>
    <t>Nevarėnų kultūros centras</t>
  </si>
  <si>
    <t>Ryškėnų kultūros centras</t>
  </si>
  <si>
    <t>02 programa. Saugios aplinkos užtikrinimas</t>
  </si>
  <si>
    <t xml:space="preserve"> Nevarėnų seniūnija</t>
  </si>
  <si>
    <t xml:space="preserve"> Ryškėnų seniūnija</t>
  </si>
  <si>
    <t>03 programa. Sveikatos priežiūra</t>
  </si>
  <si>
    <t>Sporto ir rekreacijos centras</t>
  </si>
  <si>
    <t>Telšių dailės mokykla</t>
  </si>
  <si>
    <t>06 programa. Kultūros ir sporto politikos įgyvendinimas</t>
  </si>
  <si>
    <t>Viešvėnų kultūros centras</t>
  </si>
  <si>
    <t>07 programa. Socialinės paramos įgyvendinimas</t>
  </si>
  <si>
    <t>Vaikų globos namai</t>
  </si>
  <si>
    <t>Visuomenės sveikatos biuras</t>
  </si>
  <si>
    <t>1.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</si>
  <si>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</si>
  <si>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</si>
  <si>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</si>
  <si>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</si>
  <si>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</si>
  <si>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</si>
  <si>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</si>
  <si>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</si>
  <si>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</si>
  <si>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</si>
  <si>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</si>
  <si>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</si>
  <si>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</si>
  <si>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</si>
  <si>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</si>
  <si>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</si>
  <si>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</si>
  <si>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</si>
  <si>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</si>
  <si>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</si>
  <si>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</si>
  <si>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</si>
  <si>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</si>
  <si>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</si>
  <si>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</si>
  <si>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</si>
  <si>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</si>
  <si>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</si>
  <si>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</si>
  <si>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</si>
  <si>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</si>
  <si>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</si>
  <si>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</si>
  <si>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</si>
  <si>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</si>
  <si>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</si>
  <si>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</si>
  <si>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</si>
  <si>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</si>
  <si>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</si>
  <si>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</si>
  <si>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</si>
  <si>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</si>
  <si>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</si>
  <si>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52.</t>
  </si>
  <si>
    <t>53.</t>
  </si>
  <si>
    <t>54.</t>
  </si>
  <si>
    <t>55.</t>
  </si>
  <si>
    <t>56.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</si>
  <si>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</si>
  <si>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</si>
  <si>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</si>
  <si>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</si>
  <si>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</si>
  <si>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</si>
  <si>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</si>
  <si>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</si>
  <si>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</si>
  <si>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</si>
  <si>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</si>
  <si>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</si>
  <si>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71.</t>
  </si>
  <si>
    <t>72.</t>
  </si>
  <si>
    <t>73.</t>
  </si>
  <si>
    <t>74.</t>
  </si>
  <si>
    <t>75.</t>
  </si>
  <si>
    <t>76.</t>
  </si>
  <si>
    <t>77.</t>
  </si>
  <si>
    <t>79.</t>
  </si>
  <si>
    <t>91.</t>
  </si>
  <si>
    <t>92.</t>
  </si>
  <si>
    <t>93.</t>
  </si>
  <si>
    <t>94.</t>
  </si>
  <si>
    <t>95.</t>
  </si>
  <si>
    <t>96.</t>
  </si>
  <si>
    <t>97.</t>
  </si>
  <si>
    <t>Suaugusiųjų mokykla</t>
  </si>
  <si>
    <t>Lopšelis-darželis „Žemaitukas“</t>
  </si>
  <si>
    <t>Žarėnų kultūros centras</t>
  </si>
  <si>
    <t>41.</t>
  </si>
  <si>
    <t>42.</t>
  </si>
  <si>
    <t>44.</t>
  </si>
  <si>
    <t>45.</t>
  </si>
  <si>
    <t>„Džiugo“ gimnazija</t>
  </si>
  <si>
    <t>57.</t>
  </si>
  <si>
    <t>70.</t>
  </si>
  <si>
    <t>78.</t>
  </si>
  <si>
    <t>Nevarėnų pagrindinė mokykla</t>
  </si>
  <si>
    <t>51.</t>
  </si>
  <si>
    <t>„Vilties“ mokykla</t>
  </si>
  <si>
    <t>Naujamiesčio mokykla</t>
  </si>
  <si>
    <t xml:space="preserve">iš jų – vietinė rinkliava už komunalinių atliekų surinkimą ir tvarkymą </t>
  </si>
  <si>
    <t>Priešgaisrinė tarnyba</t>
  </si>
  <si>
    <t>04 programa. Išsilavinusios bendruomenės ugdymas (-sis)</t>
  </si>
  <si>
    <t>IŠ VISO:</t>
  </si>
  <si>
    <t xml:space="preserve"> </t>
  </si>
  <si>
    <t>Iš viso 01 programai:</t>
  </si>
  <si>
    <t>Iš viso 02 programai:</t>
  </si>
  <si>
    <t>Iš viso 03 programai:</t>
  </si>
  <si>
    <t>Iš viso 04 programai:</t>
  </si>
  <si>
    <t>Iš viso 05 programai:</t>
  </si>
  <si>
    <t>Iš viso 06 programai:</t>
  </si>
  <si>
    <t>Iš viso 07 programai:</t>
  </si>
  <si>
    <t>05 programa. Ekonomikos ir verslo skatinimas</t>
  </si>
  <si>
    <t>2.</t>
  </si>
  <si>
    <t>80.</t>
  </si>
  <si>
    <t>81.</t>
  </si>
  <si>
    <t>82.</t>
  </si>
  <si>
    <t>83.</t>
  </si>
  <si>
    <t>84.</t>
  </si>
  <si>
    <t>85.</t>
  </si>
  <si>
    <t>86.</t>
  </si>
  <si>
    <t>87.</t>
  </si>
  <si>
    <t>89.</t>
  </si>
  <si>
    <t>90.</t>
  </si>
  <si>
    <t>iš jų:</t>
  </si>
  <si>
    <t>įmokos už išlaikymą švietimo, socialinės apsaugos ir kitose įstaigose</t>
  </si>
  <si>
    <t>dalyvauti rengiant ir vykdant mobilizaciją</t>
  </si>
  <si>
    <t>socialinėms išmokoms ir kompensacijoms skaičiuoti ir mokėti</t>
  </si>
  <si>
    <t>visuomenės sveikatos priežiūros funkcijoms vykdyti</t>
  </si>
  <si>
    <t>civilinės būklės aktams registruoti</t>
  </si>
  <si>
    <t>valstybės garantuojamai pirminei teisinei pagalbai teikti</t>
  </si>
  <si>
    <t>savivaldybėms priskirtiems archyviniams dokumentams tvarkyti</t>
  </si>
  <si>
    <t xml:space="preserve">iš jų: </t>
  </si>
  <si>
    <t>gyventojų registrui tvarkyti ir duomenims valstybės registrams teikti</t>
  </si>
  <si>
    <t>civilinei saugai vykdyti</t>
  </si>
  <si>
    <t>valstybinės kalbos vartojimo ir taisyklingumo kontrolei vykdyti</t>
  </si>
  <si>
    <t>jaunimo teisių apsaugai vykdyti</t>
  </si>
  <si>
    <t>socialinių išmokų ir kompensacijų skaičiavimui ir mokėjimui administruoti</t>
  </si>
  <si>
    <t>socialinei paramos mokiniams administruoti</t>
  </si>
  <si>
    <t>žemės ūkio funkcijoms vykdyti</t>
  </si>
  <si>
    <t>socialinėms paslaugos administruoti</t>
  </si>
  <si>
    <t>būsto nuomos ar išperkamosios būsto nuomos mokesčių dalies kompensacijoms administruoti</t>
  </si>
  <si>
    <t>mokinių visuomenės sveikatos priežiūrai vykdyti</t>
  </si>
  <si>
    <t>priešgaisrinės saugos funkcijai vykdyti</t>
  </si>
  <si>
    <t>valstybei nuosavybės teise priklausančių melioracijos ir hidrotechnikos statinių valdymo ir naudojimo patikėjimo teise funkcijai atlikti</t>
  </si>
  <si>
    <t>būsto nuomos ar išperkamosios būsto nuomos mokesčių daliai kompensuoti</t>
  </si>
  <si>
    <t>socialinei paramos mokiniams teikti</t>
  </si>
  <si>
    <t>socialinei globai asmenims su sunkia negalia teikti</t>
  </si>
  <si>
    <t>socialinei priežiūrai socialinės rizikos šeimoms teikti</t>
  </si>
  <si>
    <t>duomenims suteiktos valstybės pagalbos registrui teikti</t>
  </si>
  <si>
    <t>socialinėms paslaugoms teikti</t>
  </si>
  <si>
    <t>Programos pavadinimas</t>
  </si>
  <si>
    <t>Eil. Nr.</t>
  </si>
  <si>
    <t>Pajamų pavadinimas</t>
  </si>
  <si>
    <t xml:space="preserve">MOKESČIAI </t>
  </si>
  <si>
    <t>1.1.</t>
  </si>
  <si>
    <t>Pajamų ir pelno mokesčiai</t>
  </si>
  <si>
    <t>1.1.1.</t>
  </si>
  <si>
    <t>1.2.</t>
  </si>
  <si>
    <t>Turto mokesčiai</t>
  </si>
  <si>
    <t>1.2.1.</t>
  </si>
  <si>
    <t>1.2.2.</t>
  </si>
  <si>
    <t>1.2.3.</t>
  </si>
  <si>
    <t>1.3.</t>
  </si>
  <si>
    <t>Prekių ir paslaugų mokesčiai</t>
  </si>
  <si>
    <t>1.3.1.</t>
  </si>
  <si>
    <t>KITOS PAJAMOS</t>
  </si>
  <si>
    <t>2.1.</t>
  </si>
  <si>
    <t>Turto pajamos</t>
  </si>
  <si>
    <t>2.1.1.</t>
  </si>
  <si>
    <t>2.1.2.</t>
  </si>
  <si>
    <t>2.1.3.</t>
  </si>
  <si>
    <t>2.2.</t>
  </si>
  <si>
    <t>Pajamos už prekes ir paslaugas</t>
  </si>
  <si>
    <t>2.2.1.</t>
  </si>
  <si>
    <t>2.2.2.</t>
  </si>
  <si>
    <t>2.2.3.</t>
  </si>
  <si>
    <t>2.3.</t>
  </si>
  <si>
    <t>Pajamos iš baudų ir konfiskacijos</t>
  </si>
  <si>
    <t>2.4.</t>
  </si>
  <si>
    <t>Kitos neišvardytos pajamos</t>
  </si>
  <si>
    <t xml:space="preserve">MATERIALIOJO IR NEMATERIALIOJO TURTO REALIZAVIMO PAJAMOS </t>
  </si>
  <si>
    <t>3.1.</t>
  </si>
  <si>
    <t>Ilgalaikio materialiojo turto realizavimo pajamos</t>
  </si>
  <si>
    <t>3.1.1.</t>
  </si>
  <si>
    <t>3.1.2.</t>
  </si>
  <si>
    <t xml:space="preserve">DOTACIJOS </t>
  </si>
  <si>
    <t>4.1.</t>
  </si>
  <si>
    <t>4.1.1.</t>
  </si>
  <si>
    <t>4.1.2.</t>
  </si>
  <si>
    <t>4.1.3.</t>
  </si>
  <si>
    <t xml:space="preserve">VISI MOKESČIAI,  PAJAMOS  IR DOTACIJOS </t>
  </si>
  <si>
    <t>Žemės mokestis</t>
  </si>
  <si>
    <t>Paveldimo turto mokestis</t>
  </si>
  <si>
    <t>Nekilnojamojo turto mokestis</t>
  </si>
  <si>
    <t>Mokestis už aplinkos teršimą</t>
  </si>
  <si>
    <t>Nuomos mokestis už valstybinę žemę ir valstybinio vidaus vandenų fondo vandens telkinius</t>
  </si>
  <si>
    <t>Mokestis už medžiojamųjų gyvūnų išteklius</t>
  </si>
  <si>
    <t>Kiti mokesčiai už valstybinius gamtos išteklius</t>
  </si>
  <si>
    <t>01 f-ja -</t>
  </si>
  <si>
    <t>02 f-ja -</t>
  </si>
  <si>
    <t>03 f-ja -</t>
  </si>
  <si>
    <t>04 f-ja -</t>
  </si>
  <si>
    <t>06 f-ja -</t>
  </si>
  <si>
    <t>07 f-ja -</t>
  </si>
  <si>
    <t>05 f-ja -</t>
  </si>
  <si>
    <t>08 f-ja -</t>
  </si>
  <si>
    <t>09 f-ja -</t>
  </si>
  <si>
    <t>10 f-ja -</t>
  </si>
  <si>
    <t>Padidinta/ sumažinta</t>
  </si>
  <si>
    <t xml:space="preserve">vietinės reikšmės keliams ir gatvėms tiesti, rekonstruoti, taisyti (remontuoti), prižiūrėti ir saugaus eismo sąlygoms užtikrinti </t>
  </si>
  <si>
    <t xml:space="preserve">valstybės investicijų programoje numatytiems projektams finansuoti </t>
  </si>
  <si>
    <t>Patvirtinta</t>
  </si>
  <si>
    <t>Telšių „Ateities“ pagrindinės mokyklos pastatui Telšiuose, Lygumų g. 47, kapitaliniam remontui</t>
  </si>
  <si>
    <t>VšĮ Regioninės Telšių ligoninės Psichiatrijos, Terapinio, Vaikų skyriaus ir akušeriniam korpusui su maisto bloku Telšiuose, Kalno g. 40, rekonstruoti</t>
  </si>
  <si>
    <t>VšĮ Regioninės Telšių ligoninės branduoliniam magnetiniam rezonanso aparatui įsigyti</t>
  </si>
  <si>
    <t>IŠ VISO</t>
  </si>
  <si>
    <t>Programos pavadinimas, asignavimų valdytojai</t>
  </si>
  <si>
    <t xml:space="preserve">Programos pavadinimas ir asignavimų valdytojai  </t>
  </si>
  <si>
    <t>Programos pavadinimas, asignavimų valdytojai,  finansavimo šaltiniai</t>
  </si>
  <si>
    <t xml:space="preserve"> PATVIRTINTA</t>
  </si>
  <si>
    <t xml:space="preserve">1 priedas </t>
  </si>
  <si>
    <t>Įmokos už išlaikymą švietimo, socialinės apsaugos ir kitose įstaigose</t>
  </si>
  <si>
    <t>Telšių rajono Ubiškės pagrindinės mokyklos sporto salei rekonstruoti</t>
  </si>
  <si>
    <t xml:space="preserve">2 priedas </t>
  </si>
  <si>
    <t xml:space="preserve">3 priedas </t>
  </si>
  <si>
    <t>Asignavimų valdytojai</t>
  </si>
  <si>
    <t xml:space="preserve">4 priedas </t>
  </si>
  <si>
    <t>Iš viso patvirtinta</t>
  </si>
  <si>
    <t>Iš viso padidinta/ sumažinta</t>
  </si>
  <si>
    <t>Iš viso padidinta /sumažinta</t>
  </si>
  <si>
    <t xml:space="preserve">5 priedas </t>
  </si>
  <si>
    <t>visuomenės sveikatos stiprinimui ir stebėsenai vykdyti</t>
  </si>
  <si>
    <t xml:space="preserve">6 priedas </t>
  </si>
  <si>
    <t>Tryškių Lazdynų Pelėdos gimnazija</t>
  </si>
  <si>
    <t xml:space="preserve">7 priedas </t>
  </si>
  <si>
    <t xml:space="preserve">8 priedas </t>
  </si>
  <si>
    <t xml:space="preserve">9 priedas </t>
  </si>
  <si>
    <t xml:space="preserve">10 priedas </t>
  </si>
  <si>
    <t xml:space="preserve">11 priedas </t>
  </si>
  <si>
    <t xml:space="preserve">Programos pavadinimas, asignavimų valdytojai    </t>
  </si>
  <si>
    <t xml:space="preserve">12 priedas </t>
  </si>
  <si>
    <t>išlaidoms, susijusioms su pedagoginių darbuotojų skaičiaus optimizavimu, apmokėti</t>
  </si>
  <si>
    <t>pagal teisės aktus savivaldybėms perduotoms įstaigoms išlaikyti</t>
  </si>
  <si>
    <t xml:space="preserve">Vietinės reikšmės keliams ir gatvėms tiesti, rekonstruoti, taisyti (remontuoti), prižiūrėti ir saugaus eismo sąlygoms užtikrinti </t>
  </si>
  <si>
    <t>4.1.3.1.1.</t>
  </si>
  <si>
    <t>4.1.3.1.2.</t>
  </si>
  <si>
    <t>4.1.3.1.3.</t>
  </si>
  <si>
    <t>4.1.3.1.4.</t>
  </si>
  <si>
    <t>Pagal teisės aktus savivaldybėms perduotoms įstaigoms išlaikyti</t>
  </si>
  <si>
    <t>kultūros ir meno darbuotojų darbo užmokesčiui padidinti</t>
  </si>
  <si>
    <t xml:space="preserve">Upynos lopšelis-darželis </t>
  </si>
  <si>
    <t xml:space="preserve">Varnių lopšelis-darželis „Raudonkepuraitė“ </t>
  </si>
  <si>
    <t>„Kranto“ progimnazija</t>
  </si>
  <si>
    <t>Žarėnų „Minijos“ pagrindinė mokykla</t>
  </si>
  <si>
    <t>Buožėnų mokykla-darželis</t>
  </si>
  <si>
    <t>Tryškių kultūros centras</t>
  </si>
  <si>
    <t>iš jų: žedinių atkuriamosios vertės kompensacija</t>
  </si>
  <si>
    <t>Atliekų tvarkymo sistemos infrastruktūros plėtrai</t>
  </si>
  <si>
    <t>iš jų: aplinkos apsaugos specialiosios programos lėšų</t>
  </si>
  <si>
    <t>3.1.3.</t>
  </si>
  <si>
    <t>Pastatų ir statinių realizavimo pajamos</t>
  </si>
  <si>
    <t>Kito ilgalaikio materialiojo turto realizavimo pajamos</t>
  </si>
  <si>
    <t>3.2.</t>
  </si>
  <si>
    <t>Atsargų realizavimo pajamos</t>
  </si>
  <si>
    <t>Tūkst. Eur</t>
  </si>
  <si>
    <t>Luokės Vytauto Kleivos gimnazija</t>
  </si>
  <si>
    <t>„Ateities“ progimnazija</t>
  </si>
  <si>
    <t>„Atžalyno“ progimnazija</t>
  </si>
  <si>
    <t>„Germanto“ progimnazija</t>
  </si>
  <si>
    <t xml:space="preserve">                 </t>
  </si>
  <si>
    <t>4.3.1.</t>
  </si>
  <si>
    <t>4.3.2.</t>
  </si>
  <si>
    <t>Europos Sąjungos ir kitos tarptautinės finansinės paramos lėšos</t>
  </si>
  <si>
    <t>4 f-ja -</t>
  </si>
  <si>
    <t>Gyventojų pajamų mokestis</t>
  </si>
  <si>
    <t>gyvenamosios vietos deklaravimo duomenų ir gyvenamosios vietos neturinčių asmenų apskaitos duomenims tvarkyti</t>
  </si>
  <si>
    <t>neveiksnių asmenų būklės peržiūrėjimui užtikrinti</t>
  </si>
  <si>
    <t>Pasitikrinimui su pajamomis</t>
  </si>
  <si>
    <t>BIUDŽETINIŲ ĮSTAIGŲ PAJAMŲ</t>
  </si>
  <si>
    <t>SKOLINTŲ LĖŠŲ</t>
  </si>
  <si>
    <t>EUROPOS SĄJUNGOS IR KITOS TARPTAUTINĖS FINANSINĖS PARAMOS LĖŠŲ</t>
  </si>
  <si>
    <t>aplinkos apsaugos rėmimo specialiosios programos</t>
  </si>
  <si>
    <t>skolintų lėšų</t>
  </si>
  <si>
    <t>Europos Sąjungos ir kitos tarptautinės finansinės paramos lėšų</t>
  </si>
  <si>
    <t>biudžetinių įstaigų pajamų</t>
  </si>
  <si>
    <t>pedagoginių darbuotojų darbo apmokėjimo sąlygoms gerinti</t>
  </si>
  <si>
    <t>Europos Sąjungos finansinės paramos lėšos</t>
  </si>
  <si>
    <t>Valsty- bės funkcijų kla-sifikacija</t>
  </si>
  <si>
    <t>Telšių rajono savivaldybės Žemaitės dramos teatro, kultūros centro ir Karolinos Praniauskaitės viešosios bibliotekos pastato Telšiuose, Respublikos g. 18/Katedros a. 1, avarinės būklės likvidavimas ir rekonstravimas</t>
  </si>
  <si>
    <t>darbuotojų darbo apmokėjimo įstatymui laipsniškai įgyvendinti</t>
  </si>
  <si>
    <t>Centras „Viltis“</t>
  </si>
  <si>
    <t>valstybės biudžeto dotacija savivaldybei, nuosavam lėšų indėliui bendrai iš ES struktūrinių fondų lėšų finansuojamiems projektams finansuoti</t>
  </si>
  <si>
    <t>psichologo paslaugų mokyklose prieinamumui užtikrinti</t>
  </si>
  <si>
    <t>Palūkanos už paskolas</t>
  </si>
  <si>
    <t>padangų atliekų transportavimo iki atliekų naudotojo paslaugoms įsigyti</t>
  </si>
  <si>
    <t>sprendimo Nr. T1- redakcija)</t>
  </si>
  <si>
    <t>2.1.4.</t>
  </si>
  <si>
    <t>(Telšių rajono savivaldybės tarybos 2018 m.  d.</t>
  </si>
  <si>
    <t>sprendimo Nr. T1-redakcija)</t>
  </si>
  <si>
    <t>pajamos už ilgalaikio ir trumpalaikio materialiojo turto nuomą</t>
  </si>
  <si>
    <t>pajamos už prekes ir paslaugas</t>
  </si>
  <si>
    <t>Pajamos už ilgalaikio ir trumpalaikio materialiojo turto nuomą</t>
  </si>
  <si>
    <t>patvirtintoms užimtumo didinimo programoms įgyvendinti</t>
  </si>
  <si>
    <t>patvirtintoms užimtumo didinimo programoms administruoti</t>
  </si>
  <si>
    <t>savivaldybės mokyklos (klasės) specialiųjų ugdymosi poreikių turintiems mokiniams išlaikyti</t>
  </si>
  <si>
    <t xml:space="preserve">Centras „Viltis“ </t>
  </si>
  <si>
    <t>4.2.</t>
  </si>
  <si>
    <t>2.2.4.</t>
  </si>
  <si>
    <t>2.2.4.1.</t>
  </si>
  <si>
    <t>2.2.4.2.</t>
  </si>
  <si>
    <t>4.3.</t>
  </si>
  <si>
    <t>Žemės realizavimo pajamos</t>
  </si>
  <si>
    <t>erdvinių duomenų rinkiniui tvarkyti</t>
  </si>
  <si>
    <t>Ubiškės mokykla-daugiafunkcis centras</t>
  </si>
  <si>
    <t>APLINKOS APSAUGOS RĖMIMO SPECIALIOSIOS PROGRAMOS</t>
  </si>
  <si>
    <t xml:space="preserve"> išlaidoms, susijusioms su mokytojų, dirbančių pagal neformaliojo vaikų švietimo programas, darbo apmokėjimu</t>
  </si>
  <si>
    <t xml:space="preserve">Telšių rajono savivaldybės tarybos 2020 m. vasario 27 d. </t>
  </si>
  <si>
    <t>2020 METŲ BIUDŽETINIŲ ĮSTAIGŲ PAJAMŲ ĮMOKOS Į SAVIVALDYBĖS BIUDŽETĄ PAGAL ASIGNAVIMŲ VALDYTOJUS</t>
  </si>
  <si>
    <t xml:space="preserve">  TELŠIŲ RAJONO SAVIVALDYBĖS 2020 METŲ BIUDŽETO PAJAMOS</t>
  </si>
  <si>
    <t xml:space="preserve">2020 METŲ ASIGNAVIMAI  </t>
  </si>
  <si>
    <t xml:space="preserve"> 2020 METŲ ASIGNAVIMAI SAVARANKIŠKOSIOMS FUNKCIJOMS VYKDYTI PAGAL ASIGNAVIMŲ VALDYTOJUS</t>
  </si>
  <si>
    <t>2020 METŲ SPECIALIOJI TIKSLINĖ DOTACIJA UGDYMO REIKMĖMS FINANSUOTI PAGAL ASIGNAVIMŲ VALDYTOJUS</t>
  </si>
  <si>
    <t>2020 METŲ KITA TIKSLINĖ DOTACIJA PAGAL ASIGNAVIMŲ VALDYTOJUS</t>
  </si>
  <si>
    <t>2020 METŲ APLINKOS APSAUGOS RĖMIMO SPECIALIOJI PROGRAMA PAGAL ASIGNAVIMŲ VALDYTOJAMS</t>
  </si>
  <si>
    <t>2020 METŲ ASIGNAVIMAI IŠ BIUDŽETINIŲ ĮSTAIGŲ PAJAMŲ PAGAL ASIGNAVIMŲ VALDYTOJUS</t>
  </si>
  <si>
    <t>2020 METŲ SKOLINTOS LĖŠOS INVESTICINIAMS PROJEKTAMS FINANSUOTI PAGAL ASIGNAVIMŲ VALDYTOJUS</t>
  </si>
  <si>
    <t>2020 METŲ SPECIALIOJI TIKSLINĖ DOTACIJA VALSTYBINĖMS (VALSTYBĖS PERDUOTOMS SAVIVALDYBĖMS) FUNKCIJOMS ATLIKTI PAGAL ASIGNAVIMŲ VALDYTOJUS</t>
  </si>
  <si>
    <t>88.</t>
  </si>
  <si>
    <t>98.</t>
  </si>
  <si>
    <t>99.</t>
  </si>
  <si>
    <t>100.</t>
  </si>
  <si>
    <t>101.</t>
  </si>
  <si>
    <t>102.</t>
  </si>
  <si>
    <t>103.</t>
  </si>
  <si>
    <t>104.</t>
  </si>
  <si>
    <t>105.</t>
  </si>
  <si>
    <t>106.</t>
  </si>
  <si>
    <t>107.</t>
  </si>
  <si>
    <t>108.</t>
  </si>
  <si>
    <t>109.</t>
  </si>
  <si>
    <t>110.</t>
  </si>
  <si>
    <t>111.</t>
  </si>
  <si>
    <t>112.</t>
  </si>
  <si>
    <t>113.</t>
  </si>
  <si>
    <t>114.</t>
  </si>
  <si>
    <t>115.</t>
  </si>
  <si>
    <t>116.</t>
  </si>
  <si>
    <t>117.</t>
  </si>
  <si>
    <t>118.</t>
  </si>
  <si>
    <t>119.</t>
  </si>
  <si>
    <t>120.</t>
  </si>
  <si>
    <t>121.</t>
  </si>
  <si>
    <t>122.</t>
  </si>
  <si>
    <t>123.</t>
  </si>
  <si>
    <t>124.</t>
  </si>
  <si>
    <t>125.</t>
  </si>
  <si>
    <t xml:space="preserve"> SAVARANKIŠKOSIOMS FUNKCIJOMS VYKDYTI</t>
  </si>
  <si>
    <t>126.</t>
  </si>
  <si>
    <t>Rainių lopšelis-darželis</t>
  </si>
  <si>
    <t>Dotacija savivaldybėms iš Europos Sąjungos, kitos tarptautinės finansinės paramos ir bendrojo finansavimo lėšų einamiesiems tikslams</t>
  </si>
  <si>
    <t>2020 METŲ ASIGNAVIMAI  PAGAL PROGRAMAS</t>
  </si>
  <si>
    <t>Praėjusių metų nepanaudotų biudžeto lėšų likutis</t>
  </si>
  <si>
    <t>Kita tikslinė dotacija, iš jų:</t>
  </si>
  <si>
    <t xml:space="preserve">Ilgalaikiam materialiajam ir nematerialiajam turtui įsigyti, iš jų: </t>
  </si>
  <si>
    <t>Kitos dotacijos ir lėšos iš kitų valdymo lygių, iš jų:</t>
  </si>
  <si>
    <t>projektui „Tryškių miestelio viešųjų erdvių atnaujinimas“ įgyvendinti</t>
  </si>
  <si>
    <t>projektui „Varnių miesto viešųjų erdvių atnaujinimas“  įgyvendinti</t>
  </si>
  <si>
    <t>projektui „Paviršinių nuotekų infrastruktūros plėtra Telšių mieste“ įgyvendinti</t>
  </si>
  <si>
    <t>projektui „Kraštovaizdžio planavimo gerinimas, vizualinio estetinio potencialo didinimas ir ekologinės būklės gerinimas Telšių mieste ir rajone“ įgyvendinti</t>
  </si>
  <si>
    <t>projektui „Telšių ješiboto pastato išsaugojimas, pritaikant jį edukacinėms ir kitoms veikloms“  įgyvendinti</t>
  </si>
  <si>
    <t>projektui „Telšių kultūros centro modernizavimas, pritaikant visuomenės poreikiams“  įgyvendinti</t>
  </si>
  <si>
    <t>neformaliojo vaikų švietimo paslaugų plėtrai įgyvendinti</t>
  </si>
  <si>
    <t>projektui „Telšių miesto Pramonės gatvės rekonstravimas“ įgyvendinti</t>
  </si>
  <si>
    <t>projektui „Pėsčiųjų ir dviračių takų įrengimas Telšių mieste palei Masčio ežerą nuo Muziejaus g. iki Parko g.“ įgyvendinti</t>
  </si>
  <si>
    <t>projektui „Varnių miesto viešųjų erdvių atnaujinimas“ įgyvendinti</t>
  </si>
  <si>
    <t>projektui „Pirminės asmens sveikatos priežiūros paslaugų prieinamumo ir kokybės gerinimas Telšių rajone“ įgyvendinti</t>
  </si>
  <si>
    <t>projektui ,,Varnių Motiejaus Valančiaus gimnazijos pastato modernizavimas“ įgyvendinti</t>
  </si>
  <si>
    <t>projektui „Telšių rajono darželių infrastruktūros modernizavimas, didinant ikimokyklinio ir priešmokyklinio ugdymo prieinamumą“ įgyvendinti</t>
  </si>
  <si>
    <t>projektui „Elektromobilių įkrovimo stotelių įrengimas Telšių mieste“ įgyvendinti</t>
  </si>
  <si>
    <t>projektui „Telšių ješiboto pastato išsaugojimas, pritaikant jį edukacinėms ir kitoms veikloms“ įgyvendinti</t>
  </si>
  <si>
    <t>projektui ,,Socialinio būsto fondo plėtra įsigyjant butus“ įgyvendinti</t>
  </si>
  <si>
    <t>projektui „Integralios pagalbos plėtra Telšių rajone“ įgyvendinti</t>
  </si>
  <si>
    <t>4.3.1.1.</t>
  </si>
  <si>
    <t>4.3.1.2.</t>
  </si>
  <si>
    <t>4.3.1.3.</t>
  </si>
  <si>
    <t>Europos Sąjungos ir kitos tarptautinės finansinės paramos lėšos, iš jų:</t>
  </si>
  <si>
    <t>Valstybės biudžeto lėšos, kuriomis bendrai finansuojami projektai  iš Europos Sąjungos ir kitos tarptautinės finansinės paramos lėšų, iš jų:</t>
  </si>
  <si>
    <t>Savivaldybės mokyklos (klasės) specialiųjų ugdymosi poreikių turintiems mokiniams išlaikyti</t>
  </si>
  <si>
    <t>Specialioji  tikslinė dotacija valstybinėms (valstybės perduotoms savivaldybėms) funkcijoms atlikti, iš jų:</t>
  </si>
  <si>
    <t>4.1.4.</t>
  </si>
  <si>
    <t>4.1.5.</t>
  </si>
  <si>
    <t>4.1.6.</t>
  </si>
  <si>
    <t>4.1.7.</t>
  </si>
  <si>
    <t>4.1.8.</t>
  </si>
  <si>
    <t>4.1.9.</t>
  </si>
  <si>
    <t>4.1.10.</t>
  </si>
  <si>
    <t>4.1.11.</t>
  </si>
  <si>
    <t>4.1.12.</t>
  </si>
  <si>
    <t>4.1.13.</t>
  </si>
  <si>
    <t>4.1.14.</t>
  </si>
  <si>
    <t>4.1.15.</t>
  </si>
  <si>
    <t>4.1.16.</t>
  </si>
  <si>
    <t>4.1.17.</t>
  </si>
  <si>
    <t>4.1.18.</t>
  </si>
  <si>
    <t>4.1.19.</t>
  </si>
  <si>
    <t>4.1.20.</t>
  </si>
  <si>
    <t>4.1.21.</t>
  </si>
  <si>
    <t>4.1.22.</t>
  </si>
  <si>
    <t>4.3.3.</t>
  </si>
  <si>
    <t>4.4.</t>
  </si>
  <si>
    <t>4.5.</t>
  </si>
  <si>
    <t>4.5.1.</t>
  </si>
  <si>
    <t>4.5.2.</t>
  </si>
  <si>
    <t>4.5.3.</t>
  </si>
  <si>
    <t>4.5.4.</t>
  </si>
  <si>
    <t>4.5.5.</t>
  </si>
  <si>
    <t>4.5.6.</t>
  </si>
  <si>
    <t>4.6.</t>
  </si>
  <si>
    <t>4.6.1.</t>
  </si>
  <si>
    <t>4.6.2.</t>
  </si>
  <si>
    <t>4.6.2.1.</t>
  </si>
  <si>
    <t>4.6.2.2.</t>
  </si>
  <si>
    <t>4.6.2.3.</t>
  </si>
  <si>
    <t>4.6.2.4.</t>
  </si>
  <si>
    <t>4.6.2.5.</t>
  </si>
  <si>
    <t>Valstybės biudžeto dotacija savivaldybei, nuosavam lėšų indėliui bendrai iš ES struktūrinių fondų lėšų finansuojamiems projektams finansuoti, iš jų:</t>
  </si>
  <si>
    <t>ilgalaikiam materialiajam ir nematerialiajam turtui įsigyti</t>
  </si>
  <si>
    <t>PRAĖJUSIŲ METŲ NEPANAUDOTŲ BIUDŽETO LĖŠŲ PASKIRSTYMAS</t>
  </si>
  <si>
    <t>Rinkliavos, iš jų:</t>
  </si>
  <si>
    <t>valstybės rinkliava</t>
  </si>
  <si>
    <t>vietinė rinkliava</t>
  </si>
  <si>
    <t>valstybinės kalbos vartojimo ir taisyklingumo kontrolei</t>
  </si>
  <si>
    <t>socialinei paramai mokiniams</t>
  </si>
  <si>
    <t>socialinėms paslaugoms</t>
  </si>
  <si>
    <t>jaunimo teisių apsaugai</t>
  </si>
  <si>
    <t>mokinių visuomenės sveikatos priežiūra</t>
  </si>
  <si>
    <t>visuomenės sveikatos stiprinimas ir stebėsena</t>
  </si>
  <si>
    <t>civilinei saugai</t>
  </si>
  <si>
    <t>priešgaisrinei saugai</t>
  </si>
  <si>
    <t>žemės ūkio funkcijoms atlikti</t>
  </si>
  <si>
    <t>būsto nuomos ar išperkamosios būsto nuomos mokesčių dalies kompensacijoms</t>
  </si>
  <si>
    <t>baseino Telšiuose, Lygumų g. 47, kapitaliniam remontui</t>
  </si>
  <si>
    <t>sporto salės Telšiuose, Kęstučio g. 20A, remontui</t>
  </si>
  <si>
    <t>išlaidoms, susijusioms su mokytojų, dirbančių pagal neformaliojo vaikų švietimo programas, darbo apmokėjimu</t>
  </si>
  <si>
    <t>valstybės biudžeto lėšos, kuriomis bendrai finansuojami projektai  iš Europos Sąjungos ir kitos tarptautinės finansinės paramos lėšų</t>
  </si>
  <si>
    <t>savarankiškosioms funkcijoms vykdyti</t>
  </si>
  <si>
    <t>iš jų – verslo plėtros sąlygoms gerinti</t>
  </si>
  <si>
    <t xml:space="preserve">vietinė rinkliava už komunalinių atliekų surinkimą ir tvarkymą </t>
  </si>
  <si>
    <t>verslo plėtros sąlygoms gerinti</t>
  </si>
  <si>
    <t>sprendimo Nr. T1-42</t>
  </si>
  <si>
    <t>4.3.4.</t>
  </si>
  <si>
    <t>tarpinstitucinio bendradarbiavimo koordinatoriaus pareigybei išlaikyti</t>
  </si>
  <si>
    <t>tarpinstitucinio bendradarbiavimo pareigybei išlaikyti</t>
  </si>
  <si>
    <t xml:space="preserve"> (Telšių rajono savivaldybės tarybos 2020 m. kovo 26 d.</t>
  </si>
  <si>
    <t>sprendimo Nr. T1-73 redakcija)</t>
  </si>
  <si>
    <t>(Telšių rajono savivaldybės tarybos 2020 m. kovo 26 d.</t>
  </si>
  <si>
    <t>Telšių rajono savivaldybės tarybos 2020 m. kovo 26 d.</t>
  </si>
  <si>
    <t>4.3.1.4.</t>
  </si>
  <si>
    <t>4.4.1.</t>
  </si>
  <si>
    <t>4.4.2.</t>
  </si>
  <si>
    <t>4.4.3.</t>
  </si>
  <si>
    <t>pastato Telšiuose, Respublikos g. 28, modernizavimas pritaikant Telšių menų mokyklos reikmėms</t>
  </si>
  <si>
    <t xml:space="preserve"> (Telšių rajono savivaldybės tarybos 2020 m. gegužės  28 d.</t>
  </si>
  <si>
    <t>sprendimo Nr. T1-131 redakcija)</t>
  </si>
  <si>
    <t xml:space="preserve"> (Telšių rajono savivaldybės tarybos 2020 m. gegužės 28 d.</t>
  </si>
  <si>
    <t>(Telšių rajono savivaldybės tarybos 2020 m. gegužės  28 d.</t>
  </si>
  <si>
    <t>Telšių rajono savivaldybės tarybos 2020 m. gegužės  28 d.</t>
  </si>
  <si>
    <t>(Telšių rajono savivaldybės tarybos 2020 m. gegužės 28 d.</t>
  </si>
  <si>
    <t>(Telšių rajono savivaldybės tarybos 2020 m.  gegužės 28 d.</t>
  </si>
  <si>
    <t xml:space="preserve"> (Telšių rajono savivaldybės tarybos 2020 m. birželio 25  d.</t>
  </si>
  <si>
    <t xml:space="preserve"> (Telšių rajono savivaldybės tarybos 2020 m. birželio 25   d.</t>
  </si>
  <si>
    <t>(Telšių rajono savivaldybės tarybos 2020 m. birželio 25  d.</t>
  </si>
  <si>
    <t>(Telšių rajono savivaldybės tarybos 2020 m. birželio 25 d.</t>
  </si>
  <si>
    <t>(Telšių rajono savivaldybės tarybos 2020 m. birželio 25    d.</t>
  </si>
  <si>
    <t>4.3.5.</t>
  </si>
  <si>
    <t>4.3.6</t>
  </si>
  <si>
    <t>išlaidoms, skirtoms vaikų vasaros stovykloms ir kitoms neformaliojo vaikų švietimo veikloms finansuoti</t>
  </si>
  <si>
    <t>išlaidoms, skirtoms vienkartinėms premijoms už ypač svarbių užduočių vykdymą valstybės lygio ekstremalios situacijos ir karantino laikotarpiu, išmokėti</t>
  </si>
  <si>
    <t>4.4.4.</t>
  </si>
  <si>
    <t>Savivaldybės kultūros objektui įgyvendinti Iš valstybės vardu pasiskolintų lėšų</t>
  </si>
  <si>
    <t>Vėdinimo ir kondicionavimo sistemoms savivaldybių egzaminų centruose-grupėse įrengti</t>
  </si>
  <si>
    <t>Telšių rajono savivaldybės tarybos 2020 m. birželio 25 d.</t>
  </si>
  <si>
    <t xml:space="preserve">    (Telšių rajono savivaldybės tarybos 2020 m. birželio 25 d.</t>
  </si>
  <si>
    <t>(Telšių rajono savivaldybės tarybos 2020 m. kovo 26  d.</t>
  </si>
  <si>
    <t>sprendimo Nr. T1- 73 redakcija)</t>
  </si>
  <si>
    <t>sprendimo Nr. T1-195 redakcija)</t>
  </si>
  <si>
    <t xml:space="preserve">   sprendimo Nr. T1-195 redakcija)</t>
  </si>
  <si>
    <t>sprendimo Nr. T1-195  redakcija)</t>
  </si>
  <si>
    <t>4.6.2.6.</t>
  </si>
  <si>
    <t>4.6.2.7.</t>
  </si>
  <si>
    <t>4.6.2.8.</t>
  </si>
  <si>
    <t>4.6.2.9.</t>
  </si>
  <si>
    <t>4.6.2.10.</t>
  </si>
  <si>
    <t>4.6.2.11.</t>
  </si>
  <si>
    <t>4.6.2.12.</t>
  </si>
  <si>
    <t>4.6.3.</t>
  </si>
  <si>
    <t>4.6.3.1.</t>
  </si>
  <si>
    <t>4.6.3.2.</t>
  </si>
  <si>
    <t>4.6.3.3.</t>
  </si>
  <si>
    <t>4.6.3.4.</t>
  </si>
  <si>
    <t>4.6.3.5.</t>
  </si>
  <si>
    <t>4.4.5.</t>
  </si>
  <si>
    <t>4.4.6.</t>
  </si>
  <si>
    <t>4.4.7.</t>
  </si>
  <si>
    <t>Rentgeno diagnostikos paslaugų kokybės gerinimo programai įgyvendinti</t>
  </si>
  <si>
    <t>4.3.1.5.</t>
  </si>
  <si>
    <t>Savivaldybės kultūros objektui įgyvendinti iš valstybės vardu pasiskolintų lėšų</t>
  </si>
  <si>
    <t xml:space="preserve"> (Telšių rajono savivaldybės tarybos 2020 m. rugpjūčio 27 d.</t>
  </si>
  <si>
    <t>vėdinimo ir kondicionavimo sistemoms savivaldybių egzaminų centruose-grupėse įrengti</t>
  </si>
  <si>
    <t>(Telšių rajono savivaldybės tarybos 2020 m. rugpjūčio 27 d.</t>
  </si>
  <si>
    <t>Telšių rajono savivaldybės tarybos 2020 m. rugpjūčio 27 d.</t>
  </si>
  <si>
    <t>išlaidoms, skirtoms ilgalaikių neigiamų COVID-19 pandemijos pasekmių visuomenės sveikatos psichikos sveikatai mažinimo veiksmų plane numatytoms veikloms finansuoti</t>
  </si>
  <si>
    <t>išlaidoms, susijusioms su mokytojų, dirbančių pagal  ikimokyklinio, priešmokyklinio, bendrojo ugdymo mokymo programas, skaičiaus optimizavimu, apmokėti</t>
  </si>
  <si>
    <t>sprendimo Nr. T1-248 redakcija)</t>
  </si>
  <si>
    <t xml:space="preserve"> (Telšių rajono savivaldybės tarybos 2020 m. rugsėjo 24  d.</t>
  </si>
  <si>
    <t xml:space="preserve"> (Telšių rajono savivaldybės tarybos 2020 m. rugsėjo 24 d.</t>
  </si>
  <si>
    <t>(Telšių rajono savivaldybės tarybos 2020 m. rugsėjo 24 d.</t>
  </si>
  <si>
    <t>(Telšių rajono savivaldybės tarybos 2020 m.  rugsėjo 24 d.</t>
  </si>
  <si>
    <t>Telšių rajono savivaldybės tarybos 2020 m. rugsėjo 24  d.</t>
  </si>
  <si>
    <t>(Telšių rajono savivaldybės tarybos 2020 m. rugsėjo 24  d.</t>
  </si>
  <si>
    <t>savivaldybių patirtoms materialinių išteklių teikimo, siekiant šalinti COVID-19 ligos (koronaviruso infekcijos) padarinius ir valdyti jos plitimą esant valstybės lygio ekstremaliajai situacijai, išlaidoms kompensuoti</t>
  </si>
  <si>
    <t>3.1.4.</t>
  </si>
  <si>
    <t>Mašinų ir įrenginių realizavimo pajamos</t>
  </si>
  <si>
    <t>4.4.8.</t>
  </si>
  <si>
    <t>Telšių  meno mokykla</t>
  </si>
  <si>
    <t>sprendimo Nr. T1-306 redakcija)</t>
  </si>
  <si>
    <t>sprendimo Nr. T1-306  redakcija)</t>
  </si>
  <si>
    <t>(Telšių rajono savivaldybės tarybos 2020 m. spalio 29 d.</t>
  </si>
  <si>
    <t xml:space="preserve"> (Telšių rajono savivaldybės tarybos 2020 m. spalio 29 d.</t>
  </si>
  <si>
    <t>Telšių rajono savivaldybės tarybos 2019 m. spalio 29 d.</t>
  </si>
  <si>
    <t>(Telšių rajono savivaldybės tarybos 2020 m.spalio 29  d.</t>
  </si>
  <si>
    <t>sprendimo Nr. T1-   redakcija)</t>
  </si>
  <si>
    <t>4.4.9.</t>
  </si>
  <si>
    <t>skaitmeninio ugdymo plėtrai, įgyvendinant Ateities ekonomikos DNR planą</t>
  </si>
  <si>
    <t>sprendimo Nr. T1-335 redakcija)</t>
  </si>
  <si>
    <t xml:space="preserve"> (Telšių rajono savivaldybės tarybos 2020 m. lapkričio 26 d.</t>
  </si>
  <si>
    <t>(Telšių rajono savivaldybės tarybos 2020 m. lapkričio 26 d.</t>
  </si>
  <si>
    <t>Telšių rajono savivaldybės tarybos 2020 m. lapkričio 26 d.</t>
  </si>
  <si>
    <t>(Telšių rajono savivaldybės tarybos 2020 m. lapkričio  26 d.</t>
  </si>
  <si>
    <t>skaitmeninio ugdymo plėtrai, įgyvendinant Ateities ekonomikos DNR planą, finansuoti</t>
  </si>
  <si>
    <t>sprendimo Nr. T1-380 redakcija)</t>
  </si>
  <si>
    <t>Specialioji tikslinė dotacija ugdymo reikmėms finansuoti, iš jų:</t>
  </si>
  <si>
    <t>iš jų – skaitmeninio ugdymo plėtrai, įgyvendinant Ateities ekonomikos DNR planą</t>
  </si>
  <si>
    <t>ugdymo reikmėms finansuoti</t>
  </si>
  <si>
    <t>sprendimo Nr. T1-444 redakcija)</t>
  </si>
  <si>
    <t xml:space="preserve"> (Telšių rajono savivaldybės tarybos 2020 m. gruodžio 29 d.</t>
  </si>
  <si>
    <t>sprendimo Nr. T1-444    redakcija)</t>
  </si>
  <si>
    <t>(Telšių rajono savivaldybės tarybos 2020 m. gruodžio 29 d.</t>
  </si>
  <si>
    <t>(Telšių rajono savivaldybės tarybos 2020 m. gruodžio 29  d.</t>
  </si>
  <si>
    <t>(Telšių rajono savivaldybės tarybos 2020 m.  gruodžio 29 d.</t>
  </si>
  <si>
    <t>Telšių rajono savivaldybės tarybos 2020 m. gruodžio 29 d.</t>
  </si>
  <si>
    <t>sprendimo Nr. T1-444 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</si>
</sst>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_-* #,##0.00\ _L_t_-;\-* #,##0.00\ _L_t_-;_-* &quot;-&quot;??\ _L_t_-;_-@_-"/>
  </numFmts>
  <fonts count="26" x14ac:knownFonts="1">
    <font>
      <sz val="10"/>
      <name val="Arial"/>
      <charset val="186"/>
    </font>
    <font>
      <sz val="10"/>
      <name val="Times New Roman"/>
      <family val="1"/>
      <charset val="186"/>
    </font>
    <font>
      <sz val="8"/>
      <name val="Arial"/>
      <family val="2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b/>
      <i/>
      <sz val="11"/>
      <name val="Times New Roman"/>
      <family val="1"/>
      <charset val="186"/>
    </font>
    <font>
      <sz val="8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1"/>
      <name val="Times New Roman"/>
      <family val="1"/>
      <charset val="186"/>
    </font>
    <font>
      <i/>
      <sz val="9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9"/>
      <name val="Times New Roman"/>
      <family val="1"/>
    </font>
    <font>
      <b/>
      <sz val="10"/>
      <name val="Times New Roman"/>
      <family val="1"/>
      <charset val="186"/>
    </font>
    <font>
      <b/>
      <i/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  <font>
      <sz val="11"/>
      <color rgb="FF000000"/>
      <name val="Times New Roman"/>
      <family val="1"/>
      <charset val="186"/>
    </font>
    <font>
      <sz val="10"/>
      <name val="Times New Roman"/>
      <family val="1"/>
    </font>
    <font>
      <i/>
      <sz val="10"/>
      <name val="Times New Roman"/>
      <family val="1"/>
    </font>
    <font>
      <b/>
      <sz val="11"/>
      <color rgb="FF000000"/>
      <name val="Times New Roman"/>
      <family val="1"/>
      <charset val="186"/>
    </font>
    <font>
      <sz val="11"/>
      <color theme="1"/>
      <name val="Times New Roman"/>
      <family val="1"/>
      <charset val="186"/>
    </font>
    <font>
      <i/>
      <sz val="10"/>
      <color theme="1"/>
      <name val="Times New Roman"/>
      <family val="1"/>
      <charset val="186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0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2" fillId="0" borderId="0"/>
    <xf numFmtId="0" fontId="12" fillId="0" borderId="0"/>
    <xf numFmtId="165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</cellStyleXfs>
  <cellXfs count="726">
    <xf numFmtId="0" fontId="0" fillId="0" borderId="0" xfId="0"/>
    <xf numFmtId="1" fontId="7" fillId="0" borderId="7" xfId="0" applyNumberFormat="1" applyFont="1" applyFill="1" applyBorder="1" applyAlignment="1">
      <alignment horizontal="center"/>
    </xf>
    <xf numFmtId="164" fontId="3" fillId="0" borderId="0" xfId="0" applyNumberFormat="1" applyFont="1"/>
    <xf numFmtId="164" fontId="7" fillId="0" borderId="0" xfId="0" applyNumberFormat="1" applyFont="1"/>
    <xf numFmtId="164" fontId="3" fillId="0" borderId="0" xfId="0" applyNumberFormat="1" applyFont="1" applyAlignment="1">
      <alignment horizontal="right"/>
    </xf>
    <xf numFmtId="164" fontId="3" fillId="0" borderId="2" xfId="0" applyNumberFormat="1" applyFont="1" applyBorder="1" applyAlignment="1">
      <alignment horizontal="center"/>
    </xf>
    <xf numFmtId="164" fontId="3" fillId="0" borderId="0" xfId="0" applyNumberFormat="1" applyFont="1" applyBorder="1"/>
    <xf numFmtId="164" fontId="7" fillId="0" borderId="11" xfId="0" applyNumberFormat="1" applyFont="1" applyBorder="1" applyAlignment="1">
      <alignment horizontal="center"/>
    </xf>
    <xf numFmtId="164" fontId="3" fillId="6" borderId="11" xfId="0" applyNumberFormat="1" applyFont="1" applyFill="1" applyBorder="1"/>
    <xf numFmtId="164" fontId="3" fillId="7" borderId="11" xfId="0" applyNumberFormat="1" applyFont="1" applyFill="1" applyBorder="1"/>
    <xf numFmtId="164" fontId="3" fillId="7" borderId="1" xfId="0" applyNumberFormat="1" applyFont="1" applyFill="1" applyBorder="1"/>
    <xf numFmtId="164" fontId="3" fillId="0" borderId="11" xfId="0" applyNumberFormat="1" applyFont="1" applyBorder="1"/>
    <xf numFmtId="164" fontId="3" fillId="0" borderId="1" xfId="0" applyNumberFormat="1" applyFont="1" applyBorder="1"/>
    <xf numFmtId="164" fontId="3" fillId="0" borderId="1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wrapText="1"/>
    </xf>
    <xf numFmtId="164" fontId="7" fillId="0" borderId="1" xfId="0" applyNumberFormat="1" applyFont="1" applyBorder="1" applyAlignment="1">
      <alignment horizontal="center"/>
    </xf>
    <xf numFmtId="164" fontId="3" fillId="6" borderId="1" xfId="0" applyNumberFormat="1" applyFont="1" applyFill="1" applyBorder="1"/>
    <xf numFmtId="164" fontId="3" fillId="0" borderId="3" xfId="0" applyNumberFormat="1" applyFont="1" applyBorder="1"/>
    <xf numFmtId="164" fontId="3" fillId="0" borderId="4" xfId="0" applyNumberFormat="1" applyFont="1" applyBorder="1"/>
    <xf numFmtId="164" fontId="3" fillId="0" borderId="5" xfId="0" applyNumberFormat="1" applyFont="1" applyBorder="1" applyAlignment="1">
      <alignment horizontal="center"/>
    </xf>
    <xf numFmtId="164" fontId="3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/>
    <xf numFmtId="164" fontId="11" fillId="3" borderId="4" xfId="0" applyNumberFormat="1" applyFont="1" applyFill="1" applyBorder="1" applyAlignment="1">
      <alignment horizontal="center"/>
    </xf>
    <xf numFmtId="164" fontId="4" fillId="6" borderId="1" xfId="0" applyNumberFormat="1" applyFont="1" applyFill="1" applyBorder="1"/>
    <xf numFmtId="164" fontId="4" fillId="7" borderId="1" xfId="0" applyNumberFormat="1" applyFont="1" applyFill="1" applyBorder="1"/>
    <xf numFmtId="164" fontId="7" fillId="3" borderId="4" xfId="0" applyNumberFormat="1" applyFont="1" applyFill="1" applyBorder="1" applyAlignment="1">
      <alignment horizontal="center"/>
    </xf>
    <xf numFmtId="164" fontId="3" fillId="0" borderId="13" xfId="0" applyNumberFormat="1" applyFont="1" applyBorder="1"/>
    <xf numFmtId="164" fontId="4" fillId="3" borderId="4" xfId="0" applyNumberFormat="1" applyFont="1" applyFill="1" applyBorder="1"/>
    <xf numFmtId="164" fontId="7" fillId="3" borderId="1" xfId="0" applyNumberFormat="1" applyFont="1" applyFill="1" applyBorder="1" applyAlignment="1">
      <alignment horizontal="center"/>
    </xf>
    <xf numFmtId="164" fontId="3" fillId="0" borderId="2" xfId="0" applyNumberFormat="1" applyFont="1" applyBorder="1"/>
    <xf numFmtId="164" fontId="7" fillId="0" borderId="4" xfId="0" applyNumberFormat="1" applyFont="1" applyBorder="1" applyAlignment="1">
      <alignment horizontal="center"/>
    </xf>
    <xf numFmtId="164" fontId="3" fillId="0" borderId="5" xfId="0" applyNumberFormat="1" applyFont="1" applyBorder="1" applyAlignment="1">
      <alignment horizontal="left" wrapText="1"/>
    </xf>
    <xf numFmtId="164" fontId="3" fillId="0" borderId="2" xfId="0" applyNumberFormat="1" applyFont="1" applyFill="1" applyBorder="1" applyAlignment="1">
      <alignment horizontal="center"/>
    </xf>
    <xf numFmtId="164" fontId="3" fillId="0" borderId="2" xfId="0" applyNumberFormat="1" applyFont="1" applyFill="1" applyBorder="1"/>
    <xf numFmtId="164" fontId="3" fillId="0" borderId="2" xfId="0" applyNumberFormat="1" applyFont="1" applyFill="1" applyBorder="1" applyAlignment="1">
      <alignment horizontal="left"/>
    </xf>
    <xf numFmtId="164" fontId="3" fillId="0" borderId="6" xfId="0" applyNumberFormat="1" applyFont="1" applyBorder="1"/>
    <xf numFmtId="164" fontId="1" fillId="0" borderId="0" xfId="0" applyNumberFormat="1" applyFont="1"/>
    <xf numFmtId="164" fontId="3" fillId="0" borderId="1" xfId="0" applyNumberFormat="1" applyFont="1" applyFill="1" applyBorder="1" applyAlignment="1">
      <alignment horizontal="center"/>
    </xf>
    <xf numFmtId="164" fontId="7" fillId="0" borderId="7" xfId="0" applyNumberFormat="1" applyFont="1" applyFill="1" applyBorder="1" applyAlignment="1">
      <alignment horizontal="center"/>
    </xf>
    <xf numFmtId="164" fontId="3" fillId="0" borderId="5" xfId="0" applyNumberFormat="1" applyFont="1" applyFill="1" applyBorder="1" applyAlignment="1">
      <alignment horizontal="center"/>
    </xf>
    <xf numFmtId="164" fontId="3" fillId="0" borderId="5" xfId="0" applyNumberFormat="1" applyFont="1" applyFill="1" applyBorder="1"/>
    <xf numFmtId="164" fontId="3" fillId="6" borderId="11" xfId="0" applyNumberFormat="1" applyFont="1" applyFill="1" applyBorder="1" applyAlignment="1">
      <alignment horizontal="right"/>
    </xf>
    <xf numFmtId="164" fontId="3" fillId="6" borderId="1" xfId="0" applyNumberFormat="1" applyFont="1" applyFill="1" applyBorder="1" applyAlignment="1">
      <alignment horizontal="right"/>
    </xf>
    <xf numFmtId="164" fontId="4" fillId="3" borderId="2" xfId="0" applyNumberFormat="1" applyFont="1" applyFill="1" applyBorder="1"/>
    <xf numFmtId="164" fontId="4" fillId="3" borderId="4" xfId="0" applyNumberFormat="1" applyFont="1" applyFill="1" applyBorder="1" applyAlignment="1">
      <alignment vertical="center"/>
    </xf>
    <xf numFmtId="164" fontId="7" fillId="3" borderId="4" xfId="0" applyNumberFormat="1" applyFont="1" applyFill="1" applyBorder="1" applyAlignment="1">
      <alignment horizontal="center" vertical="center"/>
    </xf>
    <xf numFmtId="164" fontId="4" fillId="6" borderId="1" xfId="0" applyNumberFormat="1" applyFont="1" applyFill="1" applyBorder="1" applyAlignment="1">
      <alignment vertical="distributed"/>
    </xf>
    <xf numFmtId="164" fontId="4" fillId="7" borderId="1" xfId="0" applyNumberFormat="1" applyFont="1" applyFill="1" applyBorder="1" applyAlignment="1">
      <alignment vertical="distributed"/>
    </xf>
    <xf numFmtId="164" fontId="4" fillId="3" borderId="1" xfId="0" applyNumberFormat="1" applyFont="1" applyFill="1" applyBorder="1" applyAlignment="1">
      <alignment vertical="distributed"/>
    </xf>
    <xf numFmtId="164" fontId="3" fillId="0" borderId="7" xfId="0" applyNumberFormat="1" applyFont="1" applyBorder="1"/>
    <xf numFmtId="164" fontId="7" fillId="0" borderId="7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right"/>
    </xf>
    <xf numFmtId="164" fontId="7" fillId="0" borderId="0" xfId="0" applyNumberFormat="1" applyFont="1" applyAlignment="1">
      <alignment horizontal="right"/>
    </xf>
    <xf numFmtId="164" fontId="3" fillId="3" borderId="2" xfId="0" applyNumberFormat="1" applyFont="1" applyFill="1" applyBorder="1" applyAlignment="1">
      <alignment horizontal="center"/>
    </xf>
    <xf numFmtId="164" fontId="3" fillId="0" borderId="0" xfId="0" applyNumberFormat="1" applyFont="1" applyFill="1" applyBorder="1" applyAlignment="1">
      <alignment horizontal="center" vertical="center"/>
    </xf>
    <xf numFmtId="164" fontId="18" fillId="0" borderId="0" xfId="0" applyNumberFormat="1" applyFont="1" applyAlignment="1">
      <alignment horizontal="center" wrapText="1"/>
    </xf>
    <xf numFmtId="164" fontId="19" fillId="0" borderId="0" xfId="0" applyNumberFormat="1" applyFont="1" applyAlignment="1">
      <alignment horizontal="center" wrapText="1"/>
    </xf>
    <xf numFmtId="164" fontId="4" fillId="0" borderId="0" xfId="0" applyNumberFormat="1" applyFont="1" applyBorder="1" applyAlignment="1">
      <alignment horizontal="center" wrapText="1"/>
    </xf>
    <xf numFmtId="164" fontId="3" fillId="0" borderId="0" xfId="0" applyNumberFormat="1" applyFont="1" applyBorder="1" applyAlignment="1">
      <alignment horizontal="center" wrapText="1"/>
    </xf>
    <xf numFmtId="164" fontId="7" fillId="6" borderId="9" xfId="0" applyNumberFormat="1" applyFont="1" applyFill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/>
    </xf>
    <xf numFmtId="164" fontId="7" fillId="0" borderId="2" xfId="0" applyNumberFormat="1" applyFont="1" applyBorder="1" applyAlignment="1">
      <alignment horizontal="center" vertical="center" wrapText="1"/>
    </xf>
    <xf numFmtId="164" fontId="3" fillId="6" borderId="1" xfId="0" applyNumberFormat="1" applyFont="1" applyFill="1" applyBorder="1" applyAlignment="1">
      <alignment vertical="top"/>
    </xf>
    <xf numFmtId="164" fontId="3" fillId="7" borderId="1" xfId="0" applyNumberFormat="1" applyFont="1" applyFill="1" applyBorder="1" applyAlignment="1">
      <alignment vertical="top"/>
    </xf>
    <xf numFmtId="164" fontId="3" fillId="0" borderId="1" xfId="0" applyNumberFormat="1" applyFont="1" applyBorder="1" applyAlignment="1">
      <alignment vertical="top"/>
    </xf>
    <xf numFmtId="164" fontId="1" fillId="6" borderId="0" xfId="0" applyNumberFormat="1" applyFont="1" applyFill="1" applyAlignment="1">
      <alignment horizontal="right"/>
    </xf>
    <xf numFmtId="164" fontId="1" fillId="6" borderId="0" xfId="0" applyNumberFormat="1" applyFont="1" applyFill="1"/>
    <xf numFmtId="164" fontId="11" fillId="3" borderId="9" xfId="0" applyNumberFormat="1" applyFont="1" applyFill="1" applyBorder="1" applyAlignment="1">
      <alignment horizontal="center"/>
    </xf>
    <xf numFmtId="164" fontId="4" fillId="6" borderId="2" xfId="0" applyNumberFormat="1" applyFont="1" applyFill="1" applyBorder="1"/>
    <xf numFmtId="164" fontId="4" fillId="7" borderId="2" xfId="0" applyNumberFormat="1" applyFont="1" applyFill="1" applyBorder="1"/>
    <xf numFmtId="164" fontId="16" fillId="6" borderId="0" xfId="0" applyNumberFormat="1" applyFont="1" applyFill="1" applyAlignment="1">
      <alignment horizontal="right"/>
    </xf>
    <xf numFmtId="164" fontId="16" fillId="6" borderId="0" xfId="0" applyNumberFormat="1" applyFont="1" applyFill="1"/>
    <xf numFmtId="164" fontId="3" fillId="6" borderId="0" xfId="0" applyNumberFormat="1" applyFont="1" applyFill="1"/>
    <xf numFmtId="164" fontId="7" fillId="3" borderId="2" xfId="0" applyNumberFormat="1" applyFont="1" applyFill="1" applyBorder="1" applyAlignment="1">
      <alignment horizontal="center"/>
    </xf>
    <xf numFmtId="164" fontId="3" fillId="7" borderId="2" xfId="0" applyNumberFormat="1" applyFont="1" applyFill="1" applyBorder="1"/>
    <xf numFmtId="164" fontId="3" fillId="0" borderId="5" xfId="0" applyNumberFormat="1" applyFont="1" applyBorder="1"/>
    <xf numFmtId="164" fontId="7" fillId="0" borderId="12" xfId="0" applyNumberFormat="1" applyFont="1" applyBorder="1" applyAlignment="1">
      <alignment horizontal="center"/>
    </xf>
    <xf numFmtId="164" fontId="7" fillId="0" borderId="4" xfId="0" applyNumberFormat="1" applyFont="1" applyFill="1" applyBorder="1" applyAlignment="1">
      <alignment horizontal="center"/>
    </xf>
    <xf numFmtId="164" fontId="7" fillId="3" borderId="9" xfId="0" applyNumberFormat="1" applyFont="1" applyFill="1" applyBorder="1" applyAlignment="1">
      <alignment horizontal="center"/>
    </xf>
    <xf numFmtId="164" fontId="4" fillId="3" borderId="5" xfId="0" applyNumberFormat="1" applyFont="1" applyFill="1" applyBorder="1"/>
    <xf numFmtId="164" fontId="7" fillId="3" borderId="12" xfId="0" applyNumberFormat="1" applyFont="1" applyFill="1" applyBorder="1" applyAlignment="1">
      <alignment horizontal="center"/>
    </xf>
    <xf numFmtId="164" fontId="4" fillId="6" borderId="11" xfId="0" applyNumberFormat="1" applyFont="1" applyFill="1" applyBorder="1"/>
    <xf numFmtId="164" fontId="4" fillId="3" borderId="11" xfId="0" applyNumberFormat="1" applyFont="1" applyFill="1" applyBorder="1"/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 wrapText="1"/>
    </xf>
    <xf numFmtId="164" fontId="3" fillId="0" borderId="2" xfId="0" applyNumberFormat="1" applyFont="1" applyBorder="1" applyAlignment="1">
      <alignment wrapText="1"/>
    </xf>
    <xf numFmtId="164" fontId="3" fillId="0" borderId="2" xfId="0" applyNumberFormat="1" applyFont="1" applyBorder="1" applyAlignment="1">
      <alignment horizontal="left"/>
    </xf>
    <xf numFmtId="164" fontId="3" fillId="0" borderId="1" xfId="0" applyNumberFormat="1" applyFont="1" applyFill="1" applyBorder="1"/>
    <xf numFmtId="164" fontId="4" fillId="0" borderId="8" xfId="0" applyNumberFormat="1" applyFont="1" applyBorder="1" applyAlignment="1">
      <alignment horizontal="center" wrapText="1"/>
    </xf>
    <xf numFmtId="164" fontId="1" fillId="6" borderId="1" xfId="0" applyNumberFormat="1" applyFont="1" applyFill="1" applyBorder="1"/>
    <xf numFmtId="164" fontId="7" fillId="0" borderId="1" xfId="0" applyNumberFormat="1" applyFont="1" applyFill="1" applyBorder="1" applyAlignment="1">
      <alignment horizontal="center"/>
    </xf>
    <xf numFmtId="164" fontId="1" fillId="0" borderId="0" xfId="0" applyNumberFormat="1" applyFont="1" applyFill="1"/>
    <xf numFmtId="164" fontId="3" fillId="3" borderId="5" xfId="0" applyNumberFormat="1" applyFont="1" applyFill="1" applyBorder="1" applyAlignment="1">
      <alignment horizontal="center"/>
    </xf>
    <xf numFmtId="164" fontId="1" fillId="7" borderId="1" xfId="0" applyNumberFormat="1" applyFont="1" applyFill="1" applyBorder="1"/>
    <xf numFmtId="164" fontId="1" fillId="3" borderId="1" xfId="0" applyNumberFormat="1" applyFont="1" applyFill="1" applyBorder="1"/>
    <xf numFmtId="164" fontId="3" fillId="7" borderId="1" xfId="0" applyNumberFormat="1" applyFont="1" applyFill="1" applyBorder="1" applyAlignment="1">
      <alignment horizontal="right"/>
    </xf>
    <xf numFmtId="164" fontId="4" fillId="3" borderId="2" xfId="0" applyNumberFormat="1" applyFont="1" applyFill="1" applyBorder="1" applyAlignment="1">
      <alignment vertical="center"/>
    </xf>
    <xf numFmtId="164" fontId="8" fillId="3" borderId="5" xfId="0" applyNumberFormat="1" applyFont="1" applyFill="1" applyBorder="1" applyAlignment="1">
      <alignment horizontal="left" wrapText="1" indent="1"/>
    </xf>
    <xf numFmtId="164" fontId="3" fillId="0" borderId="0" xfId="0" applyNumberFormat="1" applyFont="1" applyBorder="1" applyAlignment="1">
      <alignment horizontal="center"/>
    </xf>
    <xf numFmtId="164" fontId="7" fillId="0" borderId="7" xfId="0" applyNumberFormat="1" applyFont="1" applyBorder="1" applyAlignment="1">
      <alignment horizontal="center"/>
    </xf>
    <xf numFmtId="164" fontId="3" fillId="0" borderId="7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center"/>
    </xf>
    <xf numFmtId="164" fontId="3" fillId="0" borderId="0" xfId="0" applyNumberFormat="1" applyFont="1" applyBorder="1" applyAlignment="1">
      <alignment horizontal="right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/>
    <xf numFmtId="164" fontId="7" fillId="0" borderId="0" xfId="0" applyNumberFormat="1" applyFont="1" applyAlignment="1">
      <alignment horizontal="left"/>
    </xf>
    <xf numFmtId="164" fontId="3" fillId="0" borderId="0" xfId="0" applyNumberFormat="1" applyFont="1" applyAlignment="1">
      <alignment horizontal="left"/>
    </xf>
    <xf numFmtId="164" fontId="17" fillId="0" borderId="0" xfId="0" applyNumberFormat="1" applyFont="1" applyAlignment="1">
      <alignment horizontal="center"/>
    </xf>
    <xf numFmtId="164" fontId="3" fillId="3" borderId="1" xfId="0" applyNumberFormat="1" applyFont="1" applyFill="1" applyBorder="1" applyAlignment="1">
      <alignment horizontal="center" vertical="center"/>
    </xf>
    <xf numFmtId="164" fontId="3" fillId="0" borderId="8" xfId="0" applyNumberFormat="1" applyFont="1" applyBorder="1"/>
    <xf numFmtId="164" fontId="7" fillId="0" borderId="8" xfId="0" applyNumberFormat="1" applyFont="1" applyBorder="1" applyAlignment="1">
      <alignment horizontal="center"/>
    </xf>
    <xf numFmtId="164" fontId="4" fillId="6" borderId="0" xfId="0" applyNumberFormat="1" applyFont="1" applyFill="1" applyAlignment="1">
      <alignment horizontal="center"/>
    </xf>
    <xf numFmtId="164" fontId="4" fillId="0" borderId="0" xfId="0" applyNumberFormat="1" applyFont="1"/>
    <xf numFmtId="164" fontId="1" fillId="0" borderId="0" xfId="0" applyNumberFormat="1" applyFont="1" applyAlignment="1">
      <alignment horizontal="right"/>
    </xf>
    <xf numFmtId="164" fontId="11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 applyAlignment="1">
      <alignment horizontal="left" vertical="center"/>
    </xf>
    <xf numFmtId="164" fontId="11" fillId="3" borderId="1" xfId="0" applyNumberFormat="1" applyFont="1" applyFill="1" applyBorder="1" applyAlignment="1">
      <alignment horizontal="center" vertical="center"/>
    </xf>
    <xf numFmtId="164" fontId="4" fillId="0" borderId="0" xfId="0" applyNumberFormat="1" applyFont="1" applyBorder="1"/>
    <xf numFmtId="164" fontId="7" fillId="0" borderId="8" xfId="0" applyNumberFormat="1" applyFont="1" applyBorder="1" applyAlignment="1">
      <alignment horizontal="right"/>
    </xf>
    <xf numFmtId="164" fontId="4" fillId="0" borderId="8" xfId="0" applyNumberFormat="1" applyFont="1" applyBorder="1"/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6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>
      <alignment horizontal="left" indent="26"/>
    </xf>
    <xf numFmtId="164" fontId="7" fillId="0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0" borderId="0" xfId="0" applyNumberFormat="1" applyFont="1" applyBorder="1"/>
    <xf numFmtId="164" fontId="3" fillId="0" borderId="5" xfId="0" applyNumberFormat="1" applyFont="1" applyBorder="1" applyAlignment="1">
      <alignment wrapText="1"/>
    </xf>
    <xf numFmtId="164" fontId="3" fillId="0" borderId="11" xfId="0" applyNumberFormat="1" applyFont="1" applyBorder="1" applyAlignment="1">
      <alignment horizontal="center"/>
    </xf>
    <xf numFmtId="164" fontId="4" fillId="3" borderId="1" xfId="0" applyNumberFormat="1" applyFont="1" applyFill="1" applyBorder="1" applyAlignment="1">
      <alignment vertical="center"/>
    </xf>
    <xf numFmtId="164" fontId="7" fillId="3" borderId="1" xfId="0" applyNumberFormat="1" applyFont="1" applyFill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/>
    </xf>
    <xf numFmtId="164" fontId="7" fillId="0" borderId="10" xfId="0" applyNumberFormat="1" applyFont="1" applyBorder="1" applyAlignment="1">
      <alignment horizontal="center"/>
    </xf>
    <xf numFmtId="164" fontId="3" fillId="6" borderId="5" xfId="0" applyNumberFormat="1" applyFont="1" applyFill="1" applyBorder="1"/>
    <xf numFmtId="164" fontId="3" fillId="7" borderId="5" xfId="0" applyNumberFormat="1" applyFont="1" applyFill="1" applyBorder="1"/>
    <xf numFmtId="164" fontId="3" fillId="0" borderId="13" xfId="0" applyNumberFormat="1" applyFont="1" applyBorder="1" applyAlignment="1">
      <alignment horizontal="center"/>
    </xf>
    <xf numFmtId="164" fontId="8" fillId="0" borderId="13" xfId="0" applyNumberFormat="1" applyFont="1" applyBorder="1"/>
    <xf numFmtId="164" fontId="7" fillId="0" borderId="2" xfId="0" applyNumberFormat="1" applyFont="1" applyBorder="1" applyAlignment="1">
      <alignment horizontal="center"/>
    </xf>
    <xf numFmtId="164" fontId="3" fillId="6" borderId="2" xfId="0" applyNumberFormat="1" applyFont="1" applyFill="1" applyBorder="1"/>
    <xf numFmtId="164" fontId="8" fillId="0" borderId="13" xfId="0" applyNumberFormat="1" applyFont="1" applyBorder="1" applyAlignment="1">
      <alignment horizontal="left" wrapText="1" indent="1"/>
    </xf>
    <xf numFmtId="164" fontId="8" fillId="0" borderId="5" xfId="0" applyNumberFormat="1" applyFont="1" applyBorder="1" applyAlignment="1">
      <alignment horizontal="left" wrapText="1" indent="1"/>
    </xf>
    <xf numFmtId="164" fontId="8" fillId="0" borderId="5" xfId="0" applyNumberFormat="1" applyFont="1" applyFill="1" applyBorder="1" applyAlignment="1">
      <alignment horizontal="left" wrapText="1" indent="1"/>
    </xf>
    <xf numFmtId="164" fontId="7" fillId="0" borderId="9" xfId="0" applyNumberFormat="1" applyFont="1" applyBorder="1" applyAlignment="1">
      <alignment horizontal="center"/>
    </xf>
    <xf numFmtId="164" fontId="3" fillId="0" borderId="14" xfId="0" applyNumberFormat="1" applyFont="1" applyBorder="1" applyAlignment="1">
      <alignment horizontal="center"/>
    </xf>
    <xf numFmtId="164" fontId="8" fillId="0" borderId="11" xfId="0" applyNumberFormat="1" applyFont="1" applyBorder="1" applyAlignment="1">
      <alignment horizontal="left" wrapText="1" indent="1"/>
    </xf>
    <xf numFmtId="164" fontId="3" fillId="6" borderId="2" xfId="0" applyNumberFormat="1" applyFont="1" applyFill="1" applyBorder="1" applyAlignment="1">
      <alignment vertical="top"/>
    </xf>
    <xf numFmtId="164" fontId="3" fillId="7" borderId="2" xfId="0" applyNumberFormat="1" applyFont="1" applyFill="1" applyBorder="1" applyAlignment="1">
      <alignment vertical="top"/>
    </xf>
    <xf numFmtId="164" fontId="3" fillId="0" borderId="2" xfId="0" applyNumberFormat="1" applyFont="1" applyBorder="1" applyAlignment="1">
      <alignment vertical="top"/>
    </xf>
    <xf numFmtId="164" fontId="3" fillId="6" borderId="11" xfId="0" applyNumberFormat="1" applyFont="1" applyFill="1" applyBorder="1" applyAlignment="1">
      <alignment vertical="top"/>
    </xf>
    <xf numFmtId="164" fontId="3" fillId="7" borderId="11" xfId="0" applyNumberFormat="1" applyFont="1" applyFill="1" applyBorder="1" applyAlignment="1">
      <alignment vertical="top"/>
    </xf>
    <xf numFmtId="164" fontId="3" fillId="0" borderId="11" xfId="0" applyNumberFormat="1" applyFont="1" applyBorder="1" applyAlignment="1">
      <alignment vertical="top"/>
    </xf>
    <xf numFmtId="164" fontId="3" fillId="0" borderId="2" xfId="0" applyNumberFormat="1" applyFont="1" applyBorder="1" applyAlignment="1"/>
    <xf numFmtId="164" fontId="4" fillId="3" borderId="12" xfId="0" applyNumberFormat="1" applyFont="1" applyFill="1" applyBorder="1"/>
    <xf numFmtId="164" fontId="3" fillId="6" borderId="5" xfId="0" applyNumberFormat="1" applyFont="1" applyFill="1" applyBorder="1" applyAlignment="1">
      <alignment vertical="top"/>
    </xf>
    <xf numFmtId="164" fontId="3" fillId="7" borderId="5" xfId="0" applyNumberFormat="1" applyFont="1" applyFill="1" applyBorder="1" applyAlignment="1">
      <alignment vertical="top"/>
    </xf>
    <xf numFmtId="164" fontId="3" fillId="0" borderId="5" xfId="0" applyNumberFormat="1" applyFont="1" applyBorder="1" applyAlignment="1">
      <alignment vertical="top"/>
    </xf>
    <xf numFmtId="164" fontId="8" fillId="0" borderId="10" xfId="0" applyNumberFormat="1" applyFont="1" applyBorder="1" applyAlignment="1">
      <alignment horizontal="left" wrapText="1" indent="1"/>
    </xf>
    <xf numFmtId="164" fontId="7" fillId="0" borderId="0" xfId="0" applyNumberFormat="1" applyFont="1" applyFill="1" applyBorder="1" applyAlignment="1">
      <alignment horizontal="center"/>
    </xf>
    <xf numFmtId="164" fontId="7" fillId="0" borderId="2" xfId="0" applyNumberFormat="1" applyFont="1" applyFill="1" applyBorder="1" applyAlignment="1">
      <alignment horizontal="center"/>
    </xf>
    <xf numFmtId="164" fontId="3" fillId="0" borderId="14" xfId="0" applyNumberFormat="1" applyFont="1" applyFill="1" applyBorder="1"/>
    <xf numFmtId="164" fontId="3" fillId="0" borderId="14" xfId="0" applyNumberFormat="1" applyFont="1" applyBorder="1" applyAlignment="1"/>
    <xf numFmtId="164" fontId="3" fillId="0" borderId="11" xfId="0" applyNumberFormat="1" applyFont="1" applyBorder="1" applyAlignment="1"/>
    <xf numFmtId="164" fontId="3" fillId="0" borderId="5" xfId="0" applyNumberFormat="1" applyFont="1" applyBorder="1" applyAlignment="1"/>
    <xf numFmtId="164" fontId="8" fillId="0" borderId="11" xfId="0" applyNumberFormat="1" applyFont="1" applyFill="1" applyBorder="1" applyAlignment="1">
      <alignment horizontal="left" wrapText="1" indent="1"/>
    </xf>
    <xf numFmtId="164" fontId="4" fillId="3" borderId="9" xfId="0" applyNumberFormat="1" applyFont="1" applyFill="1" applyBorder="1" applyAlignment="1">
      <alignment vertical="center"/>
    </xf>
    <xf numFmtId="164" fontId="4" fillId="6" borderId="2" xfId="0" applyNumberFormat="1" applyFont="1" applyFill="1" applyBorder="1" applyAlignment="1">
      <alignment vertical="distributed"/>
    </xf>
    <xf numFmtId="164" fontId="4" fillId="7" borderId="2" xfId="0" applyNumberFormat="1" applyFont="1" applyFill="1" applyBorder="1" applyAlignment="1">
      <alignment vertical="distributed"/>
    </xf>
    <xf numFmtId="164" fontId="4" fillId="3" borderId="2" xfId="0" applyNumberFormat="1" applyFont="1" applyFill="1" applyBorder="1" applyAlignment="1">
      <alignment vertical="distributed"/>
    </xf>
    <xf numFmtId="164" fontId="9" fillId="6" borderId="2" xfId="0" applyNumberFormat="1" applyFont="1" applyFill="1" applyBorder="1"/>
    <xf numFmtId="164" fontId="9" fillId="6" borderId="2" xfId="0" applyNumberFormat="1" applyFont="1" applyFill="1" applyBorder="1" applyAlignment="1">
      <alignment horizontal="right"/>
    </xf>
    <xf numFmtId="164" fontId="9" fillId="7" borderId="2" xfId="0" applyNumberFormat="1" applyFont="1" applyFill="1" applyBorder="1"/>
    <xf numFmtId="164" fontId="9" fillId="7" borderId="2" xfId="0" applyNumberFormat="1" applyFont="1" applyFill="1" applyBorder="1" applyAlignment="1">
      <alignment horizontal="right"/>
    </xf>
    <xf numFmtId="164" fontId="9" fillId="3" borderId="2" xfId="0" applyNumberFormat="1" applyFont="1" applyFill="1" applyBorder="1"/>
    <xf numFmtId="164" fontId="9" fillId="3" borderId="2" xfId="0" applyNumberFormat="1" applyFont="1" applyFill="1" applyBorder="1" applyAlignment="1">
      <alignment horizontal="right"/>
    </xf>
    <xf numFmtId="164" fontId="1" fillId="6" borderId="11" xfId="0" applyNumberFormat="1" applyFont="1" applyFill="1" applyBorder="1"/>
    <xf numFmtId="164" fontId="1" fillId="7" borderId="11" xfId="0" applyNumberFormat="1" applyFont="1" applyFill="1" applyBorder="1"/>
    <xf numFmtId="164" fontId="1" fillId="3" borderId="11" xfId="0" applyNumberFormat="1" applyFont="1" applyFill="1" applyBorder="1"/>
    <xf numFmtId="164" fontId="3" fillId="0" borderId="1" xfId="0" applyNumberFormat="1" applyFont="1" applyBorder="1" applyAlignment="1">
      <alignment horizontal="left"/>
    </xf>
    <xf numFmtId="164" fontId="7" fillId="0" borderId="0" xfId="0" applyNumberFormat="1" applyFont="1" applyAlignment="1">
      <alignment vertical="top"/>
    </xf>
    <xf numFmtId="164" fontId="4" fillId="0" borderId="0" xfId="0" applyNumberFormat="1" applyFont="1" applyBorder="1" applyAlignment="1">
      <alignment horizontal="center" vertical="top" wrapText="1"/>
    </xf>
    <xf numFmtId="164" fontId="1" fillId="0" borderId="0" xfId="0" applyNumberFormat="1" applyFont="1" applyFill="1" applyAlignment="1">
      <alignment horizontal="right"/>
    </xf>
    <xf numFmtId="164" fontId="3" fillId="7" borderId="15" xfId="0" applyNumberFormat="1" applyFont="1" applyFill="1" applyBorder="1"/>
    <xf numFmtId="164" fontId="7" fillId="3" borderId="11" xfId="0" applyNumberFormat="1" applyFont="1" applyFill="1" applyBorder="1" applyAlignment="1">
      <alignment horizontal="center" vertical="top"/>
    </xf>
    <xf numFmtId="164" fontId="7" fillId="0" borderId="4" xfId="0" applyNumberFormat="1" applyFont="1" applyBorder="1" applyAlignment="1">
      <alignment horizontal="center" vertical="top"/>
    </xf>
    <xf numFmtId="164" fontId="3" fillId="3" borderId="11" xfId="0" applyNumberFormat="1" applyFont="1" applyFill="1" applyBorder="1" applyAlignment="1">
      <alignment horizontal="center"/>
    </xf>
    <xf numFmtId="164" fontId="16" fillId="0" borderId="0" xfId="0" applyNumberFormat="1" applyFont="1" applyFill="1" applyAlignment="1">
      <alignment horizontal="right"/>
    </xf>
    <xf numFmtId="164" fontId="16" fillId="0" borderId="0" xfId="0" applyNumberFormat="1" applyFont="1" applyFill="1"/>
    <xf numFmtId="164" fontId="3" fillId="0" borderId="2" xfId="0" applyNumberFormat="1" applyFont="1" applyBorder="1" applyAlignment="1">
      <alignment horizontal="left" wrapText="1"/>
    </xf>
    <xf numFmtId="164" fontId="3" fillId="0" borderId="0" xfId="0" applyNumberFormat="1" applyFont="1" applyFill="1"/>
    <xf numFmtId="164" fontId="4" fillId="7" borderId="11" xfId="0" applyNumberFormat="1" applyFont="1" applyFill="1" applyBorder="1"/>
    <xf numFmtId="164" fontId="7" fillId="3" borderId="1" xfId="0" applyNumberFormat="1" applyFont="1" applyFill="1" applyBorder="1" applyAlignment="1">
      <alignment horizontal="center" vertical="top"/>
    </xf>
    <xf numFmtId="164" fontId="3" fillId="0" borderId="3" xfId="0" applyNumberFormat="1" applyFont="1" applyBorder="1" applyAlignment="1">
      <alignment vertical="top"/>
    </xf>
    <xf numFmtId="164" fontId="1" fillId="6" borderId="1" xfId="0" applyNumberFormat="1" applyFont="1" applyFill="1" applyBorder="1" applyAlignment="1">
      <alignment horizontal="right"/>
    </xf>
    <xf numFmtId="164" fontId="1" fillId="7" borderId="1" xfId="0" applyNumberFormat="1" applyFont="1" applyFill="1" applyBorder="1" applyAlignment="1">
      <alignment horizontal="right"/>
    </xf>
    <xf numFmtId="164" fontId="7" fillId="0" borderId="8" xfId="0" applyNumberFormat="1" applyFont="1" applyBorder="1" applyAlignment="1">
      <alignment horizontal="center" vertical="top"/>
    </xf>
    <xf numFmtId="164" fontId="3" fillId="0" borderId="8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right" vertical="top"/>
    </xf>
    <xf numFmtId="164" fontId="7" fillId="0" borderId="0" xfId="0" applyNumberFormat="1" applyFont="1" applyAlignment="1">
      <alignment horizontal="right" vertical="top"/>
    </xf>
    <xf numFmtId="164" fontId="3" fillId="7" borderId="14" xfId="0" applyNumberFormat="1" applyFont="1" applyFill="1" applyBorder="1"/>
    <xf numFmtId="164" fontId="3" fillId="0" borderId="0" xfId="0" applyNumberFormat="1" applyFont="1" applyFill="1" applyBorder="1"/>
    <xf numFmtId="164" fontId="3" fillId="0" borderId="13" xfId="0" applyNumberFormat="1" applyFont="1" applyFill="1" applyBorder="1" applyAlignment="1">
      <alignment horizontal="center"/>
    </xf>
    <xf numFmtId="164" fontId="3" fillId="0" borderId="9" xfId="0" applyNumberFormat="1" applyFont="1" applyBorder="1"/>
    <xf numFmtId="164" fontId="3" fillId="0" borderId="10" xfId="0" applyNumberFormat="1" applyFont="1" applyBorder="1"/>
    <xf numFmtId="164" fontId="3" fillId="0" borderId="11" xfId="0" applyNumberFormat="1" applyFont="1" applyFill="1" applyBorder="1" applyAlignment="1">
      <alignment horizontal="center"/>
    </xf>
    <xf numFmtId="164" fontId="3" fillId="0" borderId="12" xfId="0" applyNumberFormat="1" applyFont="1" applyFill="1" applyBorder="1"/>
    <xf numFmtId="164" fontId="3" fillId="0" borderId="3" xfId="0" applyNumberFormat="1" applyFont="1" applyBorder="1" applyAlignment="1">
      <alignment wrapText="1"/>
    </xf>
    <xf numFmtId="164" fontId="4" fillId="3" borderId="9" xfId="0" applyNumberFormat="1" applyFont="1" applyFill="1" applyBorder="1"/>
    <xf numFmtId="164" fontId="4" fillId="7" borderId="6" xfId="0" applyNumberFormat="1" applyFont="1" applyFill="1" applyBorder="1"/>
    <xf numFmtId="164" fontId="3" fillId="0" borderId="13" xfId="0" applyNumberFormat="1" applyFont="1" applyFill="1" applyBorder="1"/>
    <xf numFmtId="164" fontId="3" fillId="6" borderId="4" xfId="0" applyNumberFormat="1" applyFont="1" applyFill="1" applyBorder="1"/>
    <xf numFmtId="164" fontId="3" fillId="4" borderId="5" xfId="0" applyNumberFormat="1" applyFont="1" applyFill="1" applyBorder="1" applyAlignment="1">
      <alignment horizontal="center"/>
    </xf>
    <xf numFmtId="164" fontId="6" fillId="4" borderId="13" xfId="0" applyNumberFormat="1" applyFont="1" applyFill="1" applyBorder="1"/>
    <xf numFmtId="164" fontId="3" fillId="4" borderId="4" xfId="0" applyNumberFormat="1" applyFont="1" applyFill="1" applyBorder="1"/>
    <xf numFmtId="164" fontId="3" fillId="4" borderId="1" xfId="0" applyNumberFormat="1" applyFont="1" applyFill="1" applyBorder="1"/>
    <xf numFmtId="164" fontId="8" fillId="0" borderId="13" xfId="0" applyNumberFormat="1" applyFont="1" applyFill="1" applyBorder="1" applyAlignment="1">
      <alignment horizontal="left" wrapText="1"/>
    </xf>
    <xf numFmtId="164" fontId="7" fillId="0" borderId="12" xfId="0" applyNumberFormat="1" applyFont="1" applyFill="1" applyBorder="1" applyAlignment="1">
      <alignment horizontal="center"/>
    </xf>
    <xf numFmtId="164" fontId="3" fillId="0" borderId="10" xfId="0" applyNumberFormat="1" applyFont="1" applyFill="1" applyBorder="1"/>
    <xf numFmtId="164" fontId="4" fillId="7" borderId="15" xfId="0" applyNumberFormat="1" applyFont="1" applyFill="1" applyBorder="1"/>
    <xf numFmtId="164" fontId="3" fillId="3" borderId="2" xfId="0" applyNumberFormat="1" applyFont="1" applyFill="1" applyBorder="1" applyAlignment="1">
      <alignment horizontal="center" vertical="top"/>
    </xf>
    <xf numFmtId="164" fontId="3" fillId="0" borderId="15" xfId="0" applyNumberFormat="1" applyFont="1" applyBorder="1" applyAlignment="1">
      <alignment horizontal="center"/>
    </xf>
    <xf numFmtId="164" fontId="10" fillId="0" borderId="8" xfId="0" applyNumberFormat="1" applyFont="1" applyBorder="1" applyAlignment="1">
      <alignment horizontal="center"/>
    </xf>
    <xf numFmtId="164" fontId="9" fillId="0" borderId="10" xfId="0" applyNumberFormat="1" applyFont="1" applyBorder="1" applyAlignment="1">
      <alignment horizontal="center"/>
    </xf>
    <xf numFmtId="164" fontId="5" fillId="0" borderId="10" xfId="0" applyNumberFormat="1" applyFont="1" applyBorder="1" applyAlignment="1">
      <alignment horizontal="center"/>
    </xf>
    <xf numFmtId="164" fontId="7" fillId="0" borderId="8" xfId="0" applyNumberFormat="1" applyFont="1" applyFill="1" applyBorder="1" applyAlignment="1">
      <alignment horizontal="center"/>
    </xf>
    <xf numFmtId="164" fontId="4" fillId="6" borderId="4" xfId="0" applyNumberFormat="1" applyFont="1" applyFill="1" applyBorder="1"/>
    <xf numFmtId="164" fontId="1" fillId="7" borderId="15" xfId="0" applyNumberFormat="1" applyFont="1" applyFill="1" applyBorder="1"/>
    <xf numFmtId="164" fontId="3" fillId="0" borderId="1" xfId="0" applyNumberFormat="1" applyFont="1" applyBorder="1" applyAlignment="1">
      <alignment horizontal="left" wrapText="1"/>
    </xf>
    <xf numFmtId="164" fontId="3" fillId="0" borderId="1" xfId="0" applyNumberFormat="1" applyFont="1" applyFill="1" applyBorder="1" applyAlignment="1">
      <alignment horizontal="left"/>
    </xf>
    <xf numFmtId="164" fontId="3" fillId="0" borderId="5" xfId="0" applyNumberFormat="1" applyFont="1" applyFill="1" applyBorder="1" applyAlignment="1">
      <alignment horizontal="center" vertical="top"/>
    </xf>
    <xf numFmtId="164" fontId="8" fillId="0" borderId="14" xfId="0" applyNumberFormat="1" applyFont="1" applyFill="1" applyBorder="1" applyAlignment="1">
      <alignment horizontal="left" wrapText="1" indent="1"/>
    </xf>
    <xf numFmtId="164" fontId="8" fillId="0" borderId="13" xfId="0" applyNumberFormat="1" applyFont="1" applyBorder="1" applyAlignment="1">
      <alignment horizontal="left" vertical="top" wrapText="1" indent="1"/>
    </xf>
    <xf numFmtId="164" fontId="3" fillId="7" borderId="0" xfId="0" applyNumberFormat="1" applyFont="1" applyFill="1" applyBorder="1"/>
    <xf numFmtId="164" fontId="13" fillId="0" borderId="0" xfId="0" applyNumberFormat="1" applyFont="1"/>
    <xf numFmtId="164" fontId="15" fillId="0" borderId="0" xfId="0" applyNumberFormat="1" applyFont="1" applyAlignment="1">
      <alignment horizontal="left" wrapText="1" indent="22"/>
    </xf>
    <xf numFmtId="164" fontId="13" fillId="0" borderId="0" xfId="0" applyNumberFormat="1" applyFont="1" applyAlignment="1">
      <alignment wrapText="1"/>
    </xf>
    <xf numFmtId="164" fontId="13" fillId="0" borderId="0" xfId="0" applyNumberFormat="1" applyFont="1" applyAlignment="1">
      <alignment vertical="center"/>
    </xf>
    <xf numFmtId="164" fontId="3" fillId="0" borderId="1" xfId="0" applyNumberFormat="1" applyFont="1" applyBorder="1" applyAlignment="1">
      <alignment horizontal="center" vertical="center"/>
    </xf>
    <xf numFmtId="164" fontId="13" fillId="0" borderId="1" xfId="0" applyNumberFormat="1" applyFont="1" applyBorder="1" applyAlignment="1">
      <alignment horizontal="center" vertical="center" wrapText="1"/>
    </xf>
    <xf numFmtId="164" fontId="13" fillId="6" borderId="1" xfId="0" applyNumberFormat="1" applyFont="1" applyFill="1" applyBorder="1" applyAlignment="1">
      <alignment horizontal="center" vertical="center" wrapText="1"/>
    </xf>
    <xf numFmtId="164" fontId="13" fillId="7" borderId="1" xfId="0" applyNumberFormat="1" applyFont="1" applyFill="1" applyBorder="1" applyAlignment="1">
      <alignment horizontal="center" vertical="center" wrapText="1"/>
    </xf>
    <xf numFmtId="164" fontId="13" fillId="0" borderId="1" xfId="0" applyNumberFormat="1" applyFont="1" applyBorder="1" applyAlignment="1">
      <alignment horizontal="left"/>
    </xf>
    <xf numFmtId="164" fontId="14" fillId="0" borderId="1" xfId="0" applyNumberFormat="1" applyFont="1" applyBorder="1" applyAlignment="1">
      <alignment vertical="center" wrapText="1"/>
    </xf>
    <xf numFmtId="164" fontId="13" fillId="0" borderId="1" xfId="0" applyNumberFormat="1" applyFont="1" applyBorder="1" applyAlignment="1">
      <alignment horizontal="left" vertical="center" wrapText="1"/>
    </xf>
    <xf numFmtId="164" fontId="14" fillId="2" borderId="1" xfId="0" applyNumberFormat="1" applyFont="1" applyFill="1" applyBorder="1" applyAlignment="1">
      <alignment vertical="center" wrapText="1"/>
    </xf>
    <xf numFmtId="164" fontId="8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left"/>
    </xf>
    <xf numFmtId="164" fontId="8" fillId="0" borderId="0" xfId="0" applyNumberFormat="1" applyFont="1"/>
    <xf numFmtId="164" fontId="3" fillId="0" borderId="1" xfId="0" applyNumberFormat="1" applyFont="1" applyBorder="1" applyAlignment="1">
      <alignment vertical="center" wrapText="1"/>
    </xf>
    <xf numFmtId="164" fontId="4" fillId="0" borderId="1" xfId="0" applyNumberFormat="1" applyFont="1" applyBorder="1" applyAlignment="1">
      <alignment vertical="center" wrapText="1"/>
    </xf>
    <xf numFmtId="164" fontId="13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left" vertical="center" wrapText="1"/>
    </xf>
    <xf numFmtId="164" fontId="9" fillId="0" borderId="0" xfId="0" applyNumberFormat="1" applyFont="1"/>
    <xf numFmtId="164" fontId="14" fillId="3" borderId="1" xfId="0" applyNumberFormat="1" applyFont="1" applyFill="1" applyBorder="1" applyAlignment="1">
      <alignment vertical="center" wrapText="1"/>
    </xf>
    <xf numFmtId="164" fontId="3" fillId="7" borderId="8" xfId="0" applyNumberFormat="1" applyFont="1" applyFill="1" applyBorder="1"/>
    <xf numFmtId="164" fontId="1" fillId="0" borderId="5" xfId="0" applyNumberFormat="1" applyFont="1" applyFill="1" applyBorder="1" applyAlignment="1">
      <alignment horizontal="center"/>
    </xf>
    <xf numFmtId="164" fontId="8" fillId="0" borderId="5" xfId="0" applyNumberFormat="1" applyFont="1" applyFill="1" applyBorder="1"/>
    <xf numFmtId="164" fontId="3" fillId="0" borderId="14" xfId="0" applyNumberFormat="1" applyFont="1" applyFill="1" applyBorder="1" applyAlignment="1">
      <alignment horizontal="center"/>
    </xf>
    <xf numFmtId="164" fontId="1" fillId="6" borderId="4" xfId="0" applyNumberFormat="1" applyFont="1" applyFill="1" applyBorder="1"/>
    <xf numFmtId="164" fontId="7" fillId="0" borderId="9" xfId="0" applyNumberFormat="1" applyFont="1" applyFill="1" applyBorder="1" applyAlignment="1">
      <alignment horizontal="center"/>
    </xf>
    <xf numFmtId="164" fontId="4" fillId="6" borderId="9" xfId="0" applyNumberFormat="1" applyFont="1" applyFill="1" applyBorder="1" applyAlignment="1">
      <alignment vertical="distributed"/>
    </xf>
    <xf numFmtId="164" fontId="9" fillId="6" borderId="9" xfId="0" applyNumberFormat="1" applyFont="1" applyFill="1" applyBorder="1"/>
    <xf numFmtId="164" fontId="1" fillId="6" borderId="12" xfId="0" applyNumberFormat="1" applyFont="1" applyFill="1" applyBorder="1"/>
    <xf numFmtId="164" fontId="3" fillId="7" borderId="12" xfId="0" applyNumberFormat="1" applyFont="1" applyFill="1" applyBorder="1"/>
    <xf numFmtId="0" fontId="13" fillId="0" borderId="0" xfId="0" applyFont="1"/>
    <xf numFmtId="0" fontId="15" fillId="0" borderId="0" xfId="0" applyFont="1" applyAlignment="1">
      <alignment horizontal="left" wrapText="1" indent="22"/>
    </xf>
    <xf numFmtId="0" fontId="15" fillId="0" borderId="0" xfId="0" applyFont="1" applyAlignment="1">
      <alignment horizontal="left" wrapText="1" indent="23"/>
    </xf>
    <xf numFmtId="1" fontId="3" fillId="0" borderId="0" xfId="0" applyNumberFormat="1" applyFont="1"/>
    <xf numFmtId="164" fontId="8" fillId="3" borderId="5" xfId="0" applyNumberFormat="1" applyFont="1" applyFill="1" applyBorder="1"/>
    <xf numFmtId="0" fontId="15" fillId="0" borderId="0" xfId="0" applyFont="1" applyAlignment="1">
      <alignment horizontal="left" wrapText="1" indent="23"/>
    </xf>
    <xf numFmtId="164" fontId="1" fillId="6" borderId="4" xfId="0" applyNumberFormat="1" applyFont="1" applyFill="1" applyBorder="1" applyAlignment="1">
      <alignment horizontal="right"/>
    </xf>
    <xf numFmtId="164" fontId="3" fillId="0" borderId="1" xfId="0" applyNumberFormat="1" applyFont="1" applyBorder="1" applyAlignment="1"/>
    <xf numFmtId="164" fontId="3" fillId="6" borderId="11" xfId="0" applyNumberFormat="1" applyFont="1" applyFill="1" applyBorder="1" applyAlignment="1"/>
    <xf numFmtId="164" fontId="3" fillId="6" borderId="2" xfId="0" applyNumberFormat="1" applyFont="1" applyFill="1" applyBorder="1" applyAlignment="1"/>
    <xf numFmtId="164" fontId="3" fillId="0" borderId="6" xfId="0" applyNumberFormat="1" applyFont="1" applyBorder="1" applyAlignment="1">
      <alignment horizontal="left" wrapText="1"/>
    </xf>
    <xf numFmtId="164" fontId="8" fillId="0" borderId="14" xfId="0" applyNumberFormat="1" applyFont="1" applyBorder="1" applyAlignment="1">
      <alignment horizontal="left" vertical="top" wrapText="1" indent="1"/>
    </xf>
    <xf numFmtId="164" fontId="1" fillId="7" borderId="4" xfId="0" applyNumberFormat="1" applyFont="1" applyFill="1" applyBorder="1" applyAlignment="1">
      <alignment horizontal="right"/>
    </xf>
    <xf numFmtId="164" fontId="1" fillId="0" borderId="0" xfId="0" applyNumberFormat="1" applyFont="1" applyBorder="1"/>
    <xf numFmtId="164" fontId="3" fillId="0" borderId="0" xfId="0" applyNumberFormat="1" applyFont="1" applyFill="1" applyBorder="1" applyAlignment="1"/>
    <xf numFmtId="164" fontId="1" fillId="0" borderId="0" xfId="0" applyNumberFormat="1" applyFont="1" applyFill="1" applyBorder="1" applyAlignment="1">
      <alignment horizontal="right"/>
    </xf>
    <xf numFmtId="164" fontId="14" fillId="6" borderId="1" xfId="0" applyNumberFormat="1" applyFont="1" applyFill="1" applyBorder="1" applyAlignment="1">
      <alignment horizontal="right"/>
    </xf>
    <xf numFmtId="164" fontId="14" fillId="7" borderId="1" xfId="0" applyNumberFormat="1" applyFont="1" applyFill="1" applyBorder="1" applyAlignment="1">
      <alignment horizontal="right"/>
    </xf>
    <xf numFmtId="164" fontId="14" fillId="0" borderId="1" xfId="0" applyNumberFormat="1" applyFont="1" applyBorder="1" applyAlignment="1">
      <alignment horizontal="right"/>
    </xf>
    <xf numFmtId="164" fontId="13" fillId="7" borderId="1" xfId="0" applyNumberFormat="1" applyFont="1" applyFill="1" applyBorder="1" applyAlignment="1">
      <alignment horizontal="right"/>
    </xf>
    <xf numFmtId="164" fontId="3" fillId="0" borderId="1" xfId="0" applyNumberFormat="1" applyFont="1" applyBorder="1" applyAlignment="1">
      <alignment horizontal="right"/>
    </xf>
    <xf numFmtId="164" fontId="13" fillId="6" borderId="1" xfId="0" applyNumberFormat="1" applyFont="1" applyFill="1" applyBorder="1" applyAlignment="1">
      <alignment horizontal="right"/>
    </xf>
    <xf numFmtId="164" fontId="13" fillId="0" borderId="1" xfId="0" applyNumberFormat="1" applyFont="1" applyBorder="1" applyAlignment="1">
      <alignment horizontal="right"/>
    </xf>
    <xf numFmtId="164" fontId="4" fillId="0" borderId="1" xfId="0" applyNumberFormat="1" applyFont="1" applyBorder="1" applyAlignment="1">
      <alignment horizontal="right"/>
    </xf>
    <xf numFmtId="164" fontId="17" fillId="6" borderId="1" xfId="0" applyNumberFormat="1" applyFont="1" applyFill="1" applyBorder="1" applyAlignment="1">
      <alignment horizontal="right"/>
    </xf>
    <xf numFmtId="164" fontId="8" fillId="7" borderId="1" xfId="0" applyNumberFormat="1" applyFont="1" applyFill="1" applyBorder="1" applyAlignment="1">
      <alignment horizontal="right"/>
    </xf>
    <xf numFmtId="164" fontId="8" fillId="0" borderId="1" xfId="0" applyNumberFormat="1" applyFont="1" applyBorder="1" applyAlignment="1">
      <alignment horizontal="right"/>
    </xf>
    <xf numFmtId="164" fontId="4" fillId="6" borderId="1" xfId="0" applyNumberFormat="1" applyFont="1" applyFill="1" applyBorder="1" applyAlignment="1">
      <alignment horizontal="right"/>
    </xf>
    <xf numFmtId="164" fontId="4" fillId="7" borderId="1" xfId="0" applyNumberFormat="1" applyFont="1" applyFill="1" applyBorder="1" applyAlignment="1">
      <alignment horizontal="right"/>
    </xf>
    <xf numFmtId="164" fontId="14" fillId="0" borderId="1" xfId="0" applyNumberFormat="1" applyFont="1" applyFill="1" applyBorder="1" applyAlignment="1">
      <alignment horizontal="right"/>
    </xf>
    <xf numFmtId="164" fontId="8" fillId="6" borderId="1" xfId="0" applyNumberFormat="1" applyFont="1" applyFill="1" applyBorder="1" applyAlignment="1">
      <alignment horizontal="right"/>
    </xf>
    <xf numFmtId="164" fontId="14" fillId="3" borderId="1" xfId="0" applyNumberFormat="1" applyFont="1" applyFill="1" applyBorder="1" applyAlignment="1">
      <alignment horizontal="right"/>
    </xf>
    <xf numFmtId="164" fontId="3" fillId="5" borderId="1" xfId="0" applyNumberFormat="1" applyFont="1" applyFill="1" applyBorder="1" applyAlignment="1">
      <alignment horizontal="center"/>
    </xf>
    <xf numFmtId="164" fontId="3" fillId="8" borderId="1" xfId="0" applyNumberFormat="1" applyFont="1" applyFill="1" applyBorder="1" applyAlignment="1">
      <alignment horizontal="center"/>
    </xf>
    <xf numFmtId="164" fontId="3" fillId="8" borderId="2" xfId="0" applyNumberFormat="1" applyFont="1" applyFill="1" applyBorder="1" applyAlignment="1">
      <alignment horizontal="center"/>
    </xf>
    <xf numFmtId="164" fontId="8" fillId="0" borderId="5" xfId="0" applyNumberFormat="1" applyFont="1" applyBorder="1"/>
    <xf numFmtId="164" fontId="3" fillId="6" borderId="5" xfId="0" applyNumberFormat="1" applyFont="1" applyFill="1" applyBorder="1" applyAlignment="1"/>
    <xf numFmtId="164" fontId="8" fillId="5" borderId="5" xfId="0" applyNumberFormat="1" applyFont="1" applyFill="1" applyBorder="1" applyAlignment="1">
      <alignment horizontal="left" wrapText="1" indent="1"/>
    </xf>
    <xf numFmtId="164" fontId="3" fillId="4" borderId="11" xfId="0" applyNumberFormat="1" applyFont="1" applyFill="1" applyBorder="1"/>
    <xf numFmtId="164" fontId="3" fillId="4" borderId="15" xfId="0" applyNumberFormat="1" applyFont="1" applyFill="1" applyBorder="1"/>
    <xf numFmtId="164" fontId="9" fillId="0" borderId="10" xfId="0" applyNumberFormat="1" applyFont="1" applyBorder="1"/>
    <xf numFmtId="164" fontId="9" fillId="0" borderId="12" xfId="0" applyNumberFormat="1" applyFont="1" applyBorder="1"/>
    <xf numFmtId="164" fontId="7" fillId="3" borderId="11" xfId="0" applyNumberFormat="1" applyFont="1" applyFill="1" applyBorder="1" applyAlignment="1">
      <alignment horizontal="center" vertical="top"/>
    </xf>
    <xf numFmtId="164" fontId="5" fillId="0" borderId="0" xfId="0" applyNumberFormat="1" applyFont="1" applyFill="1" applyBorder="1" applyAlignment="1">
      <alignment horizontal="center"/>
    </xf>
    <xf numFmtId="164" fontId="3" fillId="6" borderId="14" xfId="0" applyNumberFormat="1" applyFont="1" applyFill="1" applyBorder="1" applyAlignment="1"/>
    <xf numFmtId="164" fontId="8" fillId="0" borderId="0" xfId="0" applyNumberFormat="1" applyFont="1" applyFill="1" applyBorder="1" applyAlignment="1">
      <alignment horizontal="left" wrapText="1" indent="1"/>
    </xf>
    <xf numFmtId="164" fontId="3" fillId="6" borderId="13" xfId="0" applyNumberFormat="1" applyFont="1" applyFill="1" applyBorder="1" applyAlignment="1"/>
    <xf numFmtId="164" fontId="3" fillId="7" borderId="5" xfId="0" applyNumberFormat="1" applyFont="1" applyFill="1" applyBorder="1" applyAlignment="1"/>
    <xf numFmtId="164" fontId="15" fillId="0" borderId="0" xfId="0" applyNumberFormat="1" applyFont="1" applyFill="1" applyAlignment="1">
      <alignment horizontal="left" indent="25"/>
    </xf>
    <xf numFmtId="0" fontId="15" fillId="0" borderId="0" xfId="0" applyFont="1" applyFill="1" applyAlignment="1">
      <alignment horizontal="left" wrapText="1" indent="23"/>
    </xf>
    <xf numFmtId="164" fontId="4" fillId="0" borderId="0" xfId="0" applyNumberFormat="1" applyFont="1" applyFill="1" applyAlignment="1">
      <alignment horizontal="center" wrapText="1"/>
    </xf>
    <xf numFmtId="164" fontId="3" fillId="0" borderId="0" xfId="0" applyNumberFormat="1" applyFont="1" applyFill="1" applyAlignment="1">
      <alignment horizontal="right"/>
    </xf>
    <xf numFmtId="164" fontId="7" fillId="0" borderId="0" xfId="0" applyNumberFormat="1" applyFont="1" applyFill="1" applyBorder="1" applyAlignment="1">
      <alignment horizontal="center" vertical="center"/>
    </xf>
    <xf numFmtId="164" fontId="7" fillId="0" borderId="0" xfId="0" applyNumberFormat="1" applyFont="1" applyFill="1" applyBorder="1" applyAlignment="1">
      <alignment horizontal="center" vertical="center" wrapText="1"/>
    </xf>
    <xf numFmtId="164" fontId="3" fillId="0" borderId="0" xfId="0" applyNumberFormat="1" applyFont="1" applyFill="1" applyBorder="1" applyAlignment="1">
      <alignment vertical="top"/>
    </xf>
    <xf numFmtId="164" fontId="4" fillId="0" borderId="0" xfId="0" applyNumberFormat="1" applyFont="1" applyFill="1" applyBorder="1"/>
    <xf numFmtId="164" fontId="4" fillId="0" borderId="0" xfId="0" applyNumberFormat="1" applyFont="1" applyFill="1" applyBorder="1" applyAlignment="1">
      <alignment vertical="distributed"/>
    </xf>
    <xf numFmtId="164" fontId="3" fillId="0" borderId="0" xfId="0" applyNumberFormat="1" applyFont="1" applyFill="1" applyBorder="1" applyAlignment="1">
      <alignment vertical="distributed"/>
    </xf>
    <xf numFmtId="164" fontId="7" fillId="3" borderId="2" xfId="0" applyNumberFormat="1" applyFont="1" applyFill="1" applyBorder="1" applyAlignment="1">
      <alignment vertical="top"/>
    </xf>
    <xf numFmtId="164" fontId="7" fillId="3" borderId="11" xfId="0" applyNumberFormat="1" applyFont="1" applyFill="1" applyBorder="1" applyAlignment="1">
      <alignment vertical="top"/>
    </xf>
    <xf numFmtId="49" fontId="7" fillId="0" borderId="1" xfId="0" applyNumberFormat="1" applyFont="1" applyBorder="1" applyAlignment="1">
      <alignment horizontal="center"/>
    </xf>
    <xf numFmtId="49" fontId="7" fillId="0" borderId="4" xfId="0" applyNumberFormat="1" applyFont="1" applyBorder="1" applyAlignment="1">
      <alignment horizontal="center"/>
    </xf>
    <xf numFmtId="164" fontId="4" fillId="0" borderId="0" xfId="0" applyNumberFormat="1" applyFont="1" applyFill="1" applyBorder="1" applyAlignment="1">
      <alignment horizontal="center" wrapText="1"/>
    </xf>
    <xf numFmtId="164" fontId="3" fillId="0" borderId="6" xfId="0" applyNumberFormat="1" applyFont="1" applyFill="1" applyBorder="1" applyAlignment="1">
      <alignment horizontal="center"/>
    </xf>
    <xf numFmtId="164" fontId="3" fillId="0" borderId="0" xfId="0" applyNumberFormat="1" applyFont="1" applyFill="1" applyBorder="1" applyAlignment="1">
      <alignment horizontal="center"/>
    </xf>
    <xf numFmtId="0" fontId="3" fillId="0" borderId="0" xfId="0" applyFont="1" applyFill="1"/>
    <xf numFmtId="164" fontId="8" fillId="0" borderId="5" xfId="0" applyNumberFormat="1" applyFont="1" applyFill="1" applyBorder="1" applyAlignment="1">
      <alignment horizontal="left" wrapText="1" indent="1"/>
    </xf>
    <xf numFmtId="49" fontId="7" fillId="0" borderId="7" xfId="0" applyNumberFormat="1" applyFont="1" applyFill="1" applyBorder="1" applyAlignment="1">
      <alignment horizontal="center"/>
    </xf>
    <xf numFmtId="164" fontId="8" fillId="3" borderId="11" xfId="0" applyNumberFormat="1" applyFont="1" applyFill="1" applyBorder="1" applyAlignment="1">
      <alignment horizontal="left" wrapText="1" indent="1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4" fillId="0" borderId="0" xfId="0" applyNumberFormat="1" applyFont="1" applyBorder="1" applyAlignment="1">
      <alignment horizontal="center" wrapText="1"/>
    </xf>
    <xf numFmtId="164" fontId="7" fillId="3" borderId="10" xfId="0" applyNumberFormat="1" applyFont="1" applyFill="1" applyBorder="1" applyAlignment="1">
      <alignment horizontal="center"/>
    </xf>
    <xf numFmtId="164" fontId="7" fillId="0" borderId="2" xfId="0" applyNumberFormat="1" applyFont="1" applyFill="1" applyBorder="1" applyAlignment="1">
      <alignment horizontal="center" vertical="center"/>
    </xf>
    <xf numFmtId="164" fontId="7" fillId="0" borderId="11" xfId="0" applyNumberFormat="1" applyFont="1" applyFill="1" applyBorder="1" applyAlignment="1">
      <alignment vertical="center"/>
    </xf>
    <xf numFmtId="164" fontId="3" fillId="9" borderId="1" xfId="0" applyNumberFormat="1" applyFont="1" applyFill="1" applyBorder="1" applyAlignment="1">
      <alignment horizontal="center"/>
    </xf>
    <xf numFmtId="164" fontId="3" fillId="9" borderId="5" xfId="0" applyNumberFormat="1" applyFont="1" applyFill="1" applyBorder="1" applyAlignment="1">
      <alignment horizontal="center"/>
    </xf>
    <xf numFmtId="164" fontId="3" fillId="9" borderId="2" xfId="0" applyNumberFormat="1" applyFont="1" applyFill="1" applyBorder="1" applyAlignment="1">
      <alignment horizontal="center"/>
    </xf>
    <xf numFmtId="164" fontId="3" fillId="9" borderId="14" xfId="0" applyNumberFormat="1" applyFont="1" applyFill="1" applyBorder="1" applyAlignment="1">
      <alignment horizontal="center"/>
    </xf>
    <xf numFmtId="164" fontId="3" fillId="3" borderId="11" xfId="0" applyNumberFormat="1" applyFont="1" applyFill="1" applyBorder="1" applyAlignment="1">
      <alignment horizontal="center" vertical="top"/>
    </xf>
    <xf numFmtId="164" fontId="3" fillId="6" borderId="12" xfId="0" applyNumberFormat="1" applyFont="1" applyFill="1" applyBorder="1"/>
    <xf numFmtId="164" fontId="3" fillId="6" borderId="9" xfId="0" applyNumberFormat="1" applyFont="1" applyFill="1" applyBorder="1"/>
    <xf numFmtId="0" fontId="15" fillId="0" borderId="0" xfId="0" applyFont="1" applyAlignment="1">
      <alignment horizontal="center" wrapText="1"/>
    </xf>
    <xf numFmtId="164" fontId="3" fillId="6" borderId="1" xfId="0" applyNumberFormat="1" applyFont="1" applyFill="1" applyBorder="1" applyAlignment="1"/>
    <xf numFmtId="164" fontId="3" fillId="3" borderId="1" xfId="0" applyNumberFormat="1" applyFont="1" applyFill="1" applyBorder="1" applyAlignment="1">
      <alignment horizontal="center" vertical="top"/>
    </xf>
    <xf numFmtId="164" fontId="15" fillId="0" borderId="0" xfId="0" applyNumberFormat="1" applyFont="1" applyAlignment="1">
      <alignment horizontal="left"/>
    </xf>
    <xf numFmtId="164" fontId="15" fillId="0" borderId="0" xfId="0" applyNumberFormat="1" applyFont="1" applyAlignment="1">
      <alignment horizontal="left"/>
    </xf>
    <xf numFmtId="0" fontId="15" fillId="0" borderId="0" xfId="0" applyFont="1" applyAlignment="1">
      <alignment horizontal="left" wrapText="1" indent="23"/>
    </xf>
    <xf numFmtId="164" fontId="3" fillId="6" borderId="6" xfId="0" applyNumberFormat="1" applyFont="1" applyFill="1" applyBorder="1" applyAlignment="1"/>
    <xf numFmtId="164" fontId="3" fillId="6" borderId="8" xfId="0" applyNumberFormat="1" applyFont="1" applyFill="1" applyBorder="1" applyAlignment="1"/>
    <xf numFmtId="1" fontId="7" fillId="0" borderId="1" xfId="0" applyNumberFormat="1" applyFont="1" applyBorder="1" applyAlignment="1">
      <alignment horizontal="center" vertical="top"/>
    </xf>
    <xf numFmtId="164" fontId="3" fillId="0" borderId="6" xfId="0" applyNumberFormat="1" applyFont="1" applyBorder="1" applyAlignment="1">
      <alignment vertical="top"/>
    </xf>
    <xf numFmtId="164" fontId="8" fillId="0" borderId="0" xfId="0" applyNumberFormat="1" applyFont="1" applyBorder="1"/>
    <xf numFmtId="164" fontId="8" fillId="0" borderId="8" xfId="0" applyNumberFormat="1" applyFont="1" applyFill="1" applyBorder="1" applyAlignment="1">
      <alignment horizontal="left" wrapText="1" indent="1"/>
    </xf>
    <xf numFmtId="164" fontId="3" fillId="6" borderId="0" xfId="0" applyNumberFormat="1" applyFont="1" applyFill="1" applyBorder="1" applyAlignment="1"/>
    <xf numFmtId="164" fontId="8" fillId="0" borderId="0" xfId="0" applyNumberFormat="1" applyFont="1" applyBorder="1" applyAlignment="1">
      <alignment horizontal="left" wrapText="1" indent="1"/>
    </xf>
    <xf numFmtId="164" fontId="7" fillId="0" borderId="11" xfId="0" applyNumberFormat="1" applyFont="1" applyBorder="1" applyAlignment="1">
      <alignment horizontal="center" vertical="top"/>
    </xf>
    <xf numFmtId="164" fontId="7" fillId="0" borderId="12" xfId="0" applyNumberFormat="1" applyFont="1" applyBorder="1" applyAlignment="1">
      <alignment horizontal="center" vertical="top"/>
    </xf>
    <xf numFmtId="2" fontId="7" fillId="0" borderId="6" xfId="0" applyNumberFormat="1" applyFont="1" applyBorder="1" applyAlignment="1">
      <alignment horizontal="center" vertical="top"/>
    </xf>
    <xf numFmtId="2" fontId="7" fillId="0" borderId="13" xfId="0" applyNumberFormat="1" applyFont="1" applyBorder="1" applyAlignment="1">
      <alignment horizontal="center" vertical="top"/>
    </xf>
    <xf numFmtId="2" fontId="7" fillId="0" borderId="14" xfId="0" applyNumberFormat="1" applyFont="1" applyFill="1" applyBorder="1" applyAlignment="1">
      <alignment horizontal="center" vertical="top"/>
    </xf>
    <xf numFmtId="2" fontId="7" fillId="0" borderId="0" xfId="0" applyNumberFormat="1" applyFont="1" applyFill="1" applyBorder="1" applyAlignment="1">
      <alignment horizontal="center" vertical="top"/>
    </xf>
    <xf numFmtId="2" fontId="7" fillId="0" borderId="2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2" fontId="7" fillId="0" borderId="13" xfId="0" applyNumberFormat="1" applyFont="1" applyFill="1" applyBorder="1" applyAlignment="1">
      <alignment horizontal="center" vertical="top"/>
    </xf>
    <xf numFmtId="2" fontId="7" fillId="0" borderId="8" xfId="0" applyNumberFormat="1" applyFont="1" applyFill="1" applyBorder="1" applyAlignment="1">
      <alignment horizontal="center" vertical="top"/>
    </xf>
    <xf numFmtId="164" fontId="1" fillId="0" borderId="0" xfId="0" applyNumberFormat="1" applyFont="1" applyFill="1" applyBorder="1"/>
    <xf numFmtId="2" fontId="7" fillId="0" borderId="1" xfId="0" applyNumberFormat="1" applyFont="1" applyBorder="1" applyAlignment="1">
      <alignment horizontal="center" vertical="top"/>
    </xf>
    <xf numFmtId="2" fontId="7" fillId="3" borderId="11" xfId="0" applyNumberFormat="1" applyFont="1" applyFill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vertical="center"/>
    </xf>
    <xf numFmtId="2" fontId="7" fillId="0" borderId="14" xfId="0" applyNumberFormat="1" applyFont="1" applyBorder="1" applyAlignment="1">
      <alignment horizontal="center" vertical="top"/>
    </xf>
    <xf numFmtId="164" fontId="15" fillId="0" borderId="0" xfId="0" applyNumberFormat="1" applyFont="1" applyAlignment="1">
      <alignment horizontal="left"/>
    </xf>
    <xf numFmtId="2" fontId="7" fillId="0" borderId="5" xfId="0" applyNumberFormat="1" applyFont="1" applyBorder="1" applyAlignment="1">
      <alignment horizontal="center" vertical="top"/>
    </xf>
    <xf numFmtId="164" fontId="7" fillId="0" borderId="9" xfId="0" applyNumberFormat="1" applyFont="1" applyBorder="1" applyAlignment="1">
      <alignment horizontal="center" vertical="top"/>
    </xf>
    <xf numFmtId="164" fontId="7" fillId="0" borderId="12" xfId="0" applyNumberFormat="1" applyFont="1" applyBorder="1" applyAlignment="1">
      <alignment horizontal="center" vertical="top"/>
    </xf>
    <xf numFmtId="0" fontId="20" fillId="0" borderId="0" xfId="0" applyFont="1" applyAlignment="1">
      <alignment wrapText="1"/>
    </xf>
    <xf numFmtId="0" fontId="15" fillId="0" borderId="0" xfId="0" applyFont="1" applyAlignment="1">
      <alignment horizontal="left" wrapText="1" indent="23"/>
    </xf>
    <xf numFmtId="0" fontId="15" fillId="0" borderId="0" xfId="0" applyFont="1" applyAlignment="1">
      <alignment horizontal="left" wrapText="1" indent="23"/>
    </xf>
    <xf numFmtId="0" fontId="15" fillId="0" borderId="0" xfId="0" applyFont="1" applyAlignment="1">
      <alignment horizontal="left" wrapText="1" indent="23"/>
    </xf>
    <xf numFmtId="164" fontId="15" fillId="0" borderId="0" xfId="0" applyNumberFormat="1" applyFont="1" applyAlignment="1">
      <alignment horizontal="left"/>
    </xf>
    <xf numFmtId="49" fontId="7" fillId="0" borderId="9" xfId="0" applyNumberFormat="1" applyFont="1" applyBorder="1" applyAlignment="1">
      <alignment horizontal="center"/>
    </xf>
    <xf numFmtId="49" fontId="7" fillId="0" borderId="12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164" fontId="8" fillId="0" borderId="5" xfId="0" applyNumberFormat="1" applyFont="1" applyFill="1" applyBorder="1" applyAlignment="1">
      <alignment horizontal="left" vertical="top" wrapText="1" indent="1"/>
    </xf>
    <xf numFmtId="164" fontId="8" fillId="0" borderId="13" xfId="0" applyNumberFormat="1" applyFont="1" applyFill="1" applyBorder="1" applyAlignment="1">
      <alignment horizontal="left" wrapText="1" indent="1"/>
    </xf>
    <xf numFmtId="164" fontId="8" fillId="5" borderId="14" xfId="0" applyNumberFormat="1" applyFont="1" applyFill="1" applyBorder="1" applyAlignment="1">
      <alignment horizontal="left" wrapText="1" indent="1"/>
    </xf>
    <xf numFmtId="164" fontId="7" fillId="3" borderId="2" xfId="0" applyNumberFormat="1" applyFont="1" applyFill="1" applyBorder="1" applyAlignment="1">
      <alignment horizontal="center" vertical="top"/>
    </xf>
    <xf numFmtId="164" fontId="7" fillId="3" borderId="5" xfId="0" applyNumberFormat="1" applyFont="1" applyFill="1" applyBorder="1" applyAlignment="1">
      <alignment vertical="top"/>
    </xf>
    <xf numFmtId="164" fontId="15" fillId="0" borderId="0" xfId="0" applyNumberFormat="1" applyFont="1" applyAlignment="1">
      <alignment horizontal="left" indent="24"/>
    </xf>
    <xf numFmtId="164" fontId="15" fillId="0" borderId="0" xfId="0" applyNumberFormat="1" applyFont="1" applyAlignment="1">
      <alignment horizontal="left" indent="25"/>
    </xf>
    <xf numFmtId="164" fontId="15" fillId="0" borderId="0" xfId="0" applyNumberFormat="1" applyFont="1" applyAlignment="1">
      <alignment horizontal="left" vertical="top" indent="25"/>
    </xf>
    <xf numFmtId="0" fontId="15" fillId="0" borderId="0" xfId="0" applyFont="1" applyAlignment="1">
      <alignment horizontal="left" wrapText="1" indent="23"/>
    </xf>
    <xf numFmtId="164" fontId="15" fillId="0" borderId="0" xfId="0" applyNumberFormat="1" applyFont="1" applyAlignment="1">
      <alignment horizontal="left" indent="24"/>
    </xf>
    <xf numFmtId="164" fontId="15" fillId="0" borderId="0" xfId="0" applyNumberFormat="1" applyFont="1" applyAlignment="1">
      <alignment horizontal="left" indent="25"/>
    </xf>
    <xf numFmtId="164" fontId="15" fillId="0" borderId="0" xfId="0" applyNumberFormat="1" applyFont="1" applyAlignment="1">
      <alignment horizontal="left" vertical="top" indent="25"/>
    </xf>
    <xf numFmtId="164" fontId="15" fillId="0" borderId="0" xfId="0" applyNumberFormat="1" applyFont="1" applyAlignment="1">
      <alignment horizontal="left"/>
    </xf>
    <xf numFmtId="164" fontId="15" fillId="0" borderId="0" xfId="0" applyNumberFormat="1" applyFont="1" applyAlignment="1">
      <alignment horizontal="left"/>
    </xf>
    <xf numFmtId="164" fontId="1" fillId="6" borderId="12" xfId="0" applyNumberFormat="1" applyFont="1" applyFill="1" applyBorder="1" applyAlignment="1">
      <alignment horizontal="right"/>
    </xf>
    <xf numFmtId="164" fontId="1" fillId="7" borderId="12" xfId="0" applyNumberFormat="1" applyFont="1" applyFill="1" applyBorder="1" applyAlignment="1">
      <alignment horizontal="right"/>
    </xf>
    <xf numFmtId="164" fontId="1" fillId="3" borderId="1" xfId="0" applyNumberFormat="1" applyFont="1" applyFill="1" applyBorder="1" applyAlignment="1">
      <alignment wrapText="1"/>
    </xf>
    <xf numFmtId="164" fontId="21" fillId="0" borderId="1" xfId="0" applyNumberFormat="1" applyFont="1" applyBorder="1" applyAlignment="1">
      <alignment horizontal="left"/>
    </xf>
    <xf numFmtId="164" fontId="22" fillId="0" borderId="1" xfId="0" applyNumberFormat="1" applyFont="1" applyBorder="1" applyAlignment="1">
      <alignment horizontal="left" vertical="center" wrapText="1" indent="1"/>
    </xf>
    <xf numFmtId="164" fontId="22" fillId="6" borderId="1" xfId="0" applyNumberFormat="1" applyFont="1" applyFill="1" applyBorder="1" applyAlignment="1">
      <alignment horizontal="right"/>
    </xf>
    <xf numFmtId="164" fontId="22" fillId="7" borderId="1" xfId="0" applyNumberFormat="1" applyFont="1" applyFill="1" applyBorder="1" applyAlignment="1">
      <alignment horizontal="right"/>
    </xf>
    <xf numFmtId="164" fontId="22" fillId="0" borderId="1" xfId="0" applyNumberFormat="1" applyFont="1" applyBorder="1" applyAlignment="1">
      <alignment horizontal="right"/>
    </xf>
    <xf numFmtId="164" fontId="8" fillId="0" borderId="1" xfId="0" applyNumberFormat="1" applyFont="1" applyBorder="1" applyAlignment="1">
      <alignment horizontal="left" vertical="center" wrapText="1" indent="1"/>
    </xf>
    <xf numFmtId="0" fontId="23" fillId="0" borderId="0" xfId="0" applyFont="1" applyAlignment="1">
      <alignment wrapText="1"/>
    </xf>
    <xf numFmtId="164" fontId="3" fillId="0" borderId="1" xfId="0" applyNumberFormat="1" applyFont="1" applyBorder="1" applyAlignment="1">
      <alignment horizontal="left" vertical="center" wrapText="1"/>
    </xf>
    <xf numFmtId="1" fontId="24" fillId="0" borderId="1" xfId="0" applyNumberFormat="1" applyFont="1" applyBorder="1" applyAlignment="1">
      <alignment horizontal="left" vertical="center" wrapText="1"/>
    </xf>
    <xf numFmtId="1" fontId="3" fillId="0" borderId="1" xfId="0" applyNumberFormat="1" applyFont="1" applyBorder="1" applyAlignment="1">
      <alignment horizontal="left" vertical="center" wrapText="1"/>
    </xf>
    <xf numFmtId="164" fontId="4" fillId="3" borderId="10" xfId="0" applyNumberFormat="1" applyFont="1" applyFill="1" applyBorder="1"/>
    <xf numFmtId="164" fontId="7" fillId="0" borderId="12" xfId="0" applyNumberFormat="1" applyFont="1" applyBorder="1" applyAlignment="1">
      <alignment horizontal="center" vertical="top"/>
    </xf>
    <xf numFmtId="164" fontId="7" fillId="0" borderId="5" xfId="0" applyNumberFormat="1" applyFont="1" applyBorder="1" applyAlignment="1">
      <alignment horizontal="center" vertical="top"/>
    </xf>
    <xf numFmtId="2" fontId="7" fillId="0" borderId="6" xfId="0" applyNumberFormat="1" applyFont="1" applyFill="1" applyBorder="1" applyAlignment="1">
      <alignment horizontal="center" vertical="top"/>
    </xf>
    <xf numFmtId="2" fontId="7" fillId="0" borderId="13" xfId="0" applyNumberFormat="1" applyFont="1" applyFill="1" applyBorder="1" applyAlignment="1">
      <alignment horizontal="center" vertical="top"/>
    </xf>
    <xf numFmtId="2" fontId="7" fillId="0" borderId="5" xfId="0" applyNumberFormat="1" applyFont="1" applyFill="1" applyBorder="1" applyAlignment="1">
      <alignment horizontal="center" vertical="top"/>
    </xf>
    <xf numFmtId="2" fontId="7" fillId="0" borderId="11" xfId="0" applyNumberFormat="1" applyFont="1" applyFill="1" applyBorder="1" applyAlignment="1">
      <alignment horizontal="center" vertical="top"/>
    </xf>
    <xf numFmtId="2" fontId="7" fillId="0" borderId="6" xfId="0" applyNumberFormat="1" applyFont="1" applyBorder="1" applyAlignment="1">
      <alignment horizontal="center" vertical="top"/>
    </xf>
    <xf numFmtId="2" fontId="7" fillId="0" borderId="13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164" fontId="8" fillId="0" borderId="11" xfId="0" applyNumberFormat="1" applyFont="1" applyBorder="1" applyAlignment="1">
      <alignment horizontal="left" vertical="top" wrapText="1" indent="1"/>
    </xf>
    <xf numFmtId="164" fontId="7" fillId="0" borderId="6" xfId="0" applyNumberFormat="1" applyFont="1" applyBorder="1" applyAlignment="1">
      <alignment horizontal="center" vertical="top"/>
    </xf>
    <xf numFmtId="164" fontId="7" fillId="0" borderId="13" xfId="0" applyNumberFormat="1" applyFont="1" applyBorder="1" applyAlignment="1">
      <alignment horizontal="center" vertical="top"/>
    </xf>
    <xf numFmtId="2" fontId="7" fillId="0" borderId="2" xfId="0" applyNumberFormat="1" applyFont="1" applyBorder="1" applyAlignment="1">
      <alignment horizontal="center" vertical="top"/>
    </xf>
    <xf numFmtId="164" fontId="7" fillId="0" borderId="14" xfId="0" applyNumberFormat="1" applyFont="1" applyBorder="1" applyAlignment="1">
      <alignment horizontal="center" vertical="top"/>
    </xf>
    <xf numFmtId="164" fontId="7" fillId="0" borderId="9" xfId="0" applyNumberFormat="1" applyFont="1" applyBorder="1" applyAlignment="1">
      <alignment vertical="top"/>
    </xf>
    <xf numFmtId="164" fontId="7" fillId="0" borderId="2" xfId="0" applyNumberFormat="1" applyFont="1" applyBorder="1" applyAlignment="1">
      <alignment horizontal="center" vertical="top"/>
    </xf>
    <xf numFmtId="164" fontId="3" fillId="3" borderId="2" xfId="0" applyNumberFormat="1" applyFont="1" applyFill="1" applyBorder="1" applyAlignment="1">
      <alignment horizontal="center" vertical="top"/>
    </xf>
    <xf numFmtId="164" fontId="8" fillId="3" borderId="0" xfId="0" applyNumberFormat="1" applyFont="1" applyFill="1" applyBorder="1" applyAlignment="1">
      <alignment horizontal="left" vertical="center"/>
    </xf>
    <xf numFmtId="164" fontId="8" fillId="3" borderId="0" xfId="0" applyNumberFormat="1" applyFont="1" applyFill="1" applyBorder="1" applyAlignment="1">
      <alignment horizontal="left" wrapText="1" indent="1"/>
    </xf>
    <xf numFmtId="164" fontId="8" fillId="3" borderId="0" xfId="0" applyNumberFormat="1" applyFont="1" applyFill="1" applyBorder="1" applyAlignment="1">
      <alignment horizontal="left" vertical="center" wrapText="1" indent="1"/>
    </xf>
    <xf numFmtId="164" fontId="3" fillId="3" borderId="5" xfId="0" applyNumberFormat="1" applyFont="1" applyFill="1" applyBorder="1" applyAlignment="1">
      <alignment vertical="top"/>
    </xf>
    <xf numFmtId="164" fontId="3" fillId="3" borderId="11" xfId="0" applyNumberFormat="1" applyFont="1" applyFill="1" applyBorder="1" applyAlignment="1">
      <alignment vertical="top"/>
    </xf>
    <xf numFmtId="164" fontId="4" fillId="3" borderId="3" xfId="0" applyNumberFormat="1" applyFont="1" applyFill="1" applyBorder="1" applyAlignment="1">
      <alignment vertical="center"/>
    </xf>
    <xf numFmtId="164" fontId="8" fillId="3" borderId="8" xfId="0" applyNumberFormat="1" applyFont="1" applyFill="1" applyBorder="1" applyAlignment="1">
      <alignment horizontal="left" wrapText="1" indent="1"/>
    </xf>
    <xf numFmtId="164" fontId="3" fillId="7" borderId="11" xfId="0" applyNumberFormat="1" applyFont="1" applyFill="1" applyBorder="1" applyAlignment="1"/>
    <xf numFmtId="164" fontId="7" fillId="0" borderId="11" xfId="0" applyNumberFormat="1" applyFont="1" applyBorder="1" applyAlignment="1">
      <alignment vertical="top"/>
    </xf>
    <xf numFmtId="164" fontId="3" fillId="0" borderId="15" xfId="0" applyNumberFormat="1" applyFont="1" applyBorder="1" applyAlignment="1">
      <alignment horizontal="left"/>
    </xf>
    <xf numFmtId="164" fontId="3" fillId="0" borderId="15" xfId="0" applyNumberFormat="1" applyFont="1" applyBorder="1"/>
    <xf numFmtId="164" fontId="3" fillId="9" borderId="13" xfId="0" applyNumberFormat="1" applyFont="1" applyFill="1" applyBorder="1" applyAlignment="1">
      <alignment horizontal="center"/>
    </xf>
    <xf numFmtId="164" fontId="3" fillId="9" borderId="6" xfId="0" applyNumberFormat="1" applyFont="1" applyFill="1" applyBorder="1" applyAlignment="1">
      <alignment horizontal="center"/>
    </xf>
    <xf numFmtId="164" fontId="7" fillId="3" borderId="9" xfId="0" applyNumberFormat="1" applyFont="1" applyFill="1" applyBorder="1" applyAlignment="1">
      <alignment vertical="top"/>
    </xf>
    <xf numFmtId="164" fontId="3" fillId="6" borderId="4" xfId="0" applyNumberFormat="1" applyFont="1" applyFill="1" applyBorder="1" applyAlignment="1"/>
    <xf numFmtId="164" fontId="8" fillId="0" borderId="1" xfId="0" applyNumberFormat="1" applyFont="1" applyBorder="1" applyAlignment="1">
      <alignment horizontal="left" vertical="top" wrapText="1" indent="1"/>
    </xf>
    <xf numFmtId="164" fontId="25" fillId="0" borderId="1" xfId="0" applyNumberFormat="1" applyFont="1" applyBorder="1" applyAlignment="1">
      <alignment horizontal="left" wrapText="1" indent="1"/>
    </xf>
    <xf numFmtId="164" fontId="8" fillId="0" borderId="1" xfId="0" applyNumberFormat="1" applyFont="1" applyBorder="1" applyAlignment="1">
      <alignment horizontal="left" wrapText="1" indent="1"/>
    </xf>
    <xf numFmtId="0" fontId="8" fillId="0" borderId="1" xfId="0" applyFont="1" applyBorder="1" applyAlignment="1">
      <alignment horizontal="left" wrapText="1" indent="1"/>
    </xf>
    <xf numFmtId="164" fontId="3" fillId="0" borderId="1" xfId="0" applyNumberFormat="1" applyFont="1" applyFill="1" applyBorder="1" applyAlignment="1">
      <alignment horizontal="right"/>
    </xf>
    <xf numFmtId="164" fontId="3" fillId="3" borderId="1" xfId="0" applyNumberFormat="1" applyFont="1" applyFill="1" applyBorder="1" applyAlignment="1">
      <alignment horizontal="left"/>
    </xf>
    <xf numFmtId="0" fontId="19" fillId="0" borderId="0" xfId="0" applyFont="1"/>
    <xf numFmtId="164" fontId="8" fillId="0" borderId="5" xfId="0" applyNumberFormat="1" applyFont="1" applyFill="1" applyBorder="1" applyAlignment="1">
      <alignment horizontal="left" vertical="center" wrapText="1"/>
    </xf>
    <xf numFmtId="164" fontId="4" fillId="6" borderId="0" xfId="0" applyNumberFormat="1" applyFont="1" applyFill="1" applyBorder="1"/>
    <xf numFmtId="164" fontId="9" fillId="3" borderId="10" xfId="0" applyNumberFormat="1" applyFont="1" applyFill="1" applyBorder="1" applyAlignment="1">
      <alignment vertical="center"/>
    </xf>
    <xf numFmtId="164" fontId="8" fillId="3" borderId="10" xfId="0" applyNumberFormat="1" applyFont="1" applyFill="1" applyBorder="1" applyAlignment="1">
      <alignment horizontal="left" vertical="center" wrapText="1" indent="1"/>
    </xf>
    <xf numFmtId="2" fontId="7" fillId="0" borderId="11" xfId="0" applyNumberFormat="1" applyFont="1" applyBorder="1" applyAlignment="1">
      <alignment horizontal="center" vertical="top"/>
    </xf>
    <xf numFmtId="164" fontId="8" fillId="3" borderId="0" xfId="0" applyNumberFormat="1" applyFont="1" applyFill="1" applyAlignment="1">
      <alignment horizontal="left" wrapText="1" indent="1"/>
    </xf>
    <xf numFmtId="164" fontId="1" fillId="7" borderId="1" xfId="0" applyNumberFormat="1" applyFont="1" applyFill="1" applyBorder="1" applyAlignment="1"/>
    <xf numFmtId="2" fontId="7" fillId="0" borderId="5" xfId="0" applyNumberFormat="1" applyFont="1" applyFill="1" applyBorder="1" applyAlignment="1">
      <alignment horizontal="center" vertical="top"/>
    </xf>
    <xf numFmtId="2" fontId="7" fillId="0" borderId="6" xfId="0" applyNumberFormat="1" applyFont="1" applyBorder="1" applyAlignment="1">
      <alignment horizontal="center" vertical="top"/>
    </xf>
    <xf numFmtId="2" fontId="7" fillId="0" borderId="13" xfId="0" applyNumberFormat="1" applyFont="1" applyBorder="1" applyAlignment="1">
      <alignment horizontal="center" vertical="top"/>
    </xf>
    <xf numFmtId="2" fontId="7" fillId="0" borderId="14" xfId="0" applyNumberFormat="1" applyFont="1" applyBorder="1" applyAlignment="1">
      <alignment vertical="top"/>
    </xf>
    <xf numFmtId="164" fontId="3" fillId="7" borderId="1" xfId="0" applyNumberFormat="1" applyFont="1" applyFill="1" applyBorder="1" applyAlignment="1"/>
    <xf numFmtId="164" fontId="3" fillId="0" borderId="8" xfId="0" applyNumberFormat="1" applyFont="1" applyBorder="1" applyAlignment="1"/>
    <xf numFmtId="1" fontId="3" fillId="0" borderId="1" xfId="0" applyNumberFormat="1" applyFont="1" applyFill="1" applyBorder="1" applyAlignment="1">
      <alignment horizontal="left" vertical="center" wrapText="1"/>
    </xf>
    <xf numFmtId="164" fontId="8" fillId="0" borderId="5" xfId="0" applyNumberFormat="1" applyFont="1" applyFill="1" applyBorder="1" applyAlignment="1">
      <alignment horizontal="left" wrapText="1" indent="1"/>
    </xf>
    <xf numFmtId="49" fontId="7" fillId="0" borderId="4" xfId="0" applyNumberFormat="1" applyFont="1" applyBorder="1" applyAlignment="1">
      <alignment horizontal="center" vertical="top"/>
    </xf>
    <xf numFmtId="2" fontId="7" fillId="0" borderId="12" xfId="0" applyNumberFormat="1" applyFont="1" applyBorder="1" applyAlignment="1">
      <alignment vertical="center" wrapText="1"/>
    </xf>
    <xf numFmtId="2" fontId="7" fillId="0" borderId="4" xfId="0" applyNumberFormat="1" applyFont="1" applyBorder="1" applyAlignment="1">
      <alignment vertical="center" wrapText="1"/>
    </xf>
    <xf numFmtId="164" fontId="8" fillId="0" borderId="5" xfId="0" applyNumberFormat="1" applyFont="1" applyBorder="1" applyAlignment="1">
      <alignment horizontal="left" vertical="center" wrapText="1" indent="1"/>
    </xf>
    <xf numFmtId="2" fontId="7" fillId="0" borderId="4" xfId="0" applyNumberFormat="1" applyFont="1" applyBorder="1" applyAlignment="1">
      <alignment horizontal="center" vertical="top" wrapText="1"/>
    </xf>
    <xf numFmtId="0" fontId="15" fillId="0" borderId="0" xfId="0" applyFont="1" applyAlignment="1">
      <alignment horizontal="left" wrapText="1" indent="23"/>
    </xf>
    <xf numFmtId="164" fontId="15" fillId="0" borderId="0" xfId="0" applyNumberFormat="1" applyFont="1" applyAlignment="1">
      <alignment horizontal="left" indent="25"/>
    </xf>
    <xf numFmtId="164" fontId="15" fillId="0" borderId="0" xfId="0" applyNumberFormat="1" applyFont="1" applyAlignment="1">
      <alignment horizontal="left"/>
    </xf>
    <xf numFmtId="164" fontId="3" fillId="0" borderId="11" xfId="0" applyNumberFormat="1" applyFont="1" applyBorder="1" applyAlignment="1">
      <alignment horizontal="left"/>
    </xf>
    <xf numFmtId="0" fontId="8" fillId="0" borderId="4" xfId="0" applyFont="1" applyBorder="1" applyAlignment="1">
      <alignment horizontal="left" wrapText="1" indent="1"/>
    </xf>
    <xf numFmtId="2" fontId="7" fillId="0" borderId="2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164" fontId="3" fillId="6" borderId="3" xfId="0" applyNumberFormat="1" applyFont="1" applyFill="1" applyBorder="1" applyAlignment="1"/>
    <xf numFmtId="2" fontId="0" fillId="0" borderId="5" xfId="0" applyNumberFormat="1" applyBorder="1" applyAlignment="1">
      <alignment vertical="top"/>
    </xf>
    <xf numFmtId="2" fontId="7" fillId="0" borderId="2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2" fontId="7" fillId="0" borderId="2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164" fontId="8" fillId="0" borderId="13" xfId="0" applyNumberFormat="1" applyFont="1" applyBorder="1" applyAlignment="1">
      <alignment horizontal="left" vertical="center" wrapText="1" indent="1"/>
    </xf>
    <xf numFmtId="164" fontId="8" fillId="0" borderId="5" xfId="0" applyNumberFormat="1" applyFont="1" applyFill="1" applyBorder="1" applyAlignment="1">
      <alignment horizontal="left" wrapText="1" indent="1"/>
    </xf>
    <xf numFmtId="164" fontId="8" fillId="0" borderId="10" xfId="0" applyNumberFormat="1" applyFont="1" applyBorder="1"/>
    <xf numFmtId="164" fontId="8" fillId="0" borderId="10" xfId="0" applyNumberFormat="1" applyFont="1" applyFill="1" applyBorder="1" applyAlignment="1">
      <alignment horizontal="left" wrapText="1" indent="1"/>
    </xf>
    <xf numFmtId="164" fontId="15" fillId="0" borderId="0" xfId="0" applyNumberFormat="1" applyFont="1" applyAlignment="1">
      <alignment horizontal="left" indent="25"/>
    </xf>
    <xf numFmtId="2" fontId="7" fillId="0" borderId="2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0" fontId="15" fillId="0" borderId="0" xfId="0" applyFont="1" applyAlignment="1">
      <alignment horizontal="left" wrapText="1" indent="23"/>
    </xf>
    <xf numFmtId="164" fontId="15" fillId="0" borderId="0" xfId="0" applyNumberFormat="1" applyFont="1" applyAlignment="1">
      <alignment horizontal="left"/>
    </xf>
    <xf numFmtId="164" fontId="3" fillId="6" borderId="10" xfId="0" applyNumberFormat="1" applyFont="1" applyFill="1" applyBorder="1" applyAlignment="1"/>
    <xf numFmtId="2" fontId="7" fillId="0" borderId="5" xfId="0" applyNumberFormat="1" applyFont="1" applyBorder="1" applyAlignment="1">
      <alignment vertical="top"/>
    </xf>
    <xf numFmtId="164" fontId="3" fillId="7" borderId="8" xfId="0" applyNumberFormat="1" applyFont="1" applyFill="1" applyBorder="1" applyAlignment="1"/>
    <xf numFmtId="164" fontId="3" fillId="0" borderId="11" xfId="0" applyNumberFormat="1" applyFont="1" applyFill="1" applyBorder="1" applyAlignment="1"/>
    <xf numFmtId="164" fontId="3" fillId="7" borderId="2" xfId="0" applyNumberFormat="1" applyFont="1" applyFill="1" applyBorder="1" applyAlignment="1"/>
    <xf numFmtId="164" fontId="3" fillId="7" borderId="15" xfId="0" applyNumberFormat="1" applyFont="1" applyFill="1" applyBorder="1" applyAlignment="1"/>
    <xf numFmtId="164" fontId="4" fillId="3" borderId="1" xfId="0" applyNumberFormat="1" applyFont="1" applyFill="1" applyBorder="1" applyAlignment="1"/>
    <xf numFmtId="164" fontId="3" fillId="6" borderId="9" xfId="0" applyNumberFormat="1" applyFont="1" applyFill="1" applyBorder="1" applyAlignment="1"/>
    <xf numFmtId="164" fontId="3" fillId="0" borderId="2" xfId="0" applyNumberFormat="1" applyFont="1" applyFill="1" applyBorder="1" applyAlignment="1"/>
    <xf numFmtId="164" fontId="3" fillId="6" borderId="12" xfId="0" applyNumberFormat="1" applyFont="1" applyFill="1" applyBorder="1" applyAlignment="1"/>
    <xf numFmtId="164" fontId="3" fillId="7" borderId="9" xfId="0" applyNumberFormat="1" applyFont="1" applyFill="1" applyBorder="1" applyAlignment="1"/>
    <xf numFmtId="164" fontId="3" fillId="7" borderId="12" xfId="0" applyNumberFormat="1" applyFont="1" applyFill="1" applyBorder="1" applyAlignment="1"/>
    <xf numFmtId="164" fontId="3" fillId="6" borderId="4" xfId="0" applyNumberFormat="1" applyFont="1" applyFill="1" applyBorder="1" applyAlignment="1">
      <alignment horizontal="right"/>
    </xf>
    <xf numFmtId="164" fontId="3" fillId="7" borderId="6" xfId="0" applyNumberFormat="1" applyFont="1" applyFill="1" applyBorder="1" applyAlignment="1"/>
    <xf numFmtId="164" fontId="3" fillId="0" borderId="6" xfId="0" applyNumberFormat="1" applyFont="1" applyBorder="1" applyAlignment="1"/>
    <xf numFmtId="164" fontId="3" fillId="7" borderId="10" xfId="0" applyNumberFormat="1" applyFont="1" applyFill="1" applyBorder="1" applyAlignment="1"/>
    <xf numFmtId="164" fontId="3" fillId="7" borderId="13" xfId="0" applyNumberFormat="1" applyFont="1" applyFill="1" applyBorder="1" applyAlignment="1"/>
    <xf numFmtId="164" fontId="3" fillId="0" borderId="13" xfId="0" applyNumberFormat="1" applyFont="1" applyBorder="1" applyAlignment="1"/>
    <xf numFmtId="164" fontId="3" fillId="0" borderId="0" xfId="0" applyNumberFormat="1" applyFont="1" applyBorder="1" applyAlignment="1"/>
    <xf numFmtId="164" fontId="3" fillId="7" borderId="4" xfId="0" applyNumberFormat="1" applyFont="1" applyFill="1" applyBorder="1" applyAlignment="1"/>
    <xf numFmtId="164" fontId="3" fillId="7" borderId="14" xfId="0" applyNumberFormat="1" applyFont="1" applyFill="1" applyBorder="1" applyAlignment="1"/>
    <xf numFmtId="164" fontId="3" fillId="7" borderId="0" xfId="0" applyNumberFormat="1" applyFont="1" applyFill="1" applyBorder="1" applyAlignment="1"/>
    <xf numFmtId="164" fontId="3" fillId="0" borderId="10" xfId="0" applyNumberFormat="1" applyFont="1" applyBorder="1" applyAlignment="1"/>
    <xf numFmtId="164" fontId="3" fillId="0" borderId="2" xfId="0" applyNumberFormat="1" applyFont="1" applyBorder="1" applyAlignment="1">
      <alignment horizontal="right"/>
    </xf>
    <xf numFmtId="164" fontId="3" fillId="6" borderId="7" xfId="0" applyNumberFormat="1" applyFont="1" applyFill="1" applyBorder="1" applyAlignment="1">
      <alignment horizontal="right"/>
    </xf>
    <xf numFmtId="164" fontId="3" fillId="7" borderId="8" xfId="0" applyNumberFormat="1" applyFont="1" applyFill="1" applyBorder="1" applyAlignment="1">
      <alignment horizontal="right"/>
    </xf>
    <xf numFmtId="164" fontId="3" fillId="7" borderId="11" xfId="0" applyNumberFormat="1" applyFont="1" applyFill="1" applyBorder="1" applyAlignment="1">
      <alignment horizontal="right"/>
    </xf>
    <xf numFmtId="164" fontId="3" fillId="7" borderId="3" xfId="0" applyNumberFormat="1" applyFont="1" applyFill="1" applyBorder="1" applyAlignment="1"/>
    <xf numFmtId="164" fontId="3" fillId="0" borderId="3" xfId="0" applyNumberFormat="1" applyFont="1" applyBorder="1" applyAlignment="1"/>
    <xf numFmtId="164" fontId="3" fillId="0" borderId="8" xfId="0" applyNumberFormat="1" applyFont="1" applyFill="1" applyBorder="1" applyAlignment="1"/>
    <xf numFmtId="164" fontId="3" fillId="0" borderId="5" xfId="0" applyNumberFormat="1" applyFont="1" applyFill="1" applyBorder="1" applyAlignment="1"/>
    <xf numFmtId="164" fontId="3" fillId="0" borderId="3" xfId="0" applyNumberFormat="1" applyFont="1" applyFill="1" applyBorder="1" applyAlignment="1"/>
    <xf numFmtId="164" fontId="3" fillId="7" borderId="13" xfId="0" applyNumberFormat="1" applyFont="1" applyFill="1" applyBorder="1" applyAlignment="1">
      <alignment horizontal="right"/>
    </xf>
    <xf numFmtId="164" fontId="3" fillId="7" borderId="14" xfId="0" applyNumberFormat="1" applyFont="1" applyFill="1" applyBorder="1" applyAlignment="1">
      <alignment horizontal="right"/>
    </xf>
    <xf numFmtId="164" fontId="3" fillId="7" borderId="4" xfId="0" applyNumberFormat="1" applyFont="1" applyFill="1" applyBorder="1" applyAlignment="1">
      <alignment horizontal="right"/>
    </xf>
    <xf numFmtId="164" fontId="3" fillId="0" borderId="12" xfId="0" applyNumberFormat="1" applyFont="1" applyBorder="1" applyAlignment="1"/>
    <xf numFmtId="164" fontId="3" fillId="7" borderId="0" xfId="0" applyNumberFormat="1" applyFont="1" applyFill="1" applyBorder="1" applyAlignment="1">
      <alignment horizontal="right"/>
    </xf>
    <xf numFmtId="164" fontId="3" fillId="0" borderId="7" xfId="0" applyNumberFormat="1" applyFont="1" applyBorder="1" applyAlignment="1"/>
    <xf numFmtId="164" fontId="3" fillId="0" borderId="9" xfId="0" applyNumberFormat="1" applyFont="1" applyBorder="1" applyAlignment="1"/>
    <xf numFmtId="164" fontId="4" fillId="6" borderId="11" xfId="0" applyNumberFormat="1" applyFont="1" applyFill="1" applyBorder="1" applyAlignment="1"/>
    <xf numFmtId="164" fontId="4" fillId="7" borderId="11" xfId="0" applyNumberFormat="1" applyFont="1" applyFill="1" applyBorder="1" applyAlignment="1"/>
    <xf numFmtId="164" fontId="4" fillId="3" borderId="11" xfId="0" applyNumberFormat="1" applyFont="1" applyFill="1" applyBorder="1" applyAlignment="1"/>
    <xf numFmtId="164" fontId="3" fillId="0" borderId="15" xfId="0" applyNumberFormat="1" applyFont="1" applyBorder="1" applyAlignment="1"/>
    <xf numFmtId="164" fontId="3" fillId="6" borderId="7" xfId="0" applyNumberFormat="1" applyFont="1" applyFill="1" applyBorder="1" applyAlignment="1"/>
    <xf numFmtId="164" fontId="4" fillId="3" borderId="15" xfId="0" applyNumberFormat="1" applyFont="1" applyFill="1" applyBorder="1" applyAlignment="1"/>
    <xf numFmtId="164" fontId="1" fillId="6" borderId="4" xfId="0" applyNumberFormat="1" applyFont="1" applyFill="1" applyBorder="1" applyAlignment="1"/>
    <xf numFmtId="164" fontId="1" fillId="6" borderId="12" xfId="0" applyNumberFormat="1" applyFont="1" applyFill="1" applyBorder="1" applyAlignment="1"/>
    <xf numFmtId="164" fontId="8" fillId="0" borderId="11" xfId="0" applyNumberFormat="1" applyFont="1" applyBorder="1" applyAlignment="1">
      <alignment horizontal="left"/>
    </xf>
    <xf numFmtId="164" fontId="8" fillId="0" borderId="5" xfId="0" applyNumberFormat="1" applyFont="1" applyFill="1" applyBorder="1" applyAlignment="1">
      <alignment horizontal="left" wrapText="1" indent="1"/>
    </xf>
    <xf numFmtId="49" fontId="7" fillId="0" borderId="2" xfId="0" applyNumberFormat="1" applyFont="1" applyBorder="1" applyAlignment="1">
      <alignment horizontal="center" vertical="top"/>
    </xf>
    <xf numFmtId="49" fontId="7" fillId="0" borderId="5" xfId="0" applyNumberFormat="1" applyFont="1" applyBorder="1" applyAlignment="1">
      <alignment horizontal="center" vertical="top"/>
    </xf>
    <xf numFmtId="49" fontId="7" fillId="0" borderId="11" xfId="0" applyNumberFormat="1" applyFont="1" applyBorder="1" applyAlignment="1">
      <alignment horizontal="center" vertical="top"/>
    </xf>
    <xf numFmtId="0" fontId="8" fillId="0" borderId="11" xfId="0" applyFont="1" applyBorder="1" applyAlignment="1">
      <alignment horizontal="left" wrapText="1" indent="1"/>
    </xf>
    <xf numFmtId="164" fontId="7" fillId="0" borderId="5" xfId="0" applyNumberFormat="1" applyFont="1" applyBorder="1" applyAlignment="1">
      <alignment vertical="top"/>
    </xf>
    <xf numFmtId="2" fontId="7" fillId="0" borderId="2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2" fontId="7" fillId="0" borderId="13" xfId="0" applyNumberFormat="1" applyFont="1" applyBorder="1" applyAlignment="1">
      <alignment horizontal="center" vertical="top"/>
    </xf>
    <xf numFmtId="164" fontId="3" fillId="6" borderId="9" xfId="0" applyNumberFormat="1" applyFont="1" applyFill="1" applyBorder="1" applyAlignment="1">
      <alignment vertical="top"/>
    </xf>
    <xf numFmtId="164" fontId="7" fillId="0" borderId="2" xfId="0" applyNumberFormat="1" applyFont="1" applyBorder="1" applyAlignment="1">
      <alignment vertical="top"/>
    </xf>
    <xf numFmtId="2" fontId="7" fillId="0" borderId="6" xfId="0" applyNumberFormat="1" applyFont="1" applyBorder="1" applyAlignment="1">
      <alignment horizontal="center" wrapText="1"/>
    </xf>
    <xf numFmtId="164" fontId="3" fillId="0" borderId="9" xfId="0" applyNumberFormat="1" applyFont="1" applyFill="1" applyBorder="1" applyAlignment="1"/>
    <xf numFmtId="2" fontId="7" fillId="0" borderId="14" xfId="0" applyNumberFormat="1" applyFont="1" applyBorder="1" applyAlignment="1">
      <alignment vertical="center" wrapText="1"/>
    </xf>
    <xf numFmtId="164" fontId="3" fillId="0" borderId="12" xfId="0" applyNumberFormat="1" applyFont="1" applyFill="1" applyBorder="1" applyAlignment="1"/>
    <xf numFmtId="164" fontId="15" fillId="0" borderId="0" xfId="0" applyNumberFormat="1" applyFont="1" applyAlignment="1">
      <alignment horizontal="left" indent="24"/>
    </xf>
    <xf numFmtId="0" fontId="15" fillId="0" borderId="0" xfId="0" applyFont="1" applyAlignment="1">
      <alignment horizontal="left" wrapText="1" indent="23"/>
    </xf>
    <xf numFmtId="164" fontId="15" fillId="0" borderId="0" xfId="0" applyNumberFormat="1" applyFont="1" applyAlignment="1">
      <alignment horizontal="left" indent="25"/>
    </xf>
    <xf numFmtId="164" fontId="15" fillId="0" borderId="0" xfId="0" applyNumberFormat="1" applyFont="1" applyAlignment="1">
      <alignment horizontal="left" vertical="top" indent="25"/>
    </xf>
    <xf numFmtId="164" fontId="15" fillId="0" borderId="0" xfId="0" applyNumberFormat="1" applyFont="1" applyAlignment="1">
      <alignment horizontal="left"/>
    </xf>
    <xf numFmtId="2" fontId="7" fillId="0" borderId="2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164" fontId="9" fillId="4" borderId="1" xfId="0" applyNumberFormat="1" applyFont="1" applyFill="1" applyBorder="1"/>
    <xf numFmtId="164" fontId="8" fillId="5" borderId="12" xfId="0" applyNumberFormat="1" applyFont="1" applyFill="1" applyBorder="1" applyAlignment="1">
      <alignment horizontal="left" wrapText="1" indent="1"/>
    </xf>
    <xf numFmtId="164" fontId="3" fillId="7" borderId="2" xfId="0" applyNumberFormat="1" applyFont="1" applyFill="1" applyBorder="1" applyAlignment="1">
      <alignment horizontal="right"/>
    </xf>
    <xf numFmtId="164" fontId="8" fillId="3" borderId="10" xfId="0" applyNumberFormat="1" applyFont="1" applyFill="1" applyBorder="1" applyAlignment="1">
      <alignment vertical="center" wrapText="1"/>
    </xf>
    <xf numFmtId="164" fontId="1" fillId="3" borderId="4" xfId="0" applyNumberFormat="1" applyFont="1" applyFill="1" applyBorder="1" applyAlignment="1">
      <alignment horizontal="center" vertical="center"/>
    </xf>
    <xf numFmtId="164" fontId="1" fillId="3" borderId="1" xfId="0" applyNumberFormat="1" applyFont="1" applyFill="1" applyBorder="1" applyAlignment="1">
      <alignment vertical="distributed"/>
    </xf>
    <xf numFmtId="164" fontId="8" fillId="0" borderId="11" xfId="0" applyNumberFormat="1" applyFont="1" applyBorder="1" applyAlignment="1">
      <alignment wrapText="1"/>
    </xf>
    <xf numFmtId="0" fontId="15" fillId="0" borderId="0" xfId="0" applyFont="1" applyAlignment="1">
      <alignment horizontal="left" wrapText="1" indent="22"/>
    </xf>
    <xf numFmtId="164" fontId="15" fillId="0" borderId="0" xfId="0" applyNumberFormat="1" applyFont="1" applyAlignment="1">
      <alignment horizontal="left" indent="22"/>
    </xf>
    <xf numFmtId="164" fontId="14" fillId="0" borderId="0" xfId="0" applyNumberFormat="1" applyFont="1" applyAlignment="1">
      <alignment horizontal="center" vertical="center" wrapText="1"/>
    </xf>
    <xf numFmtId="164" fontId="5" fillId="0" borderId="15" xfId="0" applyNumberFormat="1" applyFont="1" applyBorder="1" applyAlignment="1">
      <alignment horizontal="left"/>
    </xf>
    <xf numFmtId="164" fontId="5" fillId="0" borderId="7" xfId="0" applyNumberFormat="1" applyFont="1" applyBorder="1" applyAlignment="1">
      <alignment horizontal="left"/>
    </xf>
    <xf numFmtId="164" fontId="5" fillId="0" borderId="4" xfId="0" applyNumberFormat="1" applyFont="1" applyBorder="1" applyAlignment="1">
      <alignment horizontal="left"/>
    </xf>
    <xf numFmtId="164" fontId="7" fillId="0" borderId="1" xfId="0" applyNumberFormat="1" applyFont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6" borderId="5" xfId="0" applyNumberFormat="1" applyFont="1" applyFill="1" applyBorder="1" applyAlignment="1">
      <alignment horizontal="center" vertical="center" wrapText="1"/>
    </xf>
    <xf numFmtId="164" fontId="7" fillId="6" borderId="11" xfId="0" applyNumberFormat="1" applyFont="1" applyFill="1" applyBorder="1" applyAlignment="1">
      <alignment horizontal="center" vertical="center" wrapText="1"/>
    </xf>
    <xf numFmtId="164" fontId="7" fillId="6" borderId="15" xfId="0" applyNumberFormat="1" applyFont="1" applyFill="1" applyBorder="1" applyAlignment="1">
      <alignment horizontal="center" vertical="center"/>
    </xf>
    <xf numFmtId="164" fontId="7" fillId="6" borderId="7" xfId="0" applyNumberFormat="1" applyFont="1" applyFill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5" fillId="0" borderId="1" xfId="0" applyNumberFormat="1" applyFont="1" applyBorder="1" applyAlignment="1">
      <alignment horizontal="left"/>
    </xf>
    <xf numFmtId="164" fontId="7" fillId="0" borderId="15" xfId="0" applyNumberFormat="1" applyFont="1" applyBorder="1" applyAlignment="1">
      <alignment horizontal="center" vertical="center"/>
    </xf>
    <xf numFmtId="164" fontId="7" fillId="0" borderId="7" xfId="0" applyNumberFormat="1" applyFont="1" applyBorder="1" applyAlignment="1">
      <alignment horizontal="center" vertical="center"/>
    </xf>
    <xf numFmtId="164" fontId="7" fillId="0" borderId="4" xfId="0" applyNumberFormat="1" applyFont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 wrapText="1"/>
    </xf>
    <xf numFmtId="164" fontId="7" fillId="6" borderId="9" xfId="0" applyNumberFormat="1" applyFont="1" applyFill="1" applyBorder="1" applyAlignment="1">
      <alignment horizontal="center" vertical="center" wrapText="1"/>
    </xf>
    <xf numFmtId="164" fontId="7" fillId="6" borderId="12" xfId="0" applyNumberFormat="1" applyFont="1" applyFill="1" applyBorder="1" applyAlignment="1">
      <alignment horizontal="center" vertical="center" wrapText="1"/>
    </xf>
    <xf numFmtId="164" fontId="7" fillId="7" borderId="9" xfId="0" applyNumberFormat="1" applyFont="1" applyFill="1" applyBorder="1" applyAlignment="1">
      <alignment horizontal="center" vertical="center" wrapText="1"/>
    </xf>
    <xf numFmtId="164" fontId="7" fillId="7" borderId="12" xfId="0" applyNumberFormat="1" applyFont="1" applyFill="1" applyBorder="1" applyAlignment="1">
      <alignment horizontal="center" vertical="center" wrapText="1"/>
    </xf>
    <xf numFmtId="164" fontId="4" fillId="0" borderId="0" xfId="0" applyNumberFormat="1" applyFont="1" applyAlignment="1">
      <alignment horizontal="center" wrapText="1"/>
    </xf>
    <xf numFmtId="164" fontId="7" fillId="0" borderId="9" xfId="0" applyNumberFormat="1" applyFont="1" applyBorder="1" applyAlignment="1">
      <alignment horizontal="center" vertical="center" wrapText="1"/>
    </xf>
    <xf numFmtId="164" fontId="7" fillId="0" borderId="12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3" fillId="0" borderId="2" xfId="0" applyNumberFormat="1" applyFont="1" applyBorder="1" applyAlignment="1">
      <alignment horizontal="center" vertical="center" wrapText="1"/>
    </xf>
    <xf numFmtId="164" fontId="3" fillId="0" borderId="5" xfId="0" applyNumberFormat="1" applyFont="1" applyBorder="1" applyAlignment="1">
      <alignment horizontal="center" vertical="center" wrapText="1"/>
    </xf>
    <xf numFmtId="164" fontId="3" fillId="0" borderId="11" xfId="0" applyNumberFormat="1" applyFont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 wrapText="1"/>
    </xf>
    <xf numFmtId="164" fontId="7" fillId="0" borderId="5" xfId="0" applyNumberFormat="1" applyFont="1" applyBorder="1" applyAlignment="1">
      <alignment horizontal="center" vertical="center" wrapText="1"/>
    </xf>
    <xf numFmtId="164" fontId="7" fillId="0" borderId="11" xfId="0" applyNumberFormat="1" applyFont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7" borderId="5" xfId="0" applyNumberFormat="1" applyFont="1" applyFill="1" applyBorder="1" applyAlignment="1">
      <alignment horizontal="center" vertical="center" wrapText="1"/>
    </xf>
    <xf numFmtId="164" fontId="7" fillId="7" borderId="11" xfId="0" applyNumberFormat="1" applyFont="1" applyFill="1" applyBorder="1" applyAlignment="1">
      <alignment horizontal="center" vertical="center" wrapText="1"/>
    </xf>
    <xf numFmtId="164" fontId="7" fillId="7" borderId="15" xfId="0" applyNumberFormat="1" applyFont="1" applyFill="1" applyBorder="1" applyAlignment="1">
      <alignment horizontal="center" vertical="center"/>
    </xf>
    <xf numFmtId="164" fontId="7" fillId="7" borderId="7" xfId="0" applyNumberFormat="1" applyFont="1" applyFill="1" applyBorder="1" applyAlignment="1">
      <alignment horizontal="center" vertical="center"/>
    </xf>
    <xf numFmtId="164" fontId="7" fillId="7" borderId="4" xfId="0" applyNumberFormat="1" applyFont="1" applyFill="1" applyBorder="1" applyAlignment="1">
      <alignment horizontal="center" vertical="center"/>
    </xf>
    <xf numFmtId="0" fontId="15" fillId="0" borderId="0" xfId="0" applyFont="1" applyAlignment="1">
      <alignment horizontal="left" wrapText="1" indent="23"/>
    </xf>
    <xf numFmtId="164" fontId="15" fillId="0" borderId="0" xfId="0" applyNumberFormat="1" applyFont="1" applyAlignment="1">
      <alignment horizontal="left" indent="23"/>
    </xf>
    <xf numFmtId="164" fontId="7" fillId="6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/>
    </xf>
    <xf numFmtId="164" fontId="7" fillId="0" borderId="15" xfId="0" applyNumberFormat="1" applyFont="1" applyFill="1" applyBorder="1" applyAlignment="1">
      <alignment horizontal="center" vertical="center"/>
    </xf>
    <xf numFmtId="164" fontId="7" fillId="0" borderId="7" xfId="0" applyNumberFormat="1" applyFont="1" applyFill="1" applyBorder="1" applyAlignment="1">
      <alignment horizontal="center" vertical="center"/>
    </xf>
    <xf numFmtId="164" fontId="7" fillId="0" borderId="4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7" borderId="6" xfId="0" applyNumberFormat="1" applyFont="1" applyFill="1" applyBorder="1" applyAlignment="1">
      <alignment horizontal="center" vertical="center" wrapText="1"/>
    </xf>
    <xf numFmtId="164" fontId="7" fillId="7" borderId="14" xfId="0" applyNumberFormat="1" applyFont="1" applyFill="1" applyBorder="1" applyAlignment="1">
      <alignment horizontal="center" vertical="center" wrapText="1"/>
    </xf>
    <xf numFmtId="164" fontId="5" fillId="0" borderId="15" xfId="0" applyNumberFormat="1" applyFont="1" applyFill="1" applyBorder="1" applyAlignment="1">
      <alignment horizontal="left"/>
    </xf>
    <xf numFmtId="164" fontId="5" fillId="0" borderId="7" xfId="0" applyNumberFormat="1" applyFont="1" applyFill="1" applyBorder="1" applyAlignment="1">
      <alignment horizontal="left"/>
    </xf>
    <xf numFmtId="164" fontId="5" fillId="0" borderId="4" xfId="0" applyNumberFormat="1" applyFont="1" applyFill="1" applyBorder="1" applyAlignment="1">
      <alignment horizontal="left"/>
    </xf>
    <xf numFmtId="164" fontId="5" fillId="0" borderId="3" xfId="0" applyNumberFormat="1" applyFont="1" applyFill="1" applyBorder="1" applyAlignment="1">
      <alignment horizontal="left"/>
    </xf>
    <xf numFmtId="164" fontId="15" fillId="0" borderId="0" xfId="0" applyNumberFormat="1" applyFont="1" applyAlignment="1">
      <alignment horizontal="left" indent="24"/>
    </xf>
    <xf numFmtId="0" fontId="15" fillId="0" borderId="0" xfId="0" applyFont="1" applyAlignment="1">
      <alignment horizontal="left" wrapText="1" indent="24"/>
    </xf>
    <xf numFmtId="164" fontId="7" fillId="0" borderId="2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0" fontId="15" fillId="0" borderId="0" xfId="0" applyFont="1" applyAlignment="1">
      <alignment horizontal="left" wrapText="1" indent="25"/>
    </xf>
    <xf numFmtId="164" fontId="15" fillId="0" borderId="0" xfId="0" applyNumberFormat="1" applyFont="1" applyAlignment="1">
      <alignment horizontal="left" indent="25"/>
    </xf>
    <xf numFmtId="164" fontId="7" fillId="0" borderId="5" xfId="0" applyNumberFormat="1" applyFont="1" applyBorder="1" applyAlignment="1">
      <alignment horizontal="center" vertical="top"/>
    </xf>
    <xf numFmtId="164" fontId="3" fillId="3" borderId="2" xfId="0" applyNumberFormat="1" applyFont="1" applyFill="1" applyBorder="1" applyAlignment="1">
      <alignment horizontal="center" vertical="top"/>
    </xf>
    <xf numFmtId="164" fontId="3" fillId="3" borderId="5" xfId="0" applyNumberFormat="1" applyFont="1" applyFill="1" applyBorder="1" applyAlignment="1">
      <alignment horizontal="center" vertical="top"/>
    </xf>
    <xf numFmtId="164" fontId="3" fillId="3" borderId="11" xfId="0" applyNumberFormat="1" applyFont="1" applyFill="1" applyBorder="1" applyAlignment="1">
      <alignment horizontal="center" vertical="top"/>
    </xf>
    <xf numFmtId="164" fontId="7" fillId="3" borderId="2" xfId="0" applyNumberFormat="1" applyFont="1" applyFill="1" applyBorder="1" applyAlignment="1">
      <alignment horizontal="center" vertical="center"/>
    </xf>
    <xf numFmtId="164" fontId="7" fillId="3" borderId="5" xfId="0" applyNumberFormat="1" applyFont="1" applyFill="1" applyBorder="1" applyAlignment="1">
      <alignment horizontal="center" vertical="center"/>
    </xf>
    <xf numFmtId="164" fontId="7" fillId="3" borderId="11" xfId="0" applyNumberFormat="1" applyFont="1" applyFill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 vertical="top"/>
    </xf>
    <xf numFmtId="164" fontId="3" fillId="0" borderId="13" xfId="0" applyNumberFormat="1" applyFont="1" applyBorder="1" applyAlignment="1">
      <alignment horizontal="center" vertical="top"/>
    </xf>
    <xf numFmtId="164" fontId="3" fillId="0" borderId="14" xfId="0" applyNumberFormat="1" applyFont="1" applyBorder="1" applyAlignment="1">
      <alignment horizontal="center" vertical="top"/>
    </xf>
    <xf numFmtId="164" fontId="7" fillId="0" borderId="2" xfId="0" applyNumberFormat="1" applyFont="1" applyFill="1" applyBorder="1" applyAlignment="1">
      <alignment horizontal="center" vertical="top"/>
    </xf>
    <xf numFmtId="164" fontId="7" fillId="0" borderId="11" xfId="0" applyNumberFormat="1" applyFont="1" applyFill="1" applyBorder="1" applyAlignment="1">
      <alignment horizontal="center" vertical="top"/>
    </xf>
    <xf numFmtId="164" fontId="3" fillId="0" borderId="2" xfId="0" applyNumberFormat="1" applyFont="1" applyBorder="1" applyAlignment="1">
      <alignment horizontal="center" vertical="top"/>
    </xf>
    <xf numFmtId="164" fontId="3" fillId="0" borderId="11" xfId="0" applyNumberFormat="1" applyFont="1" applyBorder="1" applyAlignment="1">
      <alignment horizontal="center" vertical="top"/>
    </xf>
    <xf numFmtId="164" fontId="3" fillId="0" borderId="6" xfId="0" applyNumberFormat="1" applyFont="1" applyFill="1" applyBorder="1" applyAlignment="1">
      <alignment horizontal="center" vertical="top"/>
    </xf>
    <xf numFmtId="164" fontId="3" fillId="0" borderId="13" xfId="0" applyNumberFormat="1" applyFont="1" applyFill="1" applyBorder="1" applyAlignment="1">
      <alignment horizontal="center" vertical="top"/>
    </xf>
    <xf numFmtId="164" fontId="5" fillId="0" borderId="6" xfId="0" applyNumberFormat="1" applyFont="1" applyBorder="1" applyAlignment="1">
      <alignment horizontal="left"/>
    </xf>
    <xf numFmtId="164" fontId="4" fillId="0" borderId="0" xfId="0" applyNumberFormat="1" applyFont="1" applyBorder="1" applyAlignment="1">
      <alignment horizontal="center" wrapText="1"/>
    </xf>
    <xf numFmtId="164" fontId="7" fillId="0" borderId="2" xfId="0" applyNumberFormat="1" applyFont="1" applyBorder="1" applyAlignment="1">
      <alignment horizontal="center" vertical="center"/>
    </xf>
    <xf numFmtId="164" fontId="7" fillId="0" borderId="5" xfId="0" applyNumberFormat="1" applyFont="1" applyBorder="1" applyAlignment="1">
      <alignment horizontal="center" vertical="center"/>
    </xf>
    <xf numFmtId="164" fontId="7" fillId="0" borderId="11" xfId="0" applyNumberFormat="1" applyFont="1" applyBorder="1" applyAlignment="1">
      <alignment horizontal="center" vertical="center"/>
    </xf>
    <xf numFmtId="164" fontId="8" fillId="0" borderId="5" xfId="0" applyNumberFormat="1" applyFont="1" applyFill="1" applyBorder="1" applyAlignment="1">
      <alignment horizontal="left" vertical="center" wrapText="1" indent="1"/>
    </xf>
    <xf numFmtId="0" fontId="15" fillId="0" borderId="0" xfId="0" applyFont="1" applyAlignment="1">
      <alignment horizontal="left" vertical="top" wrapText="1" indent="25"/>
    </xf>
    <xf numFmtId="164" fontId="15" fillId="0" borderId="0" xfId="0" applyNumberFormat="1" applyFont="1" applyAlignment="1">
      <alignment horizontal="left" vertical="top" indent="25"/>
    </xf>
    <xf numFmtId="164" fontId="5" fillId="0" borderId="3" xfId="0" applyNumberFormat="1" applyFont="1" applyBorder="1" applyAlignment="1">
      <alignment horizontal="left"/>
    </xf>
    <xf numFmtId="164" fontId="5" fillId="0" borderId="9" xfId="0" applyNumberFormat="1" applyFont="1" applyBorder="1" applyAlignment="1">
      <alignment horizontal="left"/>
    </xf>
    <xf numFmtId="164" fontId="3" fillId="0" borderId="2" xfId="0" applyNumberFormat="1" applyFont="1" applyFill="1" applyBorder="1" applyAlignment="1">
      <alignment horizontal="center" vertical="center" wrapText="1"/>
    </xf>
    <xf numFmtId="164" fontId="3" fillId="0" borderId="5" xfId="0" applyNumberFormat="1" applyFont="1" applyFill="1" applyBorder="1" applyAlignment="1">
      <alignment horizontal="center" vertical="center" wrapText="1"/>
    </xf>
    <xf numFmtId="164" fontId="3" fillId="0" borderId="11" xfId="0" applyNumberFormat="1" applyFont="1" applyFill="1" applyBorder="1" applyAlignment="1">
      <alignment horizontal="center" vertical="center" wrapText="1"/>
    </xf>
    <xf numFmtId="164" fontId="8" fillId="0" borderId="5" xfId="0" applyNumberFormat="1" applyFont="1" applyFill="1" applyBorder="1" applyAlignment="1">
      <alignment horizontal="left" wrapText="1" indent="1"/>
    </xf>
    <xf numFmtId="164" fontId="8" fillId="0" borderId="5" xfId="0" applyNumberFormat="1" applyFont="1" applyBorder="1" applyAlignment="1">
      <alignment horizontal="left" vertical="top" wrapText="1" indent="1"/>
    </xf>
    <xf numFmtId="164" fontId="8" fillId="0" borderId="11" xfId="0" applyNumberFormat="1" applyFont="1" applyBorder="1" applyAlignment="1">
      <alignment horizontal="left" vertical="top" wrapText="1" indent="1"/>
    </xf>
    <xf numFmtId="164" fontId="5" fillId="0" borderId="2" xfId="0" applyNumberFormat="1" applyFont="1" applyFill="1" applyBorder="1" applyAlignment="1">
      <alignment horizontal="left"/>
    </xf>
    <xf numFmtId="164" fontId="7" fillId="0" borderId="2" xfId="0" applyNumberFormat="1" applyFont="1" applyBorder="1" applyAlignment="1">
      <alignment horizontal="center" vertical="top" wrapText="1"/>
    </xf>
    <xf numFmtId="164" fontId="7" fillId="0" borderId="5" xfId="0" applyNumberFormat="1" applyFont="1" applyBorder="1" applyAlignment="1">
      <alignment horizontal="center" vertical="top" wrapText="1"/>
    </xf>
    <xf numFmtId="164" fontId="7" fillId="0" borderId="11" xfId="0" applyNumberFormat="1" applyFont="1" applyBorder="1" applyAlignment="1">
      <alignment horizontal="center" vertical="top" wrapText="1"/>
    </xf>
    <xf numFmtId="164" fontId="7" fillId="0" borderId="6" xfId="0" applyNumberFormat="1" applyFont="1" applyBorder="1" applyAlignment="1">
      <alignment horizontal="center" vertical="top"/>
    </xf>
    <xf numFmtId="164" fontId="7" fillId="0" borderId="13" xfId="0" applyNumberFormat="1" applyFont="1" applyBorder="1" applyAlignment="1">
      <alignment horizontal="center" vertical="top"/>
    </xf>
    <xf numFmtId="2" fontId="7" fillId="0" borderId="6" xfId="0" applyNumberFormat="1" applyFont="1" applyBorder="1" applyAlignment="1">
      <alignment horizontal="center" vertical="top"/>
    </xf>
    <xf numFmtId="2" fontId="7" fillId="0" borderId="13" xfId="0" applyNumberFormat="1" applyFont="1" applyBorder="1" applyAlignment="1">
      <alignment horizontal="center" vertical="top"/>
    </xf>
    <xf numFmtId="2" fontId="7" fillId="0" borderId="14" xfId="0" applyNumberFormat="1" applyFont="1" applyBorder="1" applyAlignment="1">
      <alignment horizontal="center" vertical="top"/>
    </xf>
    <xf numFmtId="2" fontId="7" fillId="0" borderId="6" xfId="0" applyNumberFormat="1" applyFont="1" applyFill="1" applyBorder="1" applyAlignment="1">
      <alignment horizontal="center" vertical="top"/>
    </xf>
    <xf numFmtId="2" fontId="7" fillId="0" borderId="13" xfId="0" applyNumberFormat="1" applyFont="1" applyFill="1" applyBorder="1" applyAlignment="1">
      <alignment horizontal="center" vertical="top"/>
    </xf>
    <xf numFmtId="2" fontId="7" fillId="0" borderId="5" xfId="0" applyNumberFormat="1" applyFont="1" applyFill="1" applyBorder="1" applyAlignment="1">
      <alignment horizontal="center" vertical="top"/>
    </xf>
    <xf numFmtId="2" fontId="7" fillId="0" borderId="11" xfId="0" applyNumberFormat="1" applyFont="1" applyFill="1" applyBorder="1" applyAlignment="1">
      <alignment horizontal="center" vertical="top"/>
    </xf>
    <xf numFmtId="2" fontId="7" fillId="0" borderId="14" xfId="0" applyNumberFormat="1" applyFont="1" applyFill="1" applyBorder="1" applyAlignment="1">
      <alignment horizontal="center" vertical="top"/>
    </xf>
    <xf numFmtId="2" fontId="7" fillId="0" borderId="2" xfId="0" applyNumberFormat="1" applyFont="1" applyFill="1" applyBorder="1" applyAlignment="1">
      <alignment horizontal="center" vertical="top"/>
    </xf>
    <xf numFmtId="2" fontId="7" fillId="0" borderId="2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49" fontId="7" fillId="0" borderId="2" xfId="0" applyNumberFormat="1" applyFont="1" applyBorder="1" applyAlignment="1">
      <alignment horizontal="center" vertical="top"/>
    </xf>
    <xf numFmtId="49" fontId="7" fillId="0" borderId="5" xfId="0" applyNumberFormat="1" applyFont="1" applyBorder="1" applyAlignment="1">
      <alignment horizontal="center" vertical="top"/>
    </xf>
    <xf numFmtId="49" fontId="7" fillId="0" borderId="11" xfId="0" applyNumberFormat="1" applyFont="1" applyBorder="1" applyAlignment="1">
      <alignment horizontal="center" vertical="top"/>
    </xf>
    <xf numFmtId="164" fontId="3" fillId="0" borderId="14" xfId="0" applyNumberFormat="1" applyFont="1" applyFill="1" applyBorder="1" applyAlignment="1">
      <alignment horizontal="center" vertical="top"/>
    </xf>
    <xf numFmtId="164" fontId="3" fillId="0" borderId="1" xfId="0" applyNumberFormat="1" applyFont="1" applyBorder="1" applyAlignment="1">
      <alignment horizontal="center" vertical="center" wrapText="1"/>
    </xf>
    <xf numFmtId="164" fontId="15" fillId="0" borderId="0" xfId="0" applyNumberFormat="1" applyFont="1" applyAlignment="1">
      <alignment horizontal="left"/>
    </xf>
    <xf numFmtId="0" fontId="15" fillId="0" borderId="0" xfId="0" applyFont="1" applyAlignment="1">
      <alignment horizontal="left" wrapText="1"/>
    </xf>
    <xf numFmtId="1" fontId="4" fillId="0" borderId="0" xfId="0" applyNumberFormat="1" applyFont="1" applyAlignment="1">
      <alignment horizontal="center" wrapText="1"/>
    </xf>
    <xf numFmtId="164" fontId="15" fillId="0" borderId="0" xfId="0" applyNumberFormat="1" applyFont="1" applyAlignment="1">
      <alignment horizontal="left" indent="26"/>
    </xf>
    <xf numFmtId="0" fontId="15" fillId="0" borderId="0" xfId="0" applyFont="1" applyAlignment="1">
      <alignment horizontal="left" wrapText="1" indent="26"/>
    </xf>
    <xf numFmtId="0" fontId="15" fillId="10" borderId="0" xfId="0" applyFont="1" applyFill="1" applyAlignment="1">
      <alignment horizontal="left" wrapText="1" indent="26"/>
    </xf>
    <xf numFmtId="164" fontId="4" fillId="0" borderId="15" xfId="0" applyNumberFormat="1" applyFont="1" applyBorder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5" fillId="0" borderId="15" xfId="0" applyNumberFormat="1" applyFont="1" applyBorder="1" applyAlignment="1">
      <alignment horizontal="center"/>
    </xf>
    <xf numFmtId="164" fontId="5" fillId="0" borderId="7" xfId="0" applyNumberFormat="1" applyFont="1" applyBorder="1" applyAlignment="1">
      <alignment horizontal="center"/>
    </xf>
    <xf numFmtId="164" fontId="5" fillId="0" borderId="4" xfId="0" applyNumberFormat="1" applyFont="1" applyBorder="1" applyAlignment="1">
      <alignment horizontal="center"/>
    </xf>
    <xf numFmtId="164" fontId="5" fillId="0" borderId="1" xfId="0" applyNumberFormat="1" applyFont="1" applyBorder="1" applyAlignment="1">
      <alignment horizontal="center"/>
    </xf>
  </cellXfs>
  <cellStyles count="7">
    <cellStyle name="Įprastas" xfId="0" builtinId="0"/>
    <cellStyle name="Įprastas 2" xfId="2"/>
    <cellStyle name="Kablelis 2" xfId="3"/>
    <cellStyle name="Normal 2" xfId="4"/>
    <cellStyle name="Normal 3" xfId="5"/>
    <cellStyle name="Normal 4" xfId="6"/>
    <cellStyle name="Normal_SAVAPYSsssss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45"/>
  <sheetViews>
    <sheetView zoomScale="95" zoomScaleNormal="95" workbookViewId="0">
      <selection activeCell="H10" sqref="H10"/>
    </sheetView>
  </sheetViews>
  <sheetFormatPr defaultColWidth="9.42578125" defaultRowHeight="15" x14ac:dyDescent="0.25"/>
  <cols>
    <col min="1" max="1" width="7.140625" style="251" customWidth="1"/>
    <col min="2" max="2" width="72.7109375" style="253" customWidth="1"/>
    <col min="3" max="3" width="10.42578125" style="254" hidden="1" customWidth="1"/>
    <col min="4" max="4" width="11.7109375" style="251" hidden="1" customWidth="1"/>
    <col min="5" max="5" width="11.5703125" style="251" customWidth="1"/>
    <col min="6" max="16384" width="9.42578125" style="251"/>
  </cols>
  <sheetData>
    <row r="1" spans="2:5" x14ac:dyDescent="0.25">
      <c r="B1" s="599" t="s">
        <v>277</v>
      </c>
      <c r="C1" s="599"/>
      <c r="D1" s="599"/>
      <c r="E1" s="599"/>
    </row>
    <row r="2" spans="2:5" x14ac:dyDescent="0.25">
      <c r="B2" s="599" t="s">
        <v>374</v>
      </c>
      <c r="C2" s="599"/>
      <c r="D2" s="599"/>
      <c r="E2" s="599"/>
    </row>
    <row r="3" spans="2:5" x14ac:dyDescent="0.25">
      <c r="B3" s="599" t="s">
        <v>507</v>
      </c>
      <c r="C3" s="599"/>
      <c r="D3" s="599"/>
      <c r="E3" s="599"/>
    </row>
    <row r="4" spans="2:5" x14ac:dyDescent="0.25">
      <c r="B4" s="599" t="s">
        <v>278</v>
      </c>
      <c r="C4" s="599"/>
      <c r="D4" s="599"/>
      <c r="E4" s="599"/>
    </row>
    <row r="5" spans="2:5" ht="15" customHeight="1" x14ac:dyDescent="0.25">
      <c r="B5" s="598" t="s">
        <v>511</v>
      </c>
      <c r="C5" s="598"/>
      <c r="D5" s="598"/>
      <c r="E5" s="598"/>
    </row>
    <row r="6" spans="2:5" x14ac:dyDescent="0.25">
      <c r="B6" s="598" t="s">
        <v>512</v>
      </c>
      <c r="C6" s="598"/>
      <c r="D6" s="598"/>
      <c r="E6" s="598"/>
    </row>
    <row r="7" spans="2:5" ht="15" customHeight="1" x14ac:dyDescent="0.25">
      <c r="B7" s="598" t="s">
        <v>520</v>
      </c>
      <c r="C7" s="598"/>
      <c r="D7" s="598"/>
      <c r="E7" s="598"/>
    </row>
    <row r="8" spans="2:5" ht="13.5" customHeight="1" x14ac:dyDescent="0.25">
      <c r="B8" s="598" t="s">
        <v>521</v>
      </c>
      <c r="C8" s="598"/>
      <c r="D8" s="598"/>
      <c r="E8" s="598"/>
    </row>
    <row r="9" spans="2:5" ht="15" customHeight="1" x14ac:dyDescent="0.25">
      <c r="B9" s="598" t="s">
        <v>527</v>
      </c>
      <c r="C9" s="598"/>
      <c r="D9" s="598"/>
      <c r="E9" s="598"/>
    </row>
    <row r="10" spans="2:5" x14ac:dyDescent="0.25">
      <c r="B10" s="598" t="s">
        <v>543</v>
      </c>
      <c r="C10" s="598"/>
      <c r="D10" s="598"/>
      <c r="E10" s="598"/>
    </row>
    <row r="11" spans="2:5" ht="15" customHeight="1" x14ac:dyDescent="0.25">
      <c r="B11" s="598" t="s">
        <v>565</v>
      </c>
      <c r="C11" s="598"/>
      <c r="D11" s="598"/>
      <c r="E11" s="598"/>
    </row>
    <row r="12" spans="2:5" x14ac:dyDescent="0.25">
      <c r="B12" s="598" t="s">
        <v>571</v>
      </c>
      <c r="C12" s="598"/>
      <c r="D12" s="598"/>
      <c r="E12" s="598"/>
    </row>
    <row r="13" spans="2:5" ht="15" customHeight="1" x14ac:dyDescent="0.25">
      <c r="B13" s="598" t="s">
        <v>572</v>
      </c>
      <c r="C13" s="598"/>
      <c r="D13" s="598"/>
      <c r="E13" s="598"/>
    </row>
    <row r="14" spans="2:5" x14ac:dyDescent="0.25">
      <c r="B14" s="598" t="s">
        <v>583</v>
      </c>
      <c r="C14" s="598"/>
      <c r="D14" s="598"/>
      <c r="E14" s="598"/>
    </row>
    <row r="15" spans="2:5" ht="15" customHeight="1" x14ac:dyDescent="0.25">
      <c r="B15" s="598" t="s">
        <v>586</v>
      </c>
      <c r="C15" s="598"/>
      <c r="D15" s="598"/>
      <c r="E15" s="598"/>
    </row>
    <row r="16" spans="2:5" x14ac:dyDescent="0.25">
      <c r="B16" s="598" t="s">
        <v>592</v>
      </c>
      <c r="C16" s="598"/>
      <c r="D16" s="598"/>
      <c r="E16" s="598"/>
    </row>
    <row r="17" spans="1:5" ht="15" customHeight="1" x14ac:dyDescent="0.25">
      <c r="B17" s="598" t="s">
        <v>593</v>
      </c>
      <c r="C17" s="598"/>
      <c r="D17" s="598"/>
      <c r="E17" s="598"/>
    </row>
    <row r="18" spans="1:5" x14ac:dyDescent="0.25">
      <c r="B18" s="598" t="s">
        <v>598</v>
      </c>
      <c r="C18" s="598"/>
      <c r="D18" s="598"/>
      <c r="E18" s="598"/>
    </row>
    <row r="19" spans="1:5" ht="15" customHeight="1" x14ac:dyDescent="0.25">
      <c r="B19" s="598" t="s">
        <v>603</v>
      </c>
      <c r="C19" s="598"/>
      <c r="D19" s="598"/>
      <c r="E19" s="598"/>
    </row>
    <row r="20" spans="1:5" x14ac:dyDescent="0.25">
      <c r="B20" s="598" t="s">
        <v>602</v>
      </c>
      <c r="C20" s="598"/>
      <c r="D20" s="598"/>
      <c r="E20" s="598"/>
    </row>
    <row r="21" spans="1:5" ht="12" customHeight="1" x14ac:dyDescent="0.25">
      <c r="B21" s="252"/>
      <c r="C21" s="252"/>
      <c r="D21" s="252"/>
      <c r="E21" s="252"/>
    </row>
    <row r="22" spans="1:5" ht="15" customHeight="1" x14ac:dyDescent="0.25">
      <c r="A22" s="600" t="s">
        <v>376</v>
      </c>
      <c r="B22" s="600"/>
      <c r="C22" s="600"/>
    </row>
    <row r="23" spans="1:5" ht="21" customHeight="1" x14ac:dyDescent="0.25">
      <c r="E23" s="4" t="s">
        <v>322</v>
      </c>
    </row>
    <row r="24" spans="1:5" ht="30" x14ac:dyDescent="0.25">
      <c r="A24" s="255" t="s">
        <v>209</v>
      </c>
      <c r="B24" s="256" t="s">
        <v>210</v>
      </c>
      <c r="C24" s="257" t="s">
        <v>269</v>
      </c>
      <c r="D24" s="258" t="s">
        <v>266</v>
      </c>
      <c r="E24" s="256" t="s">
        <v>0</v>
      </c>
    </row>
    <row r="25" spans="1:5" x14ac:dyDescent="0.25">
      <c r="A25" s="259" t="s">
        <v>65</v>
      </c>
      <c r="B25" s="260" t="s">
        <v>211</v>
      </c>
      <c r="C25" s="298">
        <f>C26+C28+C32</f>
        <v>24130</v>
      </c>
      <c r="D25" s="299">
        <f>D26+D28+D32</f>
        <v>0</v>
      </c>
      <c r="E25" s="300">
        <f>E26+E28+E32</f>
        <v>24130</v>
      </c>
    </row>
    <row r="26" spans="1:5" x14ac:dyDescent="0.25">
      <c r="A26" s="259" t="s">
        <v>212</v>
      </c>
      <c r="B26" s="260" t="s">
        <v>213</v>
      </c>
      <c r="C26" s="298">
        <f>C27</f>
        <v>23562</v>
      </c>
      <c r="D26" s="299">
        <f>D27</f>
        <v>0</v>
      </c>
      <c r="E26" s="300">
        <f>E27</f>
        <v>23562</v>
      </c>
    </row>
    <row r="27" spans="1:5" ht="15" customHeight="1" x14ac:dyDescent="0.25">
      <c r="A27" s="259" t="s">
        <v>214</v>
      </c>
      <c r="B27" s="261" t="s">
        <v>332</v>
      </c>
      <c r="C27" s="42">
        <v>23562</v>
      </c>
      <c r="D27" s="301"/>
      <c r="E27" s="304">
        <f>C27+D27</f>
        <v>23562</v>
      </c>
    </row>
    <row r="28" spans="1:5" x14ac:dyDescent="0.25">
      <c r="A28" s="259" t="s">
        <v>215</v>
      </c>
      <c r="B28" s="260" t="s">
        <v>216</v>
      </c>
      <c r="C28" s="298">
        <f>C29+C30+C31</f>
        <v>507</v>
      </c>
      <c r="D28" s="299">
        <f>D29+D30+D31</f>
        <v>0</v>
      </c>
      <c r="E28" s="300">
        <f>E29+E30+E31</f>
        <v>507</v>
      </c>
    </row>
    <row r="29" spans="1:5" x14ac:dyDescent="0.25">
      <c r="A29" s="259" t="s">
        <v>217</v>
      </c>
      <c r="B29" s="261" t="s">
        <v>249</v>
      </c>
      <c r="C29" s="303">
        <v>250</v>
      </c>
      <c r="D29" s="301"/>
      <c r="E29" s="304">
        <f>C29+D29</f>
        <v>250</v>
      </c>
    </row>
    <row r="30" spans="1:5" x14ac:dyDescent="0.25">
      <c r="A30" s="259" t="s">
        <v>218</v>
      </c>
      <c r="B30" s="261" t="s">
        <v>250</v>
      </c>
      <c r="C30" s="303">
        <v>7</v>
      </c>
      <c r="D30" s="301"/>
      <c r="E30" s="304">
        <f>C30+D30</f>
        <v>7</v>
      </c>
    </row>
    <row r="31" spans="1:5" x14ac:dyDescent="0.25">
      <c r="A31" s="259" t="s">
        <v>219</v>
      </c>
      <c r="B31" s="261" t="s">
        <v>251</v>
      </c>
      <c r="C31" s="303">
        <v>250</v>
      </c>
      <c r="D31" s="301"/>
      <c r="E31" s="304">
        <f>C31+D31</f>
        <v>250</v>
      </c>
    </row>
    <row r="32" spans="1:5" x14ac:dyDescent="0.25">
      <c r="A32" s="259" t="s">
        <v>220</v>
      </c>
      <c r="B32" s="262" t="s">
        <v>221</v>
      </c>
      <c r="C32" s="298">
        <f>C33</f>
        <v>61</v>
      </c>
      <c r="D32" s="299">
        <f t="shared" ref="D32:E32" si="0">D33</f>
        <v>0</v>
      </c>
      <c r="E32" s="300">
        <f t="shared" si="0"/>
        <v>61</v>
      </c>
    </row>
    <row r="33" spans="1:5" x14ac:dyDescent="0.25">
      <c r="A33" s="259" t="s">
        <v>222</v>
      </c>
      <c r="B33" s="261" t="s">
        <v>252</v>
      </c>
      <c r="C33" s="303">
        <v>61</v>
      </c>
      <c r="D33" s="301"/>
      <c r="E33" s="304">
        <f>C33+D33</f>
        <v>61</v>
      </c>
    </row>
    <row r="34" spans="1:5" x14ac:dyDescent="0.25">
      <c r="A34" s="259" t="s">
        <v>170</v>
      </c>
      <c r="B34" s="260" t="s">
        <v>223</v>
      </c>
      <c r="C34" s="298">
        <f>C35+C40+C47+C49</f>
        <v>3133.2</v>
      </c>
      <c r="D34" s="299">
        <f>D35+D40+D47+D49</f>
        <v>-180.39999999999998</v>
      </c>
      <c r="E34" s="300">
        <f>E35+E40+E47+E49</f>
        <v>2952.8</v>
      </c>
    </row>
    <row r="35" spans="1:5" x14ac:dyDescent="0.25">
      <c r="A35" s="259" t="s">
        <v>224</v>
      </c>
      <c r="B35" s="260" t="s">
        <v>225</v>
      </c>
      <c r="C35" s="298">
        <f>C36+C37+C38+C39</f>
        <v>257</v>
      </c>
      <c r="D35" s="299">
        <f>D36+D37+D38+D39</f>
        <v>26.4</v>
      </c>
      <c r="E35" s="300">
        <f>E36+E37+E38+E39</f>
        <v>283.39999999999998</v>
      </c>
    </row>
    <row r="36" spans="1:5" ht="30" x14ac:dyDescent="0.25">
      <c r="A36" s="259" t="s">
        <v>226</v>
      </c>
      <c r="B36" s="261" t="s">
        <v>253</v>
      </c>
      <c r="C36" s="303">
        <v>150</v>
      </c>
      <c r="D36" s="301"/>
      <c r="E36" s="304">
        <f>C36+D36</f>
        <v>150</v>
      </c>
    </row>
    <row r="37" spans="1:5" x14ac:dyDescent="0.25">
      <c r="A37" s="259" t="s">
        <v>227</v>
      </c>
      <c r="B37" s="261" t="s">
        <v>254</v>
      </c>
      <c r="C37" s="303">
        <v>22</v>
      </c>
      <c r="D37" s="301">
        <v>26.4</v>
      </c>
      <c r="E37" s="304">
        <f>C37+D37</f>
        <v>48.4</v>
      </c>
    </row>
    <row r="38" spans="1:5" s="2" customFormat="1" x14ac:dyDescent="0.25">
      <c r="A38" s="196" t="s">
        <v>228</v>
      </c>
      <c r="B38" s="434" t="s">
        <v>255</v>
      </c>
      <c r="C38" s="42">
        <v>85</v>
      </c>
      <c r="D38" s="100"/>
      <c r="E38" s="302">
        <f>C38+D38</f>
        <v>85</v>
      </c>
    </row>
    <row r="39" spans="1:5" hidden="1" x14ac:dyDescent="0.25">
      <c r="A39" s="259" t="s">
        <v>354</v>
      </c>
      <c r="B39" s="261" t="s">
        <v>351</v>
      </c>
      <c r="C39" s="298"/>
      <c r="D39" s="299"/>
      <c r="E39" s="300">
        <f>C39+D39</f>
        <v>0</v>
      </c>
    </row>
    <row r="40" spans="1:5" x14ac:dyDescent="0.25">
      <c r="A40" s="259" t="s">
        <v>229</v>
      </c>
      <c r="B40" s="260" t="s">
        <v>230</v>
      </c>
      <c r="C40" s="298">
        <f>C41+C42+C43+C44</f>
        <v>2855.2</v>
      </c>
      <c r="D40" s="299">
        <f t="shared" ref="D40:E40" si="1">D41+D42+D43+D44</f>
        <v>-214.1</v>
      </c>
      <c r="E40" s="300">
        <f t="shared" si="1"/>
        <v>2641.1</v>
      </c>
    </row>
    <row r="41" spans="1:5" ht="15.75" customHeight="1" x14ac:dyDescent="0.25">
      <c r="A41" s="259" t="s">
        <v>231</v>
      </c>
      <c r="B41" s="261" t="s">
        <v>230</v>
      </c>
      <c r="C41" s="42">
        <v>134.19999999999999</v>
      </c>
      <c r="D41" s="100">
        <v>-46.2</v>
      </c>
      <c r="E41" s="304">
        <f t="shared" ref="E41" si="2">C41+D41</f>
        <v>87.999999999999986</v>
      </c>
    </row>
    <row r="42" spans="1:5" x14ac:dyDescent="0.25">
      <c r="A42" s="259" t="s">
        <v>232</v>
      </c>
      <c r="B42" s="261" t="s">
        <v>359</v>
      </c>
      <c r="C42" s="42">
        <v>213.8</v>
      </c>
      <c r="D42" s="100">
        <v>-12.2</v>
      </c>
      <c r="E42" s="304">
        <f t="shared" ref="E42:E50" si="3">C42+D42</f>
        <v>201.60000000000002</v>
      </c>
    </row>
    <row r="43" spans="1:5" x14ac:dyDescent="0.25">
      <c r="A43" s="259" t="s">
        <v>233</v>
      </c>
      <c r="B43" s="261" t="s">
        <v>279</v>
      </c>
      <c r="C43" s="303">
        <v>1022.2</v>
      </c>
      <c r="D43" s="301">
        <v>-155.69999999999999</v>
      </c>
      <c r="E43" s="304">
        <f t="shared" si="3"/>
        <v>866.5</v>
      </c>
    </row>
    <row r="44" spans="1:5" x14ac:dyDescent="0.25">
      <c r="A44" s="259" t="s">
        <v>365</v>
      </c>
      <c r="B44" s="266" t="s">
        <v>486</v>
      </c>
      <c r="C44" s="42">
        <f>C45+C46</f>
        <v>1485</v>
      </c>
      <c r="D44" s="100">
        <f t="shared" ref="D44:E44" si="4">D45+D46</f>
        <v>0</v>
      </c>
      <c r="E44" s="302">
        <f t="shared" si="4"/>
        <v>1485</v>
      </c>
    </row>
    <row r="45" spans="1:5" x14ac:dyDescent="0.25">
      <c r="A45" s="427" t="s">
        <v>366</v>
      </c>
      <c r="B45" s="428" t="s">
        <v>487</v>
      </c>
      <c r="C45" s="429">
        <v>40</v>
      </c>
      <c r="D45" s="430"/>
      <c r="E45" s="431">
        <f>C45+D45</f>
        <v>40</v>
      </c>
    </row>
    <row r="46" spans="1:5" x14ac:dyDescent="0.25">
      <c r="A46" s="427" t="s">
        <v>367</v>
      </c>
      <c r="B46" s="428" t="s">
        <v>488</v>
      </c>
      <c r="C46" s="429">
        <v>1445</v>
      </c>
      <c r="D46" s="430"/>
      <c r="E46" s="431">
        <f>C46+D46</f>
        <v>1445</v>
      </c>
    </row>
    <row r="47" spans="1:5" x14ac:dyDescent="0.25">
      <c r="A47" s="259" t="s">
        <v>234</v>
      </c>
      <c r="B47" s="260" t="s">
        <v>235</v>
      </c>
      <c r="C47" s="298">
        <v>15</v>
      </c>
      <c r="D47" s="299"/>
      <c r="E47" s="305">
        <f t="shared" si="3"/>
        <v>15</v>
      </c>
    </row>
    <row r="48" spans="1:5" hidden="1" x14ac:dyDescent="0.25">
      <c r="A48" s="259"/>
      <c r="B48" s="263" t="s">
        <v>316</v>
      </c>
      <c r="C48" s="306"/>
      <c r="D48" s="307"/>
      <c r="E48" s="308">
        <f t="shared" si="3"/>
        <v>0</v>
      </c>
    </row>
    <row r="49" spans="1:5" x14ac:dyDescent="0.25">
      <c r="A49" s="259" t="s">
        <v>236</v>
      </c>
      <c r="B49" s="260" t="s">
        <v>237</v>
      </c>
      <c r="C49" s="309">
        <v>6</v>
      </c>
      <c r="D49" s="310">
        <v>7.3</v>
      </c>
      <c r="E49" s="305">
        <f t="shared" si="3"/>
        <v>13.3</v>
      </c>
    </row>
    <row r="50" spans="1:5" s="265" customFormat="1" hidden="1" x14ac:dyDescent="0.25">
      <c r="A50" s="264"/>
      <c r="B50" s="263" t="s">
        <v>314</v>
      </c>
      <c r="C50" s="306"/>
      <c r="D50" s="307">
        <v>7.3</v>
      </c>
      <c r="E50" s="305">
        <f t="shared" si="3"/>
        <v>7.3</v>
      </c>
    </row>
    <row r="51" spans="1:5" ht="28.5" x14ac:dyDescent="0.25">
      <c r="A51" s="259" t="s">
        <v>66</v>
      </c>
      <c r="B51" s="260" t="s">
        <v>238</v>
      </c>
      <c r="C51" s="309">
        <f>C52+C57</f>
        <v>118</v>
      </c>
      <c r="D51" s="310">
        <f t="shared" ref="D51" si="5">D52+D57</f>
        <v>0</v>
      </c>
      <c r="E51" s="305">
        <f>E52+E57</f>
        <v>118</v>
      </c>
    </row>
    <row r="52" spans="1:5" x14ac:dyDescent="0.25">
      <c r="A52" s="259" t="s">
        <v>239</v>
      </c>
      <c r="B52" s="260" t="s">
        <v>240</v>
      </c>
      <c r="C52" s="309">
        <f>C53+C54+C56+C55</f>
        <v>117.9</v>
      </c>
      <c r="D52" s="310">
        <f>D53+D54+D55</f>
        <v>0</v>
      </c>
      <c r="E52" s="305">
        <f>E53+E54+E55</f>
        <v>117.9</v>
      </c>
    </row>
    <row r="53" spans="1:5" x14ac:dyDescent="0.25">
      <c r="A53" s="196" t="s">
        <v>241</v>
      </c>
      <c r="B53" s="434" t="s">
        <v>369</v>
      </c>
      <c r="C53" s="42">
        <v>24</v>
      </c>
      <c r="D53" s="100"/>
      <c r="E53" s="304">
        <f t="shared" ref="E53:E57" si="6">C53+D53</f>
        <v>24</v>
      </c>
    </row>
    <row r="54" spans="1:5" x14ac:dyDescent="0.25">
      <c r="A54" s="259" t="s">
        <v>242</v>
      </c>
      <c r="B54" s="266" t="s">
        <v>318</v>
      </c>
      <c r="C54" s="42">
        <v>85</v>
      </c>
      <c r="D54" s="100"/>
      <c r="E54" s="304">
        <f t="shared" si="6"/>
        <v>85</v>
      </c>
    </row>
    <row r="55" spans="1:5" x14ac:dyDescent="0.25">
      <c r="A55" s="259" t="s">
        <v>317</v>
      </c>
      <c r="B55" s="266" t="s">
        <v>580</v>
      </c>
      <c r="C55" s="42">
        <v>8.9</v>
      </c>
      <c r="D55" s="100"/>
      <c r="E55" s="304">
        <f t="shared" si="6"/>
        <v>8.9</v>
      </c>
    </row>
    <row r="56" spans="1:5" hidden="1" x14ac:dyDescent="0.25">
      <c r="A56" s="259" t="s">
        <v>579</v>
      </c>
      <c r="B56" s="266" t="s">
        <v>319</v>
      </c>
      <c r="C56" s="42"/>
      <c r="D56" s="100"/>
      <c r="E56" s="304">
        <f t="shared" si="6"/>
        <v>0</v>
      </c>
    </row>
    <row r="57" spans="1:5" x14ac:dyDescent="0.25">
      <c r="A57" s="196" t="s">
        <v>320</v>
      </c>
      <c r="B57" s="267" t="s">
        <v>321</v>
      </c>
      <c r="C57" s="309">
        <v>0.1</v>
      </c>
      <c r="D57" s="310"/>
      <c r="E57" s="305">
        <f t="shared" si="6"/>
        <v>0.1</v>
      </c>
    </row>
    <row r="58" spans="1:5" x14ac:dyDescent="0.25">
      <c r="A58" s="259" t="s">
        <v>67</v>
      </c>
      <c r="B58" s="260" t="s">
        <v>243</v>
      </c>
      <c r="C58" s="298">
        <f>C59+C82+C84+C101+C112+C119</f>
        <v>27499.599999999995</v>
      </c>
      <c r="D58" s="310">
        <f>D59++D82+D84+D101+D112+D119</f>
        <v>-1099.8</v>
      </c>
      <c r="E58" s="311">
        <f>E59+E82+E84+J63+E101+E112+E119</f>
        <v>26399.800000000003</v>
      </c>
    </row>
    <row r="59" spans="1:5" s="2" customFormat="1" ht="28.5" x14ac:dyDescent="0.25">
      <c r="A59" s="196" t="s">
        <v>244</v>
      </c>
      <c r="B59" s="267" t="s">
        <v>446</v>
      </c>
      <c r="C59" s="309">
        <f>SUM(C60:C81)</f>
        <v>3324.1999999999994</v>
      </c>
      <c r="D59" s="299">
        <f>SUM(D60:D81)</f>
        <v>1.1000000000000001</v>
      </c>
      <c r="E59" s="311">
        <f>SUM(E60:E81)</f>
        <v>3325.2999999999997</v>
      </c>
    </row>
    <row r="60" spans="1:5" x14ac:dyDescent="0.25">
      <c r="A60" s="264" t="s">
        <v>245</v>
      </c>
      <c r="B60" s="432" t="s">
        <v>206</v>
      </c>
      <c r="C60" s="312">
        <v>1</v>
      </c>
      <c r="D60" s="307"/>
      <c r="E60" s="308">
        <f t="shared" ref="E60:E83" si="7">C60+D60</f>
        <v>1</v>
      </c>
    </row>
    <row r="61" spans="1:5" x14ac:dyDescent="0.25">
      <c r="A61" s="264" t="s">
        <v>246</v>
      </c>
      <c r="B61" s="432" t="s">
        <v>183</v>
      </c>
      <c r="C61" s="312">
        <v>7.9</v>
      </c>
      <c r="D61" s="307"/>
      <c r="E61" s="308">
        <f t="shared" si="7"/>
        <v>7.9</v>
      </c>
    </row>
    <row r="62" spans="1:5" x14ac:dyDescent="0.25">
      <c r="A62" s="264" t="s">
        <v>247</v>
      </c>
      <c r="B62" s="432" t="s">
        <v>489</v>
      </c>
      <c r="C62" s="312">
        <v>8.1999999999999993</v>
      </c>
      <c r="D62" s="307"/>
      <c r="E62" s="308">
        <f t="shared" si="7"/>
        <v>8.1999999999999993</v>
      </c>
    </row>
    <row r="63" spans="1:5" x14ac:dyDescent="0.25">
      <c r="A63" s="264" t="s">
        <v>447</v>
      </c>
      <c r="B63" s="432" t="s">
        <v>184</v>
      </c>
      <c r="C63" s="312">
        <v>212</v>
      </c>
      <c r="D63" s="307"/>
      <c r="E63" s="308">
        <f t="shared" si="7"/>
        <v>212</v>
      </c>
    </row>
    <row r="64" spans="1:5" x14ac:dyDescent="0.25">
      <c r="A64" s="264" t="s">
        <v>448</v>
      </c>
      <c r="B64" s="432" t="s">
        <v>490</v>
      </c>
      <c r="C64" s="312">
        <v>393.8</v>
      </c>
      <c r="D64" s="307"/>
      <c r="E64" s="308">
        <f t="shared" si="7"/>
        <v>393.8</v>
      </c>
    </row>
    <row r="65" spans="1:5" x14ac:dyDescent="0.25">
      <c r="A65" s="264" t="s">
        <v>449</v>
      </c>
      <c r="B65" s="432" t="s">
        <v>491</v>
      </c>
      <c r="C65" s="312">
        <v>1137.3</v>
      </c>
      <c r="D65" s="307"/>
      <c r="E65" s="308">
        <f t="shared" si="7"/>
        <v>1137.3</v>
      </c>
    </row>
    <row r="66" spans="1:5" x14ac:dyDescent="0.25">
      <c r="A66" s="264" t="s">
        <v>450</v>
      </c>
      <c r="B66" s="432" t="s">
        <v>492</v>
      </c>
      <c r="C66" s="312">
        <v>15.3</v>
      </c>
      <c r="D66" s="307">
        <v>1.1000000000000001</v>
      </c>
      <c r="E66" s="308">
        <f t="shared" si="7"/>
        <v>16.400000000000002</v>
      </c>
    </row>
    <row r="67" spans="1:5" x14ac:dyDescent="0.25">
      <c r="A67" s="264" t="s">
        <v>451</v>
      </c>
      <c r="B67" s="432" t="s">
        <v>360</v>
      </c>
      <c r="C67" s="312">
        <v>86.7</v>
      </c>
      <c r="D67" s="307"/>
      <c r="E67" s="308">
        <f t="shared" si="7"/>
        <v>86.7</v>
      </c>
    </row>
    <row r="68" spans="1:5" x14ac:dyDescent="0.25">
      <c r="A68" s="264" t="s">
        <v>452</v>
      </c>
      <c r="B68" s="432" t="s">
        <v>493</v>
      </c>
      <c r="C68" s="312">
        <v>203.7</v>
      </c>
      <c r="D68" s="307"/>
      <c r="E68" s="308">
        <f t="shared" si="7"/>
        <v>203.7</v>
      </c>
    </row>
    <row r="69" spans="1:5" x14ac:dyDescent="0.25">
      <c r="A69" s="264" t="s">
        <v>453</v>
      </c>
      <c r="B69" s="432" t="s">
        <v>494</v>
      </c>
      <c r="C69" s="312">
        <v>168</v>
      </c>
      <c r="D69" s="307"/>
      <c r="E69" s="308">
        <f t="shared" si="7"/>
        <v>168</v>
      </c>
    </row>
    <row r="70" spans="1:5" x14ac:dyDescent="0.25">
      <c r="A70" s="264" t="s">
        <v>454</v>
      </c>
      <c r="B70" s="432" t="s">
        <v>186</v>
      </c>
      <c r="C70" s="312">
        <v>29.3</v>
      </c>
      <c r="D70" s="307"/>
      <c r="E70" s="308">
        <f t="shared" si="7"/>
        <v>29.3</v>
      </c>
    </row>
    <row r="71" spans="1:5" x14ac:dyDescent="0.25">
      <c r="A71" s="264" t="s">
        <v>455</v>
      </c>
      <c r="B71" s="432" t="s">
        <v>187</v>
      </c>
      <c r="C71" s="312">
        <v>4.9000000000000004</v>
      </c>
      <c r="D71" s="307"/>
      <c r="E71" s="308">
        <f t="shared" si="7"/>
        <v>4.9000000000000004</v>
      </c>
    </row>
    <row r="72" spans="1:5" x14ac:dyDescent="0.25">
      <c r="A72" s="264" t="s">
        <v>456</v>
      </c>
      <c r="B72" s="432" t="s">
        <v>190</v>
      </c>
      <c r="C72" s="312">
        <v>0.7</v>
      </c>
      <c r="D72" s="307"/>
      <c r="E72" s="308">
        <f t="shared" si="7"/>
        <v>0.7</v>
      </c>
    </row>
    <row r="73" spans="1:5" x14ac:dyDescent="0.25">
      <c r="A73" s="264" t="s">
        <v>457</v>
      </c>
      <c r="B73" s="432" t="s">
        <v>495</v>
      </c>
      <c r="C73" s="312">
        <v>18.5</v>
      </c>
      <c r="D73" s="307"/>
      <c r="E73" s="308">
        <f t="shared" si="7"/>
        <v>18.5</v>
      </c>
    </row>
    <row r="74" spans="1:5" x14ac:dyDescent="0.25">
      <c r="A74" s="264" t="s">
        <v>458</v>
      </c>
      <c r="B74" s="432" t="s">
        <v>496</v>
      </c>
      <c r="C74" s="312">
        <v>549.6</v>
      </c>
      <c r="D74" s="307"/>
      <c r="E74" s="308">
        <f t="shared" si="7"/>
        <v>549.6</v>
      </c>
    </row>
    <row r="75" spans="1:5" ht="25.5" x14ac:dyDescent="0.25">
      <c r="A75" s="264" t="s">
        <v>459</v>
      </c>
      <c r="B75" s="432" t="s">
        <v>333</v>
      </c>
      <c r="C75" s="312">
        <v>11.5</v>
      </c>
      <c r="D75" s="307"/>
      <c r="E75" s="308">
        <f t="shared" si="7"/>
        <v>11.5</v>
      </c>
    </row>
    <row r="76" spans="1:5" x14ac:dyDescent="0.25">
      <c r="A76" s="264" t="s">
        <v>460</v>
      </c>
      <c r="B76" s="432" t="s">
        <v>497</v>
      </c>
      <c r="C76" s="312">
        <v>207.7</v>
      </c>
      <c r="D76" s="307"/>
      <c r="E76" s="308">
        <f t="shared" si="7"/>
        <v>207.7</v>
      </c>
    </row>
    <row r="77" spans="1:5" ht="26.25" x14ac:dyDescent="0.25">
      <c r="A77" s="264" t="s">
        <v>461</v>
      </c>
      <c r="B77" s="473" t="s">
        <v>201</v>
      </c>
      <c r="C77" s="312">
        <v>220</v>
      </c>
      <c r="D77" s="307"/>
      <c r="E77" s="308">
        <f t="shared" si="7"/>
        <v>220</v>
      </c>
    </row>
    <row r="78" spans="1:5" ht="15.75" customHeight="1" x14ac:dyDescent="0.25">
      <c r="A78" s="264" t="s">
        <v>462</v>
      </c>
      <c r="B78" s="432" t="s">
        <v>188</v>
      </c>
      <c r="C78" s="312">
        <v>28.7</v>
      </c>
      <c r="D78" s="307"/>
      <c r="E78" s="308">
        <f t="shared" si="7"/>
        <v>28.7</v>
      </c>
    </row>
    <row r="79" spans="1:5" x14ac:dyDescent="0.25">
      <c r="A79" s="264" t="s">
        <v>463</v>
      </c>
      <c r="B79" s="432" t="s">
        <v>498</v>
      </c>
      <c r="C79" s="312">
        <v>3.3</v>
      </c>
      <c r="D79" s="307"/>
      <c r="E79" s="308">
        <f t="shared" si="7"/>
        <v>3.3</v>
      </c>
    </row>
    <row r="80" spans="1:5" x14ac:dyDescent="0.25">
      <c r="A80" s="264" t="s">
        <v>464</v>
      </c>
      <c r="B80" s="432" t="s">
        <v>334</v>
      </c>
      <c r="C80" s="312">
        <v>2.4</v>
      </c>
      <c r="D80" s="307"/>
      <c r="E80" s="308">
        <f t="shared" si="7"/>
        <v>2.4</v>
      </c>
    </row>
    <row r="81" spans="1:5" x14ac:dyDescent="0.25">
      <c r="A81" s="264" t="s">
        <v>465</v>
      </c>
      <c r="B81" s="432" t="s">
        <v>370</v>
      </c>
      <c r="C81" s="312">
        <v>13.7</v>
      </c>
      <c r="D81" s="307"/>
      <c r="E81" s="308">
        <f t="shared" si="7"/>
        <v>13.7</v>
      </c>
    </row>
    <row r="82" spans="1:5" s="2" customFormat="1" ht="15" customHeight="1" x14ac:dyDescent="0.25">
      <c r="A82" s="196" t="s">
        <v>364</v>
      </c>
      <c r="B82" s="267" t="s">
        <v>599</v>
      </c>
      <c r="C82" s="309">
        <f>10668.5+C83</f>
        <v>10712.6</v>
      </c>
      <c r="D82" s="100"/>
      <c r="E82" s="305">
        <f t="shared" ref="E82" si="8">10668.5+E83</f>
        <v>10712.6</v>
      </c>
    </row>
    <row r="83" spans="1:5" s="2" customFormat="1" ht="28.5" customHeight="1" x14ac:dyDescent="0.25">
      <c r="A83" s="196"/>
      <c r="B83" s="501" t="s">
        <v>597</v>
      </c>
      <c r="C83" s="309">
        <v>44.1</v>
      </c>
      <c r="D83" s="100"/>
      <c r="E83" s="305">
        <f t="shared" si="7"/>
        <v>44.1</v>
      </c>
    </row>
    <row r="84" spans="1:5" s="2" customFormat="1" ht="15" customHeight="1" x14ac:dyDescent="0.25">
      <c r="A84" s="196" t="s">
        <v>368</v>
      </c>
      <c r="B84" s="267" t="s">
        <v>420</v>
      </c>
      <c r="C84" s="309">
        <f>C85+C95+C97+C98+C99+C100</f>
        <v>7649.9</v>
      </c>
      <c r="D84" s="100">
        <f>D85+D95+D97+D98+D99+D100</f>
        <v>-80</v>
      </c>
      <c r="E84" s="305">
        <f>E85+E95+E97+E98+E99+E100</f>
        <v>7569.9</v>
      </c>
    </row>
    <row r="85" spans="1:5" s="2" customFormat="1" x14ac:dyDescent="0.25">
      <c r="A85" s="196" t="s">
        <v>328</v>
      </c>
      <c r="B85" s="268" t="s">
        <v>421</v>
      </c>
      <c r="C85" s="42">
        <f>SUM(C86:C94)</f>
        <v>1554</v>
      </c>
      <c r="D85" s="100">
        <f>SUM(D86:D94)</f>
        <v>-80</v>
      </c>
      <c r="E85" s="302">
        <f>SUM(E86:E94)</f>
        <v>1474</v>
      </c>
    </row>
    <row r="86" spans="1:5" s="270" customFormat="1" ht="49.5" hidden="1" customHeight="1" x14ac:dyDescent="0.25">
      <c r="A86" s="264" t="s">
        <v>302</v>
      </c>
      <c r="B86" s="269" t="s">
        <v>346</v>
      </c>
      <c r="C86" s="312"/>
      <c r="D86" s="307"/>
      <c r="E86" s="308">
        <f t="shared" ref="E86:E118" si="9">C86+D86</f>
        <v>0</v>
      </c>
    </row>
    <row r="87" spans="1:5" s="270" customFormat="1" ht="25.5" hidden="1" x14ac:dyDescent="0.25">
      <c r="A87" s="264" t="s">
        <v>303</v>
      </c>
      <c r="B87" s="269" t="s">
        <v>271</v>
      </c>
      <c r="C87" s="312"/>
      <c r="D87" s="307"/>
      <c r="E87" s="308">
        <f t="shared" si="9"/>
        <v>0</v>
      </c>
    </row>
    <row r="88" spans="1:5" s="270" customFormat="1" ht="16.5" hidden="1" customHeight="1" x14ac:dyDescent="0.25">
      <c r="A88" s="264" t="s">
        <v>304</v>
      </c>
      <c r="B88" s="269" t="s">
        <v>272</v>
      </c>
      <c r="C88" s="312"/>
      <c r="D88" s="307"/>
      <c r="E88" s="308">
        <f t="shared" si="9"/>
        <v>0</v>
      </c>
    </row>
    <row r="89" spans="1:5" s="270" customFormat="1" hidden="1" x14ac:dyDescent="0.25">
      <c r="A89" s="264" t="s">
        <v>305</v>
      </c>
      <c r="B89" s="269" t="s">
        <v>280</v>
      </c>
      <c r="C89" s="312"/>
      <c r="D89" s="307"/>
      <c r="E89" s="308">
        <f t="shared" si="9"/>
        <v>0</v>
      </c>
    </row>
    <row r="90" spans="1:5" s="270" customFormat="1" ht="25.5" x14ac:dyDescent="0.25">
      <c r="A90" s="264" t="s">
        <v>440</v>
      </c>
      <c r="B90" s="432" t="s">
        <v>270</v>
      </c>
      <c r="C90" s="312">
        <v>554</v>
      </c>
      <c r="D90" s="307"/>
      <c r="E90" s="308">
        <f t="shared" si="9"/>
        <v>554</v>
      </c>
    </row>
    <row r="91" spans="1:5" s="270" customFormat="1" x14ac:dyDescent="0.25">
      <c r="A91" s="264" t="s">
        <v>441</v>
      </c>
      <c r="B91" s="432" t="s">
        <v>499</v>
      </c>
      <c r="C91" s="312">
        <v>100</v>
      </c>
      <c r="D91" s="307">
        <v>220</v>
      </c>
      <c r="E91" s="308">
        <f t="shared" si="9"/>
        <v>320</v>
      </c>
    </row>
    <row r="92" spans="1:5" s="270" customFormat="1" x14ac:dyDescent="0.25">
      <c r="A92" s="264" t="s">
        <v>442</v>
      </c>
      <c r="B92" s="432" t="s">
        <v>500</v>
      </c>
      <c r="C92" s="312">
        <v>400</v>
      </c>
      <c r="D92" s="307"/>
      <c r="E92" s="308">
        <f t="shared" si="9"/>
        <v>400</v>
      </c>
    </row>
    <row r="93" spans="1:5" s="270" customFormat="1" ht="25.5" x14ac:dyDescent="0.25">
      <c r="A93" s="264" t="s">
        <v>515</v>
      </c>
      <c r="B93" s="432" t="s">
        <v>519</v>
      </c>
      <c r="C93" s="312">
        <v>300</v>
      </c>
      <c r="D93" s="307">
        <v>-230</v>
      </c>
      <c r="E93" s="308">
        <f t="shared" si="9"/>
        <v>70</v>
      </c>
    </row>
    <row r="94" spans="1:5" s="270" customFormat="1" x14ac:dyDescent="0.25">
      <c r="A94" s="264" t="s">
        <v>563</v>
      </c>
      <c r="B94" s="432" t="s">
        <v>562</v>
      </c>
      <c r="C94" s="312">
        <v>200</v>
      </c>
      <c r="D94" s="307">
        <v>-70</v>
      </c>
      <c r="E94" s="308">
        <f t="shared" si="9"/>
        <v>130</v>
      </c>
    </row>
    <row r="95" spans="1:5" s="2" customFormat="1" ht="30" x14ac:dyDescent="0.25">
      <c r="A95" s="196" t="s">
        <v>329</v>
      </c>
      <c r="B95" s="266" t="s">
        <v>301</v>
      </c>
      <c r="C95" s="42">
        <v>5545.5</v>
      </c>
      <c r="D95" s="100"/>
      <c r="E95" s="302">
        <f t="shared" si="9"/>
        <v>5545.5</v>
      </c>
    </row>
    <row r="96" spans="1:5" s="2" customFormat="1" hidden="1" x14ac:dyDescent="0.25">
      <c r="A96" s="196"/>
      <c r="B96" s="266" t="s">
        <v>315</v>
      </c>
      <c r="C96" s="42"/>
      <c r="D96" s="100"/>
      <c r="E96" s="302">
        <f t="shared" si="9"/>
        <v>0</v>
      </c>
    </row>
    <row r="97" spans="1:5" s="2" customFormat="1" ht="30" x14ac:dyDescent="0.25">
      <c r="A97" s="196" t="s">
        <v>466</v>
      </c>
      <c r="B97" s="435" t="s">
        <v>445</v>
      </c>
      <c r="C97" s="42">
        <v>457.7</v>
      </c>
      <c r="D97" s="100"/>
      <c r="E97" s="302">
        <f t="shared" si="9"/>
        <v>457.7</v>
      </c>
    </row>
    <row r="98" spans="1:5" s="2" customFormat="1" x14ac:dyDescent="0.25">
      <c r="A98" s="196" t="s">
        <v>508</v>
      </c>
      <c r="B98" s="436" t="s">
        <v>306</v>
      </c>
      <c r="C98" s="42">
        <v>12</v>
      </c>
      <c r="D98" s="100"/>
      <c r="E98" s="302">
        <f>C98+D98</f>
        <v>12</v>
      </c>
    </row>
    <row r="99" spans="1:5" s="2" customFormat="1" x14ac:dyDescent="0.25">
      <c r="A99" s="196" t="s">
        <v>532</v>
      </c>
      <c r="B99" s="490" t="s">
        <v>537</v>
      </c>
      <c r="C99" s="42">
        <v>30</v>
      </c>
      <c r="D99" s="100"/>
      <c r="E99" s="302">
        <f>C99+D99</f>
        <v>30</v>
      </c>
    </row>
    <row r="100" spans="1:5" s="2" customFormat="1" ht="31.5" customHeight="1" x14ac:dyDescent="0.25">
      <c r="A100" s="196" t="s">
        <v>533</v>
      </c>
      <c r="B100" s="402" t="s">
        <v>538</v>
      </c>
      <c r="C100" s="42">
        <v>50.7</v>
      </c>
      <c r="D100" s="100"/>
      <c r="E100" s="302">
        <f>C100+D100</f>
        <v>50.7</v>
      </c>
    </row>
    <row r="101" spans="1:5" s="2" customFormat="1" x14ac:dyDescent="0.25">
      <c r="A101" s="196" t="s">
        <v>467</v>
      </c>
      <c r="B101" s="267" t="s">
        <v>422</v>
      </c>
      <c r="C101" s="309">
        <f>SUM(C102:C111)</f>
        <v>1194</v>
      </c>
      <c r="D101" s="310">
        <f>SUM(D102:D111)</f>
        <v>53.9</v>
      </c>
      <c r="E101" s="305">
        <f>SUM(E102:E111)</f>
        <v>1247.8999999999999</v>
      </c>
    </row>
    <row r="102" spans="1:5" s="2" customFormat="1" ht="25.5" x14ac:dyDescent="0.25">
      <c r="A102" s="264" t="s">
        <v>516</v>
      </c>
      <c r="B102" s="432" t="s">
        <v>501</v>
      </c>
      <c r="C102" s="312">
        <v>55.2</v>
      </c>
      <c r="D102" s="307"/>
      <c r="E102" s="308">
        <f t="shared" si="9"/>
        <v>55.2</v>
      </c>
    </row>
    <row r="103" spans="1:5" s="2" customFormat="1" x14ac:dyDescent="0.25">
      <c r="A103" s="264" t="s">
        <v>517</v>
      </c>
      <c r="B103" s="432" t="s">
        <v>509</v>
      </c>
      <c r="C103" s="312">
        <v>24.7</v>
      </c>
      <c r="D103" s="307"/>
      <c r="E103" s="308">
        <f t="shared" si="9"/>
        <v>24.7</v>
      </c>
    </row>
    <row r="104" spans="1:5" s="2" customFormat="1" ht="25.5" x14ac:dyDescent="0.25">
      <c r="A104" s="264" t="s">
        <v>518</v>
      </c>
      <c r="B104" s="432" t="s">
        <v>535</v>
      </c>
      <c r="C104" s="312">
        <v>54.8</v>
      </c>
      <c r="D104" s="307"/>
      <c r="E104" s="308">
        <f t="shared" si="9"/>
        <v>54.8</v>
      </c>
    </row>
    <row r="105" spans="1:5" s="2" customFormat="1" ht="25.5" x14ac:dyDescent="0.25">
      <c r="A105" s="264" t="s">
        <v>536</v>
      </c>
      <c r="B105" s="432" t="s">
        <v>534</v>
      </c>
      <c r="C105" s="312">
        <v>114.1</v>
      </c>
      <c r="D105" s="307"/>
      <c r="E105" s="308">
        <f t="shared" si="9"/>
        <v>114.1</v>
      </c>
    </row>
    <row r="106" spans="1:5" s="2" customFormat="1" hidden="1" x14ac:dyDescent="0.25">
      <c r="A106" s="264"/>
      <c r="B106" s="263" t="s">
        <v>352</v>
      </c>
      <c r="C106" s="312"/>
      <c r="D106" s="307"/>
      <c r="E106" s="308">
        <f t="shared" si="9"/>
        <v>0</v>
      </c>
    </row>
    <row r="107" spans="1:5" s="2" customFormat="1" x14ac:dyDescent="0.25">
      <c r="A107" s="264" t="s">
        <v>559</v>
      </c>
      <c r="B107" s="432" t="s">
        <v>184</v>
      </c>
      <c r="C107" s="312">
        <v>409.7</v>
      </c>
      <c r="D107" s="307"/>
      <c r="E107" s="308">
        <f t="shared" si="9"/>
        <v>409.7</v>
      </c>
    </row>
    <row r="108" spans="1:5" s="2" customFormat="1" ht="25.5" x14ac:dyDescent="0.25">
      <c r="A108" s="264" t="s">
        <v>560</v>
      </c>
      <c r="B108" s="432" t="s">
        <v>569</v>
      </c>
      <c r="C108" s="312">
        <v>22.9</v>
      </c>
      <c r="D108" s="307"/>
      <c r="E108" s="308">
        <f t="shared" si="9"/>
        <v>22.9</v>
      </c>
    </row>
    <row r="109" spans="1:5" s="2" customFormat="1" ht="26.25" x14ac:dyDescent="0.25">
      <c r="A109" s="264" t="s">
        <v>561</v>
      </c>
      <c r="B109" s="473" t="s">
        <v>570</v>
      </c>
      <c r="C109" s="312">
        <v>143.9</v>
      </c>
      <c r="D109" s="307"/>
      <c r="E109" s="308">
        <f t="shared" ref="E109" si="10">C109+D109</f>
        <v>143.9</v>
      </c>
    </row>
    <row r="110" spans="1:5" s="2" customFormat="1" ht="39" x14ac:dyDescent="0.25">
      <c r="A110" s="264" t="s">
        <v>581</v>
      </c>
      <c r="B110" s="473" t="s">
        <v>578</v>
      </c>
      <c r="C110" s="312">
        <v>218.7</v>
      </c>
      <c r="D110" s="307">
        <v>53.9</v>
      </c>
      <c r="E110" s="308">
        <f t="shared" si="9"/>
        <v>272.59999999999997</v>
      </c>
    </row>
    <row r="111" spans="1:5" s="2" customFormat="1" ht="26.25" x14ac:dyDescent="0.25">
      <c r="A111" s="567" t="s">
        <v>590</v>
      </c>
      <c r="B111" s="473" t="s">
        <v>201</v>
      </c>
      <c r="C111" s="312">
        <v>150</v>
      </c>
      <c r="D111" s="307"/>
      <c r="E111" s="308">
        <f t="shared" si="9"/>
        <v>150</v>
      </c>
    </row>
    <row r="112" spans="1:5" s="2" customFormat="1" ht="29.25" x14ac:dyDescent="0.25">
      <c r="A112" s="500" t="s">
        <v>468</v>
      </c>
      <c r="B112" s="433" t="s">
        <v>483</v>
      </c>
      <c r="C112" s="309">
        <f>SUM(C113:C118)</f>
        <v>908.6</v>
      </c>
      <c r="D112" s="310">
        <f>SUM(D113:D118)</f>
        <v>-197.9</v>
      </c>
      <c r="E112" s="305">
        <f>SUM(E113:E118)</f>
        <v>710.69999999999993</v>
      </c>
    </row>
    <row r="113" spans="1:5" s="2" customFormat="1" x14ac:dyDescent="0.25">
      <c r="A113" s="264" t="s">
        <v>469</v>
      </c>
      <c r="B113" s="470" t="s">
        <v>423</v>
      </c>
      <c r="C113" s="42">
        <v>78</v>
      </c>
      <c r="D113" s="310">
        <v>-32</v>
      </c>
      <c r="E113" s="308">
        <f t="shared" si="9"/>
        <v>46</v>
      </c>
    </row>
    <row r="114" spans="1:5" s="2" customFormat="1" x14ac:dyDescent="0.25">
      <c r="A114" s="264" t="s">
        <v>470</v>
      </c>
      <c r="B114" s="470" t="s">
        <v>424</v>
      </c>
      <c r="C114" s="42">
        <v>0.2</v>
      </c>
      <c r="D114" s="310"/>
      <c r="E114" s="308">
        <f t="shared" si="9"/>
        <v>0.2</v>
      </c>
    </row>
    <row r="115" spans="1:5" s="2" customFormat="1" x14ac:dyDescent="0.25">
      <c r="A115" s="264" t="s">
        <v>471</v>
      </c>
      <c r="B115" s="470" t="s">
        <v>425</v>
      </c>
      <c r="C115" s="42">
        <v>145.1</v>
      </c>
      <c r="D115" s="310"/>
      <c r="E115" s="308">
        <f t="shared" si="9"/>
        <v>145.1</v>
      </c>
    </row>
    <row r="116" spans="1:5" s="2" customFormat="1" ht="25.5" x14ac:dyDescent="0.25">
      <c r="A116" s="264" t="s">
        <v>472</v>
      </c>
      <c r="B116" s="470" t="s">
        <v>426</v>
      </c>
      <c r="C116" s="42">
        <v>12.2</v>
      </c>
      <c r="D116" s="310">
        <v>-0.1</v>
      </c>
      <c r="E116" s="308">
        <f t="shared" si="9"/>
        <v>12.1</v>
      </c>
    </row>
    <row r="117" spans="1:5" s="2" customFormat="1" ht="26.25" x14ac:dyDescent="0.25">
      <c r="A117" s="264" t="s">
        <v>473</v>
      </c>
      <c r="B117" s="471" t="s">
        <v>427</v>
      </c>
      <c r="C117" s="42">
        <v>423.7</v>
      </c>
      <c r="D117" s="310">
        <v>-45.8</v>
      </c>
      <c r="E117" s="308">
        <f t="shared" si="9"/>
        <v>377.9</v>
      </c>
    </row>
    <row r="118" spans="1:5" s="2" customFormat="1" ht="26.25" x14ac:dyDescent="0.25">
      <c r="A118" s="264" t="s">
        <v>474</v>
      </c>
      <c r="B118" s="472" t="s">
        <v>428</v>
      </c>
      <c r="C118" s="42">
        <v>249.4</v>
      </c>
      <c r="D118" s="310">
        <v>-120</v>
      </c>
      <c r="E118" s="308">
        <f t="shared" si="9"/>
        <v>129.4</v>
      </c>
    </row>
    <row r="119" spans="1:5" x14ac:dyDescent="0.25">
      <c r="A119" s="196" t="s">
        <v>475</v>
      </c>
      <c r="B119" s="267" t="s">
        <v>344</v>
      </c>
      <c r="C119" s="298">
        <f>C134+C121+C120</f>
        <v>3710.3</v>
      </c>
      <c r="D119" s="310">
        <f>D134+D121+D120</f>
        <v>-876.89999999999986</v>
      </c>
      <c r="E119" s="305">
        <f>C119+D119</f>
        <v>2833.4000000000005</v>
      </c>
    </row>
    <row r="120" spans="1:5" ht="30" x14ac:dyDescent="0.25">
      <c r="A120" s="196" t="s">
        <v>476</v>
      </c>
      <c r="B120" s="266" t="s">
        <v>417</v>
      </c>
      <c r="C120" s="42">
        <v>284.5</v>
      </c>
      <c r="D120" s="100"/>
      <c r="E120" s="302">
        <f>C120+D120</f>
        <v>284.5</v>
      </c>
    </row>
    <row r="121" spans="1:5" x14ac:dyDescent="0.25">
      <c r="A121" s="196" t="s">
        <v>477</v>
      </c>
      <c r="B121" s="266" t="s">
        <v>443</v>
      </c>
      <c r="C121" s="42">
        <f>SUM(C122:C133)</f>
        <v>3311.1000000000004</v>
      </c>
      <c r="D121" s="310">
        <f t="shared" ref="D121:E121" si="11">SUM(D122:D133)</f>
        <v>-847.39999999999986</v>
      </c>
      <c r="E121" s="474">
        <f t="shared" si="11"/>
        <v>2463.6999999999994</v>
      </c>
    </row>
    <row r="122" spans="1:5" ht="15" customHeight="1" x14ac:dyDescent="0.25">
      <c r="A122" s="264" t="s">
        <v>478</v>
      </c>
      <c r="B122" s="473" t="s">
        <v>429</v>
      </c>
      <c r="C122" s="42">
        <v>191</v>
      </c>
      <c r="D122" s="100">
        <v>-38.6</v>
      </c>
      <c r="E122" s="308">
        <f t="shared" ref="E122:E139" si="12">C122+D122</f>
        <v>152.4</v>
      </c>
    </row>
    <row r="123" spans="1:5" ht="15" customHeight="1" x14ac:dyDescent="0.25">
      <c r="A123" s="264" t="s">
        <v>479</v>
      </c>
      <c r="B123" s="473" t="s">
        <v>430</v>
      </c>
      <c r="C123" s="42">
        <v>63.7</v>
      </c>
      <c r="D123" s="100"/>
      <c r="E123" s="308">
        <f t="shared" si="12"/>
        <v>63.7</v>
      </c>
    </row>
    <row r="124" spans="1:5" ht="26.25" x14ac:dyDescent="0.25">
      <c r="A124" s="264" t="s">
        <v>480</v>
      </c>
      <c r="B124" s="473" t="s">
        <v>431</v>
      </c>
      <c r="C124" s="42">
        <v>18.100000000000001</v>
      </c>
      <c r="D124" s="100">
        <v>-15.7</v>
      </c>
      <c r="E124" s="308">
        <f t="shared" si="12"/>
        <v>2.4000000000000021</v>
      </c>
    </row>
    <row r="125" spans="1:5" x14ac:dyDescent="0.25">
      <c r="A125" s="264" t="s">
        <v>481</v>
      </c>
      <c r="B125" s="473" t="s">
        <v>423</v>
      </c>
      <c r="C125" s="42">
        <v>858.8</v>
      </c>
      <c r="D125" s="100">
        <v>-91.1</v>
      </c>
      <c r="E125" s="308">
        <f t="shared" si="12"/>
        <v>767.69999999999993</v>
      </c>
    </row>
    <row r="126" spans="1:5" x14ac:dyDescent="0.25">
      <c r="A126" s="264" t="s">
        <v>482</v>
      </c>
      <c r="B126" s="473" t="s">
        <v>432</v>
      </c>
      <c r="C126" s="42">
        <v>1.9</v>
      </c>
      <c r="D126" s="100"/>
      <c r="E126" s="308">
        <f t="shared" si="12"/>
        <v>1.9</v>
      </c>
    </row>
    <row r="127" spans="1:5" ht="26.25" x14ac:dyDescent="0.25">
      <c r="A127" s="264" t="s">
        <v>546</v>
      </c>
      <c r="B127" s="473" t="s">
        <v>433</v>
      </c>
      <c r="C127" s="42">
        <v>124.3</v>
      </c>
      <c r="D127" s="100">
        <v>-48</v>
      </c>
      <c r="E127" s="308">
        <f t="shared" si="12"/>
        <v>76.3</v>
      </c>
    </row>
    <row r="128" spans="1:5" ht="30" customHeight="1" x14ac:dyDescent="0.25">
      <c r="A128" s="264" t="s">
        <v>547</v>
      </c>
      <c r="B128" s="473" t="s">
        <v>434</v>
      </c>
      <c r="C128" s="42">
        <v>128</v>
      </c>
      <c r="D128" s="100">
        <v>-94.5</v>
      </c>
      <c r="E128" s="308">
        <f t="shared" si="12"/>
        <v>33.5</v>
      </c>
    </row>
    <row r="129" spans="1:5" ht="26.25" x14ac:dyDescent="0.25">
      <c r="A129" s="264" t="s">
        <v>548</v>
      </c>
      <c r="B129" s="473" t="s">
        <v>435</v>
      </c>
      <c r="C129" s="42">
        <v>170</v>
      </c>
      <c r="D129" s="100">
        <v>-95.4</v>
      </c>
      <c r="E129" s="308">
        <f t="shared" si="12"/>
        <v>74.599999999999994</v>
      </c>
    </row>
    <row r="130" spans="1:5" ht="15" customHeight="1" x14ac:dyDescent="0.25">
      <c r="A130" s="264" t="s">
        <v>549</v>
      </c>
      <c r="B130" s="473" t="s">
        <v>436</v>
      </c>
      <c r="C130" s="42">
        <v>60.9</v>
      </c>
      <c r="D130" s="100">
        <v>-6.3</v>
      </c>
      <c r="E130" s="308">
        <f t="shared" si="12"/>
        <v>54.6</v>
      </c>
    </row>
    <row r="131" spans="1:5" ht="26.25" x14ac:dyDescent="0.25">
      <c r="A131" s="264" t="s">
        <v>550</v>
      </c>
      <c r="B131" s="473" t="s">
        <v>437</v>
      </c>
      <c r="C131" s="42">
        <v>1137.0999999999999</v>
      </c>
      <c r="D131" s="100">
        <v>-156.1</v>
      </c>
      <c r="E131" s="308">
        <f t="shared" si="12"/>
        <v>980.99999999999989</v>
      </c>
    </row>
    <row r="132" spans="1:5" ht="15" customHeight="1" x14ac:dyDescent="0.25">
      <c r="A132" s="264" t="s">
        <v>551</v>
      </c>
      <c r="B132" s="473" t="s">
        <v>438</v>
      </c>
      <c r="C132" s="42">
        <v>432.3</v>
      </c>
      <c r="D132" s="100">
        <v>-297.89999999999998</v>
      </c>
      <c r="E132" s="308">
        <f t="shared" si="12"/>
        <v>134.40000000000003</v>
      </c>
    </row>
    <row r="133" spans="1:5" ht="15" customHeight="1" x14ac:dyDescent="0.25">
      <c r="A133" s="264" t="s">
        <v>552</v>
      </c>
      <c r="B133" s="473" t="s">
        <v>439</v>
      </c>
      <c r="C133" s="42">
        <v>125</v>
      </c>
      <c r="D133" s="100">
        <v>-3.8</v>
      </c>
      <c r="E133" s="308">
        <f t="shared" si="12"/>
        <v>121.2</v>
      </c>
    </row>
    <row r="134" spans="1:5" ht="30" x14ac:dyDescent="0.25">
      <c r="A134" s="196" t="s">
        <v>553</v>
      </c>
      <c r="B134" s="266" t="s">
        <v>444</v>
      </c>
      <c r="C134" s="42">
        <f>C135+C136+C137+C138+C139</f>
        <v>114.7</v>
      </c>
      <c r="D134" s="100">
        <f>D135+D136+D137+D138+D139</f>
        <v>-29.5</v>
      </c>
      <c r="E134" s="302">
        <f>C134+D134</f>
        <v>85.2</v>
      </c>
    </row>
    <row r="135" spans="1:5" ht="15" customHeight="1" x14ac:dyDescent="0.25">
      <c r="A135" s="264" t="s">
        <v>554</v>
      </c>
      <c r="B135" s="473" t="s">
        <v>423</v>
      </c>
      <c r="C135" s="42">
        <v>76.400000000000006</v>
      </c>
      <c r="D135" s="100">
        <v>-8.1</v>
      </c>
      <c r="E135" s="302">
        <f t="shared" si="12"/>
        <v>68.300000000000011</v>
      </c>
    </row>
    <row r="136" spans="1:5" ht="15" customHeight="1" x14ac:dyDescent="0.25">
      <c r="A136" s="264" t="s">
        <v>555</v>
      </c>
      <c r="B136" s="473" t="s">
        <v>432</v>
      </c>
      <c r="C136" s="42">
        <v>0.2</v>
      </c>
      <c r="D136" s="100"/>
      <c r="E136" s="302">
        <f t="shared" si="12"/>
        <v>0.2</v>
      </c>
    </row>
    <row r="137" spans="1:5" ht="26.25" x14ac:dyDescent="0.25">
      <c r="A137" s="264" t="s">
        <v>556</v>
      </c>
      <c r="B137" s="473" t="s">
        <v>433</v>
      </c>
      <c r="C137" s="42">
        <v>11.1</v>
      </c>
      <c r="D137" s="100">
        <v>-4.3</v>
      </c>
      <c r="E137" s="302">
        <f t="shared" si="12"/>
        <v>6.8</v>
      </c>
    </row>
    <row r="138" spans="1:5" ht="26.25" x14ac:dyDescent="0.25">
      <c r="A138" s="264" t="s">
        <v>557</v>
      </c>
      <c r="B138" s="473" t="s">
        <v>434</v>
      </c>
      <c r="C138" s="42">
        <v>12</v>
      </c>
      <c r="D138" s="100">
        <v>-9</v>
      </c>
      <c r="E138" s="302">
        <f t="shared" si="12"/>
        <v>3</v>
      </c>
    </row>
    <row r="139" spans="1:5" ht="26.25" x14ac:dyDescent="0.25">
      <c r="A139" s="264" t="s">
        <v>558</v>
      </c>
      <c r="B139" s="473" t="s">
        <v>435</v>
      </c>
      <c r="C139" s="42">
        <v>15</v>
      </c>
      <c r="D139" s="100">
        <v>-8.1</v>
      </c>
      <c r="E139" s="302">
        <f t="shared" si="12"/>
        <v>6.9</v>
      </c>
    </row>
    <row r="140" spans="1:5" x14ac:dyDescent="0.25">
      <c r="A140" s="475" t="s">
        <v>68</v>
      </c>
      <c r="B140" s="271" t="s">
        <v>248</v>
      </c>
      <c r="C140" s="313">
        <f>C25+C34+C51+C58</f>
        <v>54880.799999999996</v>
      </c>
      <c r="D140" s="313">
        <f>D25+D34+D51+D58</f>
        <v>-1280.1999999999998</v>
      </c>
      <c r="E140" s="313">
        <f>E25+E34+E51+E58</f>
        <v>53600.600000000006</v>
      </c>
    </row>
    <row r="141" spans="1:5" ht="15.75" customHeight="1" x14ac:dyDescent="0.25">
      <c r="A141" s="196" t="s">
        <v>69</v>
      </c>
      <c r="B141" s="434" t="s">
        <v>419</v>
      </c>
      <c r="C141" s="42">
        <v>1695.7</v>
      </c>
      <c r="D141" s="100"/>
      <c r="E141" s="302">
        <f t="shared" ref="E141" si="13">C141+D141</f>
        <v>1695.7</v>
      </c>
    </row>
    <row r="144" spans="1:5" x14ac:dyDescent="0.25">
      <c r="C144" s="254">
        <v>54880.800000000003</v>
      </c>
      <c r="D144" s="251">
        <f>C144-C140</f>
        <v>0</v>
      </c>
    </row>
    <row r="145" spans="3:3" x14ac:dyDescent="0.25">
      <c r="C145" s="254">
        <v>1695.7</v>
      </c>
    </row>
  </sheetData>
  <mergeCells count="21">
    <mergeCell ref="A22:C22"/>
    <mergeCell ref="B5:E5"/>
    <mergeCell ref="B6:E6"/>
    <mergeCell ref="B7:E7"/>
    <mergeCell ref="B8:E8"/>
    <mergeCell ref="B9:E9"/>
    <mergeCell ref="B10:E10"/>
    <mergeCell ref="B11:E11"/>
    <mergeCell ref="B12:E12"/>
    <mergeCell ref="B13:E13"/>
    <mergeCell ref="B14:E14"/>
    <mergeCell ref="B15:E15"/>
    <mergeCell ref="B19:E19"/>
    <mergeCell ref="B20:E20"/>
    <mergeCell ref="B17:E17"/>
    <mergeCell ref="B18:E18"/>
    <mergeCell ref="B16:E16"/>
    <mergeCell ref="B1:E1"/>
    <mergeCell ref="B3:E3"/>
    <mergeCell ref="B4:E4"/>
    <mergeCell ref="B2:E2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91"/>
  <sheetViews>
    <sheetView showZeros="0" zoomScaleNormal="100" workbookViewId="0">
      <selection activeCell="S11" sqref="S11"/>
    </sheetView>
  </sheetViews>
  <sheetFormatPr defaultColWidth="9.140625"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7" width="10" style="2" hidden="1" customWidth="1"/>
    <col min="8" max="9" width="10" style="123" hidden="1" customWidth="1"/>
    <col min="10" max="10" width="10.28515625" style="123" hidden="1" customWidth="1"/>
    <col min="11" max="11" width="9.140625" style="123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2:15" x14ac:dyDescent="0.25">
      <c r="B1" s="115"/>
      <c r="C1" s="115" t="s">
        <v>277</v>
      </c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2:15" x14ac:dyDescent="0.25">
      <c r="B2" s="115"/>
      <c r="C2" s="115" t="s">
        <v>374</v>
      </c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5"/>
    </row>
    <row r="3" spans="2:15" x14ac:dyDescent="0.25">
      <c r="B3" s="115"/>
      <c r="C3" s="115" t="s">
        <v>507</v>
      </c>
      <c r="D3" s="115"/>
      <c r="E3" s="115"/>
      <c r="F3" s="115"/>
      <c r="G3" s="115"/>
      <c r="H3" s="115"/>
      <c r="I3" s="115"/>
      <c r="J3" s="115"/>
      <c r="K3" s="115"/>
      <c r="L3" s="115"/>
      <c r="M3" s="115"/>
      <c r="N3" s="115"/>
      <c r="O3" s="115"/>
    </row>
    <row r="4" spans="2:15" x14ac:dyDescent="0.25">
      <c r="B4" s="115"/>
      <c r="C4" s="115" t="s">
        <v>295</v>
      </c>
      <c r="D4" s="115"/>
      <c r="E4" s="115"/>
      <c r="F4" s="115"/>
      <c r="G4" s="115"/>
      <c r="H4" s="115"/>
      <c r="I4" s="115"/>
      <c r="J4" s="115"/>
      <c r="K4" s="115"/>
      <c r="L4" s="115"/>
      <c r="M4" s="115"/>
      <c r="N4" s="115"/>
      <c r="O4" s="115"/>
    </row>
    <row r="5" spans="2:15" s="282" customFormat="1" ht="15" customHeight="1" x14ac:dyDescent="0.25">
      <c r="C5" s="714" t="s">
        <v>541</v>
      </c>
      <c r="D5" s="714"/>
      <c r="E5" s="714"/>
      <c r="F5" s="714"/>
      <c r="G5" s="714"/>
      <c r="H5" s="714"/>
      <c r="I5" s="714"/>
      <c r="J5" s="714"/>
      <c r="K5" s="714"/>
      <c r="L5" s="714"/>
      <c r="M5" s="714"/>
      <c r="N5" s="714"/>
      <c r="O5" s="714"/>
    </row>
    <row r="6" spans="2:15" s="282" customFormat="1" ht="15" customHeight="1" x14ac:dyDescent="0.25">
      <c r="C6" s="714" t="s">
        <v>542</v>
      </c>
      <c r="D6" s="714"/>
      <c r="E6" s="714"/>
      <c r="F6" s="714"/>
      <c r="G6" s="714"/>
      <c r="H6" s="714"/>
      <c r="I6" s="714"/>
      <c r="J6" s="714"/>
      <c r="K6" s="714"/>
      <c r="L6" s="714"/>
      <c r="M6" s="714"/>
      <c r="N6" s="714"/>
      <c r="O6" s="714"/>
    </row>
    <row r="7" spans="2:15" s="282" customFormat="1" x14ac:dyDescent="0.25">
      <c r="B7" s="373"/>
      <c r="C7" s="372" t="s">
        <v>525</v>
      </c>
      <c r="D7" s="373"/>
      <c r="E7" s="373"/>
      <c r="F7" s="373"/>
      <c r="G7" s="373"/>
      <c r="H7" s="373"/>
      <c r="I7" s="373"/>
      <c r="J7" s="373"/>
      <c r="K7" s="373"/>
      <c r="L7" s="373"/>
      <c r="M7" s="373"/>
      <c r="N7" s="373"/>
      <c r="O7" s="373"/>
    </row>
    <row r="8" spans="2:15" s="282" customFormat="1" x14ac:dyDescent="0.25">
      <c r="B8" s="373"/>
      <c r="C8" s="372" t="s">
        <v>521</v>
      </c>
      <c r="D8" s="373"/>
      <c r="E8" s="373"/>
      <c r="F8" s="373"/>
      <c r="G8" s="373"/>
      <c r="H8" s="373"/>
      <c r="I8" s="373"/>
      <c r="J8" s="373"/>
      <c r="K8" s="373"/>
      <c r="L8" s="373"/>
      <c r="M8" s="373"/>
      <c r="N8" s="373"/>
      <c r="O8" s="373"/>
    </row>
    <row r="9" spans="2:15" s="282" customFormat="1" x14ac:dyDescent="0.25">
      <c r="B9" s="403"/>
      <c r="C9" s="422" t="s">
        <v>530</v>
      </c>
      <c r="D9" s="403"/>
      <c r="E9" s="403"/>
      <c r="F9" s="403"/>
      <c r="G9" s="403"/>
      <c r="H9" s="403"/>
      <c r="I9" s="403"/>
      <c r="J9" s="403"/>
      <c r="K9" s="403"/>
      <c r="L9" s="403"/>
      <c r="M9" s="403"/>
      <c r="N9" s="403"/>
      <c r="O9" s="403"/>
    </row>
    <row r="10" spans="2:15" s="282" customFormat="1" x14ac:dyDescent="0.25">
      <c r="B10" s="403"/>
      <c r="C10" s="422" t="s">
        <v>543</v>
      </c>
      <c r="D10" s="403"/>
      <c r="E10" s="403"/>
      <c r="F10" s="403"/>
      <c r="G10" s="403"/>
      <c r="H10" s="403"/>
      <c r="I10" s="403"/>
      <c r="J10" s="403"/>
      <c r="K10" s="403"/>
      <c r="L10" s="403"/>
      <c r="M10" s="403"/>
      <c r="N10" s="403"/>
      <c r="O10" s="403"/>
    </row>
    <row r="11" spans="2:15" s="282" customFormat="1" x14ac:dyDescent="0.25">
      <c r="B11" s="404"/>
      <c r="C11" s="422" t="s">
        <v>567</v>
      </c>
      <c r="D11" s="404"/>
      <c r="E11" s="404"/>
      <c r="F11" s="404"/>
      <c r="G11" s="404"/>
      <c r="H11" s="404"/>
      <c r="I11" s="404"/>
      <c r="J11" s="404"/>
      <c r="K11" s="404"/>
      <c r="L11" s="404"/>
      <c r="M11" s="404"/>
      <c r="N11" s="404"/>
      <c r="O11" s="404"/>
    </row>
    <row r="12" spans="2:15" s="282" customFormat="1" x14ac:dyDescent="0.25">
      <c r="B12" s="404"/>
      <c r="C12" s="422" t="s">
        <v>571</v>
      </c>
      <c r="D12" s="404"/>
      <c r="E12" s="404"/>
      <c r="F12" s="404"/>
      <c r="G12" s="404"/>
      <c r="H12" s="404"/>
      <c r="I12" s="404"/>
      <c r="J12" s="404"/>
      <c r="K12" s="404"/>
      <c r="L12" s="404"/>
      <c r="M12" s="404"/>
      <c r="N12" s="404"/>
      <c r="O12" s="404"/>
    </row>
    <row r="13" spans="2:15" s="282" customFormat="1" x14ac:dyDescent="0.25">
      <c r="B13" s="418"/>
      <c r="C13" s="422" t="s">
        <v>574</v>
      </c>
      <c r="D13" s="418"/>
      <c r="E13" s="418"/>
      <c r="F13" s="418"/>
      <c r="G13" s="418"/>
      <c r="H13" s="418"/>
      <c r="I13" s="418"/>
      <c r="J13" s="418"/>
      <c r="K13" s="418"/>
      <c r="L13" s="418"/>
      <c r="M13" s="418"/>
      <c r="N13" s="418"/>
      <c r="O13" s="418"/>
    </row>
    <row r="14" spans="2:15" s="282" customFormat="1" x14ac:dyDescent="0.25">
      <c r="B14" s="418"/>
      <c r="C14" s="422" t="s">
        <v>583</v>
      </c>
      <c r="D14" s="418"/>
      <c r="E14" s="418"/>
      <c r="F14" s="418"/>
      <c r="G14" s="418"/>
      <c r="H14" s="418"/>
      <c r="I14" s="418"/>
      <c r="J14" s="418"/>
      <c r="K14" s="418"/>
      <c r="L14" s="418"/>
      <c r="M14" s="418"/>
      <c r="N14" s="418"/>
      <c r="O14" s="418"/>
    </row>
    <row r="15" spans="2:15" s="282" customFormat="1" x14ac:dyDescent="0.25">
      <c r="B15" s="497"/>
      <c r="C15" s="499" t="s">
        <v>585</v>
      </c>
      <c r="D15" s="497"/>
      <c r="E15" s="497"/>
      <c r="F15" s="497"/>
      <c r="G15" s="497"/>
      <c r="H15" s="497"/>
      <c r="I15" s="497"/>
      <c r="J15" s="497"/>
      <c r="K15" s="497"/>
      <c r="L15" s="497"/>
      <c r="M15" s="497"/>
      <c r="N15" s="497"/>
      <c r="O15" s="497"/>
    </row>
    <row r="16" spans="2:15" s="282" customFormat="1" x14ac:dyDescent="0.25">
      <c r="B16" s="497"/>
      <c r="C16" s="499" t="s">
        <v>592</v>
      </c>
      <c r="D16" s="497"/>
      <c r="E16" s="497"/>
      <c r="F16" s="497"/>
      <c r="G16" s="497"/>
      <c r="H16" s="497"/>
      <c r="I16" s="497"/>
      <c r="J16" s="497"/>
      <c r="K16" s="497"/>
      <c r="L16" s="497"/>
      <c r="M16" s="497"/>
      <c r="N16" s="497"/>
      <c r="O16" s="497"/>
    </row>
    <row r="17" spans="1:16" s="282" customFormat="1" x14ac:dyDescent="0.25">
      <c r="B17" s="518"/>
      <c r="C17" s="519" t="s">
        <v>594</v>
      </c>
      <c r="D17" s="518"/>
      <c r="E17" s="518"/>
      <c r="F17" s="518"/>
      <c r="G17" s="518"/>
      <c r="H17" s="518"/>
      <c r="I17" s="518"/>
      <c r="J17" s="518"/>
      <c r="K17" s="518"/>
      <c r="L17" s="518"/>
      <c r="M17" s="518"/>
      <c r="N17" s="518"/>
      <c r="O17" s="518"/>
    </row>
    <row r="18" spans="1:16" s="282" customFormat="1" x14ac:dyDescent="0.25">
      <c r="B18" s="518"/>
      <c r="C18" s="519" t="s">
        <v>598</v>
      </c>
      <c r="D18" s="518"/>
      <c r="E18" s="518"/>
      <c r="F18" s="518"/>
      <c r="G18" s="518"/>
      <c r="H18" s="518"/>
      <c r="I18" s="518"/>
      <c r="J18" s="518"/>
      <c r="K18" s="518"/>
      <c r="L18" s="518"/>
      <c r="M18" s="518"/>
      <c r="N18" s="518"/>
      <c r="O18" s="518"/>
    </row>
    <row r="19" spans="1:16" s="282" customFormat="1" x14ac:dyDescent="0.25">
      <c r="B19" s="584"/>
      <c r="C19" s="587" t="s">
        <v>606</v>
      </c>
      <c r="D19" s="584"/>
      <c r="E19" s="584"/>
      <c r="F19" s="584"/>
      <c r="G19" s="584"/>
      <c r="H19" s="584"/>
      <c r="I19" s="584"/>
      <c r="J19" s="584"/>
      <c r="K19" s="584"/>
      <c r="L19" s="584"/>
      <c r="M19" s="584"/>
      <c r="N19" s="584"/>
      <c r="O19" s="584"/>
    </row>
    <row r="20" spans="1:16" s="282" customFormat="1" x14ac:dyDescent="0.25">
      <c r="B20" s="584"/>
      <c r="C20" s="587" t="s">
        <v>602</v>
      </c>
      <c r="D20" s="584"/>
      <c r="E20" s="584"/>
      <c r="F20" s="584"/>
      <c r="G20" s="584"/>
      <c r="H20" s="584"/>
      <c r="I20" s="584"/>
      <c r="J20" s="584"/>
      <c r="K20" s="584"/>
      <c r="L20" s="584"/>
      <c r="M20" s="584"/>
      <c r="N20" s="584"/>
      <c r="O20" s="584"/>
    </row>
    <row r="21" spans="1:16" s="282" customFormat="1" x14ac:dyDescent="0.25">
      <c r="B21" s="284"/>
      <c r="C21" s="284"/>
      <c r="D21" s="284"/>
      <c r="E21" s="284"/>
      <c r="F21" s="284"/>
      <c r="G21" s="284"/>
      <c r="H21" s="284"/>
      <c r="I21" s="284"/>
      <c r="J21" s="284"/>
      <c r="K21" s="284"/>
      <c r="L21" s="284"/>
      <c r="M21" s="284"/>
      <c r="N21" s="284"/>
      <c r="O21" s="284"/>
    </row>
    <row r="22" spans="1:16" s="285" customFormat="1" ht="33" customHeight="1" x14ac:dyDescent="0.25">
      <c r="A22" s="715" t="s">
        <v>383</v>
      </c>
      <c r="B22" s="715"/>
      <c r="C22" s="715"/>
      <c r="D22" s="715"/>
      <c r="E22" s="715"/>
      <c r="F22" s="715"/>
      <c r="G22" s="715"/>
      <c r="H22" s="715"/>
      <c r="I22" s="715"/>
      <c r="J22" s="715"/>
      <c r="K22" s="715"/>
      <c r="L22" s="715"/>
      <c r="M22" s="715"/>
      <c r="N22" s="715"/>
      <c r="O22" s="715"/>
    </row>
    <row r="23" spans="1:16" ht="18.75" customHeight="1" x14ac:dyDescent="0.25">
      <c r="A23" s="57"/>
      <c r="B23" s="57"/>
      <c r="C23" s="57"/>
      <c r="D23" s="93"/>
      <c r="E23" s="93"/>
      <c r="F23" s="93"/>
      <c r="G23" s="93"/>
      <c r="H23" s="93"/>
      <c r="I23" s="93"/>
      <c r="J23" s="93"/>
      <c r="K23" s="93"/>
      <c r="L23" s="93"/>
      <c r="M23" s="93"/>
      <c r="N23" s="93"/>
      <c r="O23" s="4" t="s">
        <v>322</v>
      </c>
    </row>
    <row r="24" spans="1:16" x14ac:dyDescent="0.25">
      <c r="A24" s="625" t="s">
        <v>5</v>
      </c>
      <c r="B24" s="628" t="s">
        <v>274</v>
      </c>
      <c r="C24" s="628" t="s">
        <v>49</v>
      </c>
      <c r="D24" s="605" t="s">
        <v>285</v>
      </c>
      <c r="E24" s="639" t="s">
        <v>181</v>
      </c>
      <c r="F24" s="639"/>
      <c r="G24" s="639"/>
      <c r="H24" s="631" t="s">
        <v>287</v>
      </c>
      <c r="I24" s="645" t="s">
        <v>181</v>
      </c>
      <c r="J24" s="645"/>
      <c r="K24" s="645"/>
      <c r="L24" s="604" t="s">
        <v>0</v>
      </c>
      <c r="M24" s="604" t="s">
        <v>181</v>
      </c>
      <c r="N24" s="604"/>
      <c r="O24" s="604"/>
    </row>
    <row r="25" spans="1:16" x14ac:dyDescent="0.25">
      <c r="A25" s="626"/>
      <c r="B25" s="629"/>
      <c r="C25" s="629"/>
      <c r="D25" s="606"/>
      <c r="E25" s="639" t="s">
        <v>1</v>
      </c>
      <c r="F25" s="639"/>
      <c r="G25" s="611" t="s">
        <v>2</v>
      </c>
      <c r="H25" s="632"/>
      <c r="I25" s="645" t="s">
        <v>1</v>
      </c>
      <c r="J25" s="645"/>
      <c r="K25" s="624" t="s">
        <v>2</v>
      </c>
      <c r="L25" s="604"/>
      <c r="M25" s="604" t="s">
        <v>1</v>
      </c>
      <c r="N25" s="604"/>
      <c r="O25" s="616" t="s">
        <v>2</v>
      </c>
    </row>
    <row r="26" spans="1:16" ht="30.75" customHeight="1" x14ac:dyDescent="0.25">
      <c r="A26" s="627"/>
      <c r="B26" s="630"/>
      <c r="C26" s="630"/>
      <c r="D26" s="607"/>
      <c r="E26" s="114" t="s">
        <v>3</v>
      </c>
      <c r="F26" s="112" t="s">
        <v>4</v>
      </c>
      <c r="G26" s="611"/>
      <c r="H26" s="633"/>
      <c r="I26" s="113" t="s">
        <v>3</v>
      </c>
      <c r="J26" s="109" t="s">
        <v>4</v>
      </c>
      <c r="K26" s="624"/>
      <c r="L26" s="604"/>
      <c r="M26" s="110" t="s">
        <v>3</v>
      </c>
      <c r="N26" s="108" t="s">
        <v>4</v>
      </c>
      <c r="O26" s="616"/>
      <c r="P26" s="124"/>
    </row>
    <row r="27" spans="1:16" ht="15.95" customHeight="1" x14ac:dyDescent="0.25">
      <c r="A27" s="13" t="s">
        <v>65</v>
      </c>
      <c r="B27" s="601" t="s">
        <v>6</v>
      </c>
      <c r="C27" s="602"/>
      <c r="D27" s="602"/>
      <c r="E27" s="602"/>
      <c r="F27" s="602"/>
      <c r="G27" s="602"/>
      <c r="H27" s="602"/>
      <c r="I27" s="602"/>
      <c r="J27" s="602"/>
      <c r="K27" s="602"/>
      <c r="L27" s="602"/>
      <c r="M27" s="602"/>
      <c r="N27" s="602"/>
      <c r="O27" s="603"/>
    </row>
    <row r="28" spans="1:16" ht="15" customHeight="1" x14ac:dyDescent="0.25">
      <c r="A28" s="5" t="s">
        <v>170</v>
      </c>
      <c r="B28" s="78" t="s">
        <v>20</v>
      </c>
      <c r="C28" s="30" t="s">
        <v>21</v>
      </c>
      <c r="D28" s="16">
        <f>E28+G28</f>
        <v>2.7</v>
      </c>
      <c r="E28" s="42">
        <v>0.1</v>
      </c>
      <c r="F28" s="42"/>
      <c r="G28" s="42">
        <v>2.6</v>
      </c>
      <c r="H28" s="24">
        <f>I28+K28</f>
        <v>0</v>
      </c>
      <c r="I28" s="10"/>
      <c r="J28" s="10"/>
      <c r="K28" s="10"/>
      <c r="L28" s="12">
        <f>M28+O28</f>
        <v>2.7</v>
      </c>
      <c r="M28" s="12">
        <f>E28+I28</f>
        <v>0.1</v>
      </c>
      <c r="N28" s="12">
        <f>F28+J28</f>
        <v>0</v>
      </c>
      <c r="O28" s="12">
        <f>G28+K28</f>
        <v>2.6</v>
      </c>
    </row>
    <row r="29" spans="1:16" ht="15.95" customHeight="1" x14ac:dyDescent="0.25">
      <c r="A29" s="20" t="s">
        <v>66</v>
      </c>
      <c r="B29" s="21" t="s">
        <v>162</v>
      </c>
      <c r="C29" s="22"/>
      <c r="D29" s="23">
        <f t="shared" ref="D29:O29" si="0">D28</f>
        <v>2.7</v>
      </c>
      <c r="E29" s="23">
        <f t="shared" si="0"/>
        <v>0.1</v>
      </c>
      <c r="F29" s="23">
        <f t="shared" si="0"/>
        <v>0</v>
      </c>
      <c r="G29" s="23">
        <f t="shared" si="0"/>
        <v>2.6</v>
      </c>
      <c r="H29" s="10">
        <f t="shared" si="0"/>
        <v>0</v>
      </c>
      <c r="I29" s="10">
        <f t="shared" si="0"/>
        <v>0</v>
      </c>
      <c r="J29" s="10">
        <f t="shared" si="0"/>
        <v>0</v>
      </c>
      <c r="K29" s="10">
        <f t="shared" si="0"/>
        <v>0</v>
      </c>
      <c r="L29" s="21">
        <f t="shared" ref="L29" si="1">M29+O29</f>
        <v>2.7</v>
      </c>
      <c r="M29" s="21">
        <f t="shared" si="0"/>
        <v>0.1</v>
      </c>
      <c r="N29" s="21">
        <f t="shared" si="0"/>
        <v>0</v>
      </c>
      <c r="O29" s="21">
        <f t="shared" si="0"/>
        <v>2.6</v>
      </c>
    </row>
    <row r="30" spans="1:16" ht="15.95" customHeight="1" x14ac:dyDescent="0.25">
      <c r="A30" s="13" t="s">
        <v>67</v>
      </c>
      <c r="B30" s="601" t="s">
        <v>54</v>
      </c>
      <c r="C30" s="602"/>
      <c r="D30" s="602"/>
      <c r="E30" s="602"/>
      <c r="F30" s="602"/>
      <c r="G30" s="602"/>
      <c r="H30" s="602"/>
      <c r="I30" s="602"/>
      <c r="J30" s="602"/>
      <c r="K30" s="602"/>
      <c r="L30" s="602"/>
      <c r="M30" s="602"/>
      <c r="N30" s="602"/>
      <c r="O30" s="603"/>
    </row>
    <row r="31" spans="1:16" ht="15" customHeight="1" x14ac:dyDescent="0.25">
      <c r="A31" s="5" t="s">
        <v>68</v>
      </c>
      <c r="B31" s="78" t="s">
        <v>20</v>
      </c>
      <c r="C31" s="79"/>
      <c r="D31" s="16">
        <f>E31+G31</f>
        <v>537.4</v>
      </c>
      <c r="E31" s="42">
        <f>E34+E35+E33+E32</f>
        <v>4.5</v>
      </c>
      <c r="F31" s="42">
        <f t="shared" ref="F31:O31" si="2">F34+F35+F33+F32</f>
        <v>3.9</v>
      </c>
      <c r="G31" s="42">
        <f t="shared" si="2"/>
        <v>532.9</v>
      </c>
      <c r="H31" s="24">
        <f t="shared" si="2"/>
        <v>-84</v>
      </c>
      <c r="I31" s="10">
        <f t="shared" si="2"/>
        <v>0</v>
      </c>
      <c r="J31" s="10">
        <f t="shared" si="2"/>
        <v>0</v>
      </c>
      <c r="K31" s="10">
        <f t="shared" si="2"/>
        <v>-84</v>
      </c>
      <c r="L31" s="12">
        <f t="shared" si="2"/>
        <v>453.4</v>
      </c>
      <c r="M31" s="12">
        <f t="shared" si="2"/>
        <v>4.5</v>
      </c>
      <c r="N31" s="12">
        <f t="shared" si="2"/>
        <v>3.9</v>
      </c>
      <c r="O31" s="12">
        <f t="shared" si="2"/>
        <v>448.9</v>
      </c>
    </row>
    <row r="32" spans="1:16" ht="15" customHeight="1" x14ac:dyDescent="0.25">
      <c r="A32" s="19"/>
      <c r="B32" s="78"/>
      <c r="C32" s="30" t="s">
        <v>25</v>
      </c>
      <c r="D32" s="16">
        <f>E32+G32</f>
        <v>228</v>
      </c>
      <c r="E32" s="16">
        <v>0.3</v>
      </c>
      <c r="F32" s="16"/>
      <c r="G32" s="16">
        <v>227.7</v>
      </c>
      <c r="H32" s="10">
        <f>I32+K32</f>
        <v>-10.9</v>
      </c>
      <c r="I32" s="10"/>
      <c r="J32" s="10"/>
      <c r="K32" s="10">
        <v>-10.9</v>
      </c>
      <c r="L32" s="12">
        <f>M32+O32</f>
        <v>217.1</v>
      </c>
      <c r="M32" s="12">
        <f t="shared" ref="M32:M33" si="3">E32+I32</f>
        <v>0.3</v>
      </c>
      <c r="N32" s="12">
        <f t="shared" ref="N32:N33" si="4">F32+J32</f>
        <v>0</v>
      </c>
      <c r="O32" s="12">
        <f t="shared" ref="O32:O33" si="5">G32+K32</f>
        <v>216.79999999999998</v>
      </c>
    </row>
    <row r="33" spans="1:15" x14ac:dyDescent="0.25">
      <c r="A33" s="39"/>
      <c r="B33" s="40"/>
      <c r="C33" s="80" t="s">
        <v>31</v>
      </c>
      <c r="D33" s="16">
        <f>E33+G33</f>
        <v>88.9</v>
      </c>
      <c r="E33" s="16">
        <v>0.7</v>
      </c>
      <c r="F33" s="16">
        <v>0.5</v>
      </c>
      <c r="G33" s="16">
        <v>88.2</v>
      </c>
      <c r="H33" s="10">
        <f>I33+K33</f>
        <v>-73.099999999999994</v>
      </c>
      <c r="I33" s="10"/>
      <c r="J33" s="10"/>
      <c r="K33" s="10">
        <v>-73.099999999999994</v>
      </c>
      <c r="L33" s="12">
        <f>M33+O33</f>
        <v>15.800000000000008</v>
      </c>
      <c r="M33" s="12">
        <f t="shared" si="3"/>
        <v>0.7</v>
      </c>
      <c r="N33" s="12">
        <f t="shared" si="4"/>
        <v>0.5</v>
      </c>
      <c r="O33" s="12">
        <f t="shared" si="5"/>
        <v>15.100000000000009</v>
      </c>
    </row>
    <row r="34" spans="1:15" ht="15" customHeight="1" x14ac:dyDescent="0.25">
      <c r="A34" s="19"/>
      <c r="B34" s="78"/>
      <c r="C34" s="343" t="s">
        <v>22</v>
      </c>
      <c r="D34" s="16">
        <f>E34+G34</f>
        <v>220.5</v>
      </c>
      <c r="E34" s="16">
        <v>3.5</v>
      </c>
      <c r="F34" s="16">
        <v>3.4</v>
      </c>
      <c r="G34" s="16">
        <v>217</v>
      </c>
      <c r="H34" s="10">
        <f>I34+K34</f>
        <v>0</v>
      </c>
      <c r="I34" s="10"/>
      <c r="J34" s="10"/>
      <c r="K34" s="10"/>
      <c r="L34" s="12">
        <f>M34+O34</f>
        <v>220.5</v>
      </c>
      <c r="M34" s="12">
        <f t="shared" ref="M34:O35" si="6">E34+I34</f>
        <v>3.5</v>
      </c>
      <c r="N34" s="12">
        <f t="shared" si="6"/>
        <v>3.4</v>
      </c>
      <c r="O34" s="12">
        <f t="shared" si="6"/>
        <v>217</v>
      </c>
    </row>
    <row r="35" spans="1:15" hidden="1" x14ac:dyDescent="0.25">
      <c r="A35" s="39"/>
      <c r="B35" s="40"/>
      <c r="C35" s="38" t="s">
        <v>30</v>
      </c>
      <c r="D35" s="16">
        <f>E35+G35</f>
        <v>0</v>
      </c>
      <c r="E35" s="16"/>
      <c r="F35" s="16"/>
      <c r="G35" s="16"/>
      <c r="H35" s="10">
        <f>I35+K35</f>
        <v>0</v>
      </c>
      <c r="I35" s="10"/>
      <c r="J35" s="10"/>
      <c r="K35" s="10"/>
      <c r="L35" s="12">
        <f>M35+O35</f>
        <v>0</v>
      </c>
      <c r="M35" s="12">
        <f t="shared" si="6"/>
        <v>0</v>
      </c>
      <c r="N35" s="12">
        <f t="shared" si="6"/>
        <v>0</v>
      </c>
      <c r="O35" s="12">
        <f t="shared" si="6"/>
        <v>0</v>
      </c>
    </row>
    <row r="36" spans="1:15" ht="15.95" customHeight="1" x14ac:dyDescent="0.25">
      <c r="A36" s="20" t="s">
        <v>69</v>
      </c>
      <c r="B36" s="21" t="s">
        <v>163</v>
      </c>
      <c r="C36" s="22"/>
      <c r="D36" s="23">
        <f>D31</f>
        <v>537.4</v>
      </c>
      <c r="E36" s="23">
        <f>E31</f>
        <v>4.5</v>
      </c>
      <c r="F36" s="23">
        <f>F31</f>
        <v>3.9</v>
      </c>
      <c r="G36" s="23">
        <f>G31</f>
        <v>532.9</v>
      </c>
      <c r="H36" s="10">
        <f>H31</f>
        <v>-84</v>
      </c>
      <c r="I36" s="10">
        <f t="shared" ref="I36:K36" si="7">I31</f>
        <v>0</v>
      </c>
      <c r="J36" s="10">
        <f t="shared" si="7"/>
        <v>0</v>
      </c>
      <c r="K36" s="10">
        <f t="shared" si="7"/>
        <v>-84</v>
      </c>
      <c r="L36" s="21">
        <f t="shared" ref="L36" si="8">M36+O36</f>
        <v>453.4</v>
      </c>
      <c r="M36" s="21">
        <f>M31</f>
        <v>4.5</v>
      </c>
      <c r="N36" s="21">
        <f>N31</f>
        <v>3.9</v>
      </c>
      <c r="O36" s="21">
        <f>O31</f>
        <v>448.9</v>
      </c>
    </row>
    <row r="37" spans="1:15" ht="15.95" customHeight="1" x14ac:dyDescent="0.25">
      <c r="A37" s="19" t="s">
        <v>70</v>
      </c>
      <c r="B37" s="674" t="s">
        <v>57</v>
      </c>
      <c r="C37" s="682"/>
      <c r="D37" s="682"/>
      <c r="E37" s="682"/>
      <c r="F37" s="682"/>
      <c r="G37" s="682"/>
      <c r="H37" s="682"/>
      <c r="I37" s="682"/>
      <c r="J37" s="682"/>
      <c r="K37" s="682"/>
      <c r="L37" s="682"/>
      <c r="M37" s="682"/>
      <c r="N37" s="682"/>
      <c r="O37" s="683"/>
    </row>
    <row r="38" spans="1:15" ht="15" customHeight="1" x14ac:dyDescent="0.25">
      <c r="A38" s="5" t="s">
        <v>71</v>
      </c>
      <c r="B38" s="35" t="s">
        <v>20</v>
      </c>
      <c r="C38" s="15" t="s">
        <v>32</v>
      </c>
      <c r="D38" s="16">
        <f>E38+G38</f>
        <v>12.2</v>
      </c>
      <c r="E38" s="16">
        <v>12.2</v>
      </c>
      <c r="F38" s="16">
        <v>0.2</v>
      </c>
      <c r="G38" s="16"/>
      <c r="H38" s="24">
        <f>I38+K38</f>
        <v>0</v>
      </c>
      <c r="I38" s="24"/>
      <c r="J38" s="24"/>
      <c r="K38" s="24"/>
      <c r="L38" s="12">
        <f>M38+O38</f>
        <v>12.2</v>
      </c>
      <c r="M38" s="12">
        <f>E38+I38</f>
        <v>12.2</v>
      </c>
      <c r="N38" s="12">
        <f>F38+J38</f>
        <v>0.2</v>
      </c>
      <c r="O38" s="12">
        <f>G38+K38</f>
        <v>0</v>
      </c>
    </row>
    <row r="39" spans="1:15" ht="15.95" customHeight="1" x14ac:dyDescent="0.25">
      <c r="A39" s="20" t="s">
        <v>72</v>
      </c>
      <c r="B39" s="21" t="s">
        <v>164</v>
      </c>
      <c r="C39" s="125"/>
      <c r="D39" s="23">
        <f>D38</f>
        <v>12.2</v>
      </c>
      <c r="E39" s="23">
        <f>E38</f>
        <v>12.2</v>
      </c>
      <c r="F39" s="23">
        <f>F38</f>
        <v>0.2</v>
      </c>
      <c r="G39" s="23">
        <f>G38</f>
        <v>0</v>
      </c>
      <c r="H39" s="24">
        <f t="shared" ref="H39:O39" si="9">H38</f>
        <v>0</v>
      </c>
      <c r="I39" s="24">
        <f t="shared" si="9"/>
        <v>0</v>
      </c>
      <c r="J39" s="24">
        <f t="shared" si="9"/>
        <v>0</v>
      </c>
      <c r="K39" s="24">
        <f t="shared" si="9"/>
        <v>0</v>
      </c>
      <c r="L39" s="21">
        <f t="shared" si="9"/>
        <v>12.2</v>
      </c>
      <c r="M39" s="21">
        <f t="shared" si="9"/>
        <v>12.2</v>
      </c>
      <c r="N39" s="21">
        <f t="shared" si="9"/>
        <v>0.2</v>
      </c>
      <c r="O39" s="21">
        <f t="shared" si="9"/>
        <v>0</v>
      </c>
    </row>
    <row r="40" spans="1:15" ht="15.95" customHeight="1" x14ac:dyDescent="0.25">
      <c r="A40" s="5" t="s">
        <v>73</v>
      </c>
      <c r="B40" s="601" t="s">
        <v>159</v>
      </c>
      <c r="C40" s="602"/>
      <c r="D40" s="602"/>
      <c r="E40" s="602"/>
      <c r="F40" s="602"/>
      <c r="G40" s="602"/>
      <c r="H40" s="602"/>
      <c r="I40" s="602"/>
      <c r="J40" s="602"/>
      <c r="K40" s="602"/>
      <c r="L40" s="602"/>
      <c r="M40" s="602"/>
      <c r="N40" s="602"/>
      <c r="O40" s="603"/>
    </row>
    <row r="41" spans="1:15" ht="15" customHeight="1" x14ac:dyDescent="0.25">
      <c r="A41" s="5" t="s">
        <v>74</v>
      </c>
      <c r="B41" s="90" t="s">
        <v>20</v>
      </c>
      <c r="C41" s="30" t="s">
        <v>46</v>
      </c>
      <c r="D41" s="16">
        <f>E41+G41</f>
        <v>217</v>
      </c>
      <c r="E41" s="16">
        <v>6.2</v>
      </c>
      <c r="F41" s="16">
        <v>2.9</v>
      </c>
      <c r="G41" s="16">
        <v>210.8</v>
      </c>
      <c r="H41" s="10">
        <f>I41+K41</f>
        <v>84</v>
      </c>
      <c r="I41" s="10">
        <v>9.6</v>
      </c>
      <c r="J41" s="10"/>
      <c r="K41" s="10">
        <v>74.400000000000006</v>
      </c>
      <c r="L41" s="12">
        <f>M41+O41</f>
        <v>301.00000000000006</v>
      </c>
      <c r="M41" s="12">
        <f t="shared" ref="M41" si="10">E41+I41</f>
        <v>15.8</v>
      </c>
      <c r="N41" s="12">
        <f t="shared" ref="N41" si="11">F41+J41</f>
        <v>2.9</v>
      </c>
      <c r="O41" s="12">
        <f t="shared" ref="O41" si="12">G41+K41</f>
        <v>285.20000000000005</v>
      </c>
    </row>
    <row r="42" spans="1:15" ht="15.95" customHeight="1" x14ac:dyDescent="0.25">
      <c r="A42" s="20" t="s">
        <v>75</v>
      </c>
      <c r="B42" s="21" t="s">
        <v>165</v>
      </c>
      <c r="C42" s="125"/>
      <c r="D42" s="23">
        <f>D41</f>
        <v>217</v>
      </c>
      <c r="E42" s="23">
        <f t="shared" ref="E42:G42" si="13">E41</f>
        <v>6.2</v>
      </c>
      <c r="F42" s="23">
        <f t="shared" si="13"/>
        <v>2.9</v>
      </c>
      <c r="G42" s="23">
        <f t="shared" si="13"/>
        <v>210.8</v>
      </c>
      <c r="H42" s="24">
        <f>H41</f>
        <v>84</v>
      </c>
      <c r="I42" s="24">
        <f t="shared" ref="I42:K42" si="14">I41</f>
        <v>9.6</v>
      </c>
      <c r="J42" s="24">
        <f t="shared" si="14"/>
        <v>0</v>
      </c>
      <c r="K42" s="24">
        <f t="shared" si="14"/>
        <v>74.400000000000006</v>
      </c>
      <c r="L42" s="21">
        <f>L41</f>
        <v>301.00000000000006</v>
      </c>
      <c r="M42" s="21">
        <f t="shared" ref="M42:O42" si="15">M41</f>
        <v>15.8</v>
      </c>
      <c r="N42" s="21">
        <f t="shared" si="15"/>
        <v>2.9</v>
      </c>
      <c r="O42" s="21">
        <f t="shared" si="15"/>
        <v>285.20000000000005</v>
      </c>
    </row>
    <row r="43" spans="1:15" ht="15.95" customHeight="1" x14ac:dyDescent="0.25">
      <c r="A43" s="19" t="s">
        <v>76</v>
      </c>
      <c r="B43" s="601" t="s">
        <v>169</v>
      </c>
      <c r="C43" s="602"/>
      <c r="D43" s="602"/>
      <c r="E43" s="602"/>
      <c r="F43" s="602"/>
      <c r="G43" s="602"/>
      <c r="H43" s="602"/>
      <c r="I43" s="602"/>
      <c r="J43" s="602"/>
      <c r="K43" s="602"/>
      <c r="L43" s="602"/>
      <c r="M43" s="602"/>
      <c r="N43" s="602"/>
      <c r="O43" s="603"/>
    </row>
    <row r="44" spans="1:15" ht="15" customHeight="1" x14ac:dyDescent="0.25">
      <c r="A44" s="5" t="s">
        <v>77</v>
      </c>
      <c r="B44" s="29" t="s">
        <v>20</v>
      </c>
      <c r="C44" s="30" t="s">
        <v>25</v>
      </c>
      <c r="D44" s="16">
        <f>E44+G44</f>
        <v>394.5</v>
      </c>
      <c r="E44" s="42"/>
      <c r="F44" s="42"/>
      <c r="G44" s="42">
        <v>394.5</v>
      </c>
      <c r="H44" s="24">
        <f>I44+K44</f>
        <v>0</v>
      </c>
      <c r="I44" s="10">
        <v>60.9</v>
      </c>
      <c r="J44" s="10"/>
      <c r="K44" s="10">
        <v>-60.9</v>
      </c>
      <c r="L44" s="12">
        <f>M44+O44</f>
        <v>394.5</v>
      </c>
      <c r="M44" s="12">
        <f>E44+I44</f>
        <v>60.9</v>
      </c>
      <c r="N44" s="12">
        <f>F44+J44</f>
        <v>0</v>
      </c>
      <c r="O44" s="12">
        <f>G44+K44</f>
        <v>333.6</v>
      </c>
    </row>
    <row r="45" spans="1:15" ht="15.95" customHeight="1" x14ac:dyDescent="0.25">
      <c r="A45" s="20" t="s">
        <v>78</v>
      </c>
      <c r="B45" s="21" t="s">
        <v>166</v>
      </c>
      <c r="C45" s="22"/>
      <c r="D45" s="23">
        <f>D44</f>
        <v>394.5</v>
      </c>
      <c r="E45" s="23">
        <f>E44</f>
        <v>0</v>
      </c>
      <c r="F45" s="23">
        <f>F44</f>
        <v>0</v>
      </c>
      <c r="G45" s="23">
        <f>G44</f>
        <v>394.5</v>
      </c>
      <c r="H45" s="24">
        <f t="shared" ref="H45:O45" si="16">H44</f>
        <v>0</v>
      </c>
      <c r="I45" s="24">
        <f t="shared" si="16"/>
        <v>60.9</v>
      </c>
      <c r="J45" s="24">
        <f t="shared" si="16"/>
        <v>0</v>
      </c>
      <c r="K45" s="24">
        <f t="shared" si="16"/>
        <v>-60.9</v>
      </c>
      <c r="L45" s="21">
        <f t="shared" ref="L45" si="17">M45+O45</f>
        <v>394.5</v>
      </c>
      <c r="M45" s="21">
        <f t="shared" si="16"/>
        <v>60.9</v>
      </c>
      <c r="N45" s="21">
        <f t="shared" si="16"/>
        <v>0</v>
      </c>
      <c r="O45" s="21">
        <f t="shared" si="16"/>
        <v>333.6</v>
      </c>
    </row>
    <row r="46" spans="1:15" ht="15.95" customHeight="1" x14ac:dyDescent="0.25">
      <c r="A46" s="13" t="s">
        <v>79</v>
      </c>
      <c r="B46" s="601" t="s">
        <v>60</v>
      </c>
      <c r="C46" s="602"/>
      <c r="D46" s="602"/>
      <c r="E46" s="602"/>
      <c r="F46" s="602"/>
      <c r="G46" s="602"/>
      <c r="H46" s="602"/>
      <c r="I46" s="602"/>
      <c r="J46" s="602"/>
      <c r="K46" s="602"/>
      <c r="L46" s="602"/>
      <c r="M46" s="602"/>
      <c r="N46" s="602"/>
      <c r="O46" s="603"/>
    </row>
    <row r="47" spans="1:15" ht="15" customHeight="1" x14ac:dyDescent="0.25">
      <c r="A47" s="32" t="s">
        <v>80</v>
      </c>
      <c r="B47" s="29" t="s">
        <v>20</v>
      </c>
      <c r="C47" s="38" t="s">
        <v>30</v>
      </c>
      <c r="D47" s="16">
        <f>E47+G47</f>
        <v>299.79999999999995</v>
      </c>
      <c r="E47" s="16">
        <v>128.6</v>
      </c>
      <c r="F47" s="16">
        <v>1.2</v>
      </c>
      <c r="G47" s="16">
        <v>171.2</v>
      </c>
      <c r="H47" s="10">
        <f>I47+K47</f>
        <v>0</v>
      </c>
      <c r="I47" s="10">
        <v>-9.6999999999999993</v>
      </c>
      <c r="J47" s="10"/>
      <c r="K47" s="10">
        <v>9.6999999999999993</v>
      </c>
      <c r="L47" s="12">
        <f>M47+O47</f>
        <v>299.79999999999995</v>
      </c>
      <c r="M47" s="12">
        <f t="shared" ref="M47:O47" si="18">E47+I47</f>
        <v>118.89999999999999</v>
      </c>
      <c r="N47" s="12">
        <f t="shared" si="18"/>
        <v>1.2</v>
      </c>
      <c r="O47" s="12">
        <f t="shared" si="18"/>
        <v>180.89999999999998</v>
      </c>
    </row>
    <row r="48" spans="1:15" ht="15" hidden="1" customHeight="1" x14ac:dyDescent="0.25">
      <c r="A48" s="32" t="s">
        <v>75</v>
      </c>
      <c r="B48" s="29" t="s">
        <v>28</v>
      </c>
      <c r="C48" s="38" t="s">
        <v>30</v>
      </c>
      <c r="D48" s="16">
        <f>E48+G48</f>
        <v>0</v>
      </c>
      <c r="E48" s="16"/>
      <c r="F48" s="16"/>
      <c r="G48" s="16"/>
      <c r="H48" s="10">
        <f>I48+K48</f>
        <v>0</v>
      </c>
      <c r="I48" s="10"/>
      <c r="J48" s="10"/>
      <c r="K48" s="10"/>
      <c r="L48" s="12">
        <f>M48+O48</f>
        <v>0</v>
      </c>
      <c r="M48" s="12">
        <f t="shared" ref="M48" si="19">E48+I48</f>
        <v>0</v>
      </c>
      <c r="N48" s="12">
        <f t="shared" ref="N48" si="20">F48+J48</f>
        <v>0</v>
      </c>
      <c r="O48" s="12">
        <f t="shared" ref="O48" si="21">G48+K48</f>
        <v>0</v>
      </c>
    </row>
    <row r="49" spans="1:17" ht="15.95" customHeight="1" x14ac:dyDescent="0.25">
      <c r="A49" s="20" t="s">
        <v>81</v>
      </c>
      <c r="B49" s="21" t="s">
        <v>167</v>
      </c>
      <c r="C49" s="125"/>
      <c r="D49" s="23">
        <f>SUM(D47:D48)</f>
        <v>299.79999999999995</v>
      </c>
      <c r="E49" s="23">
        <f t="shared" ref="E49:G49" si="22">SUM(E47:E48)</f>
        <v>128.6</v>
      </c>
      <c r="F49" s="23">
        <f t="shared" si="22"/>
        <v>1.2</v>
      </c>
      <c r="G49" s="23">
        <f t="shared" si="22"/>
        <v>171.2</v>
      </c>
      <c r="H49" s="24">
        <f>SUM(H47:H48)</f>
        <v>0</v>
      </c>
      <c r="I49" s="24">
        <f t="shared" ref="I49:K49" si="23">SUM(I47:I48)</f>
        <v>-9.6999999999999993</v>
      </c>
      <c r="J49" s="24">
        <f t="shared" si="23"/>
        <v>0</v>
      </c>
      <c r="K49" s="24">
        <f t="shared" si="23"/>
        <v>9.6999999999999993</v>
      </c>
      <c r="L49" s="21">
        <f t="shared" ref="L49" si="24">M49+O49</f>
        <v>299.79999999999995</v>
      </c>
      <c r="M49" s="21">
        <f t="shared" ref="M49:O49" si="25">SUM(M47:M48)</f>
        <v>118.89999999999999</v>
      </c>
      <c r="N49" s="21">
        <f t="shared" si="25"/>
        <v>1.2</v>
      </c>
      <c r="O49" s="21">
        <f t="shared" si="25"/>
        <v>180.89999999999998</v>
      </c>
    </row>
    <row r="50" spans="1:17" ht="15.95" customHeight="1" x14ac:dyDescent="0.25">
      <c r="A50" s="13" t="s">
        <v>82</v>
      </c>
      <c r="B50" s="601" t="s">
        <v>62</v>
      </c>
      <c r="C50" s="602"/>
      <c r="D50" s="602"/>
      <c r="E50" s="602"/>
      <c r="F50" s="602"/>
      <c r="G50" s="602"/>
      <c r="H50" s="602"/>
      <c r="I50" s="602"/>
      <c r="J50" s="602"/>
      <c r="K50" s="602"/>
      <c r="L50" s="602"/>
      <c r="M50" s="602"/>
      <c r="N50" s="602"/>
      <c r="O50" s="603"/>
    </row>
    <row r="51" spans="1:17" ht="15" customHeight="1" x14ac:dyDescent="0.25">
      <c r="A51" s="32" t="s">
        <v>83</v>
      </c>
      <c r="B51" s="29" t="s">
        <v>20</v>
      </c>
      <c r="C51" s="1">
        <v>10</v>
      </c>
      <c r="D51" s="16">
        <f>E51+G51</f>
        <v>163.4</v>
      </c>
      <c r="E51" s="16">
        <v>3.9</v>
      </c>
      <c r="F51" s="16">
        <v>2</v>
      </c>
      <c r="G51" s="16">
        <v>159.5</v>
      </c>
      <c r="H51" s="10">
        <f>I51+K51</f>
        <v>0</v>
      </c>
      <c r="I51" s="10"/>
      <c r="J51" s="10"/>
      <c r="K51" s="10"/>
      <c r="L51" s="12">
        <f>M51+O51</f>
        <v>163.4</v>
      </c>
      <c r="M51" s="12">
        <f t="shared" ref="M51" si="26">E51+I51</f>
        <v>3.9</v>
      </c>
      <c r="N51" s="12">
        <f t="shared" ref="N51" si="27">F51+J51</f>
        <v>2</v>
      </c>
      <c r="O51" s="12">
        <f t="shared" ref="O51" si="28">G51+K51</f>
        <v>159.5</v>
      </c>
    </row>
    <row r="52" spans="1:17" ht="15.95" customHeight="1" x14ac:dyDescent="0.25">
      <c r="A52" s="20" t="s">
        <v>84</v>
      </c>
      <c r="B52" s="21" t="s">
        <v>168</v>
      </c>
      <c r="C52" s="125"/>
      <c r="D52" s="23">
        <f t="shared" ref="D52:O52" si="29">SUM(D51:D51)</f>
        <v>163.4</v>
      </c>
      <c r="E52" s="23">
        <f t="shared" si="29"/>
        <v>3.9</v>
      </c>
      <c r="F52" s="23">
        <f t="shared" si="29"/>
        <v>2</v>
      </c>
      <c r="G52" s="23">
        <f t="shared" si="29"/>
        <v>159.5</v>
      </c>
      <c r="H52" s="24">
        <f t="shared" si="29"/>
        <v>0</v>
      </c>
      <c r="I52" s="24">
        <f t="shared" si="29"/>
        <v>0</v>
      </c>
      <c r="J52" s="24">
        <f t="shared" si="29"/>
        <v>0</v>
      </c>
      <c r="K52" s="24">
        <f t="shared" si="29"/>
        <v>0</v>
      </c>
      <c r="L52" s="21">
        <f t="shared" ref="L52" si="30">M52+O52</f>
        <v>163.4</v>
      </c>
      <c r="M52" s="21">
        <f t="shared" si="29"/>
        <v>3.9</v>
      </c>
      <c r="N52" s="21">
        <f t="shared" si="29"/>
        <v>2</v>
      </c>
      <c r="O52" s="21">
        <f t="shared" si="29"/>
        <v>159.5</v>
      </c>
    </row>
    <row r="53" spans="1:17" ht="15.95" customHeight="1" x14ac:dyDescent="0.25">
      <c r="A53" s="119" t="s">
        <v>85</v>
      </c>
      <c r="B53" s="126" t="s">
        <v>160</v>
      </c>
      <c r="C53" s="127"/>
      <c r="D53" s="23">
        <f>D28+D36+D39+D42+D45+D49+D52</f>
        <v>1627.0000000000002</v>
      </c>
      <c r="E53" s="23">
        <f>E29+E36+E39+E42+E45+E49+E52</f>
        <v>155.5</v>
      </c>
      <c r="F53" s="23">
        <f t="shared" ref="F53:O53" si="31">F29+F36+F39+F42+F45+F49+F52</f>
        <v>10.199999999999999</v>
      </c>
      <c r="G53" s="23">
        <f t="shared" si="31"/>
        <v>1471.5</v>
      </c>
      <c r="H53" s="24">
        <f t="shared" si="31"/>
        <v>0</v>
      </c>
      <c r="I53" s="24">
        <f t="shared" si="31"/>
        <v>60.8</v>
      </c>
      <c r="J53" s="24">
        <f t="shared" si="31"/>
        <v>0</v>
      </c>
      <c r="K53" s="24">
        <f t="shared" si="31"/>
        <v>-60.8</v>
      </c>
      <c r="L53" s="21">
        <f>L29+L36+L39+L42+L45+L49+L52</f>
        <v>1627</v>
      </c>
      <c r="M53" s="21">
        <f t="shared" si="31"/>
        <v>216.29999999999998</v>
      </c>
      <c r="N53" s="21">
        <f t="shared" si="31"/>
        <v>10.199999999999999</v>
      </c>
      <c r="O53" s="21">
        <f t="shared" si="31"/>
        <v>1410.7000000000003</v>
      </c>
    </row>
    <row r="54" spans="1:17" x14ac:dyDescent="0.25">
      <c r="A54" s="6"/>
      <c r="B54" s="6"/>
      <c r="C54" s="51"/>
      <c r="D54" s="6"/>
      <c r="E54" s="6"/>
      <c r="F54" s="6"/>
      <c r="G54" s="6"/>
      <c r="H54" s="128"/>
      <c r="I54" s="128"/>
      <c r="J54" s="128"/>
      <c r="L54" s="6"/>
      <c r="M54" s="6"/>
      <c r="N54" s="6"/>
    </row>
    <row r="55" spans="1:17" x14ac:dyDescent="0.25">
      <c r="A55" s="6"/>
      <c r="B55" s="120"/>
      <c r="C55" s="129"/>
      <c r="D55" s="120"/>
      <c r="E55" s="120"/>
      <c r="F55" s="120"/>
      <c r="G55" s="120"/>
      <c r="H55" s="130"/>
      <c r="I55" s="130"/>
      <c r="J55" s="130"/>
      <c r="K55" s="130"/>
      <c r="L55" s="120"/>
      <c r="M55" s="120"/>
      <c r="N55" s="120"/>
      <c r="P55" s="68" t="s">
        <v>256</v>
      </c>
      <c r="Q55" s="69">
        <f>SUMIF(C28:C51,1,L28:L51)</f>
        <v>0</v>
      </c>
    </row>
    <row r="56" spans="1:17" x14ac:dyDescent="0.25">
      <c r="A56" s="6"/>
      <c r="B56" s="6"/>
      <c r="C56" s="51"/>
      <c r="D56" s="6"/>
      <c r="E56" s="6"/>
      <c r="F56" s="6"/>
      <c r="G56" s="6"/>
      <c r="H56" s="128"/>
      <c r="I56" s="128"/>
      <c r="J56" s="128"/>
      <c r="L56" s="6"/>
      <c r="M56" s="6"/>
      <c r="N56" s="6"/>
      <c r="P56" s="68" t="s">
        <v>257</v>
      </c>
      <c r="Q56" s="69">
        <f>SUMIF(C28:C51,2,L28:L51)</f>
        <v>0</v>
      </c>
    </row>
    <row r="57" spans="1:17" x14ac:dyDescent="0.25">
      <c r="A57" s="6"/>
      <c r="B57" s="6"/>
      <c r="C57" s="51"/>
      <c r="D57" s="6">
        <v>1627</v>
      </c>
      <c r="E57" s="6">
        <v>155.5</v>
      </c>
      <c r="F57" s="6">
        <v>10.199999999999999</v>
      </c>
      <c r="G57" s="6">
        <v>1471.5</v>
      </c>
      <c r="H57" s="128"/>
      <c r="I57" s="128"/>
      <c r="J57" s="128"/>
      <c r="L57" s="6"/>
      <c r="M57" s="6"/>
      <c r="N57" s="6"/>
      <c r="O57" s="6"/>
      <c r="P57" s="68" t="s">
        <v>258</v>
      </c>
      <c r="Q57" s="69">
        <f>SUMIF(C28:C51,3,L28:L51)</f>
        <v>2.7</v>
      </c>
    </row>
    <row r="58" spans="1:17" x14ac:dyDescent="0.25">
      <c r="A58" s="6"/>
      <c r="B58" s="6"/>
      <c r="C58" s="51"/>
      <c r="D58" s="6">
        <f>D57-D53</f>
        <v>0</v>
      </c>
      <c r="E58" s="6">
        <f t="shared" ref="E58:G58" si="32">E57-E53</f>
        <v>0</v>
      </c>
      <c r="F58" s="6">
        <f t="shared" si="32"/>
        <v>0</v>
      </c>
      <c r="G58" s="6">
        <f t="shared" si="32"/>
        <v>0</v>
      </c>
      <c r="H58" s="128"/>
      <c r="I58" s="128"/>
      <c r="J58" s="128"/>
      <c r="L58" s="6"/>
      <c r="M58" s="6"/>
      <c r="N58" s="6"/>
      <c r="P58" s="68" t="s">
        <v>259</v>
      </c>
      <c r="Q58" s="69">
        <f>SUMIF(C28:C51,4,L28:L51)</f>
        <v>611.6</v>
      </c>
    </row>
    <row r="59" spans="1:17" x14ac:dyDescent="0.25">
      <c r="A59" s="6"/>
      <c r="B59" s="6"/>
      <c r="C59" s="51"/>
      <c r="D59" s="6"/>
      <c r="E59" s="6"/>
      <c r="F59" s="6"/>
      <c r="G59" s="6"/>
      <c r="H59" s="128"/>
      <c r="I59" s="128"/>
      <c r="J59" s="128"/>
      <c r="L59" s="6"/>
      <c r="M59" s="6"/>
      <c r="N59" s="6"/>
      <c r="P59" s="68" t="s">
        <v>262</v>
      </c>
      <c r="Q59" s="69">
        <f>SUMIF(C28:C51,5,L28:L51)</f>
        <v>15.800000000000008</v>
      </c>
    </row>
    <row r="60" spans="1:17" x14ac:dyDescent="0.25">
      <c r="A60" s="6"/>
      <c r="B60" s="6"/>
      <c r="C60" s="51"/>
      <c r="D60" s="6"/>
      <c r="E60" s="6"/>
      <c r="F60" s="6"/>
      <c r="G60" s="6"/>
      <c r="H60" s="128"/>
      <c r="I60" s="128"/>
      <c r="J60" s="128"/>
      <c r="L60" s="6"/>
      <c r="M60" s="6"/>
      <c r="N60" s="6"/>
      <c r="P60" s="68" t="s">
        <v>260</v>
      </c>
      <c r="Q60" s="69">
        <f>SUMIF(C28:C51,6,L28:L51)</f>
        <v>220.5</v>
      </c>
    </row>
    <row r="61" spans="1:17" x14ac:dyDescent="0.25">
      <c r="A61" s="6"/>
      <c r="B61" s="6"/>
      <c r="C61" s="51"/>
      <c r="D61" s="6"/>
      <c r="E61" s="6"/>
      <c r="F61" s="6"/>
      <c r="G61" s="6"/>
      <c r="H61" s="128"/>
      <c r="I61" s="128"/>
      <c r="J61" s="128"/>
      <c r="L61" s="6"/>
      <c r="M61" s="6"/>
      <c r="N61" s="6"/>
      <c r="P61" s="68" t="s">
        <v>261</v>
      </c>
      <c r="Q61" s="69">
        <f>SUMIF(C28:C51,7,L28:L51)</f>
        <v>12.2</v>
      </c>
    </row>
    <row r="62" spans="1:17" x14ac:dyDescent="0.25">
      <c r="A62" s="6"/>
      <c r="B62" s="6"/>
      <c r="C62" s="51"/>
      <c r="D62" s="6"/>
      <c r="E62" s="6"/>
      <c r="F62" s="6"/>
      <c r="G62" s="6"/>
      <c r="H62" s="128"/>
      <c r="I62" s="128"/>
      <c r="J62" s="128"/>
      <c r="L62" s="6"/>
      <c r="M62" s="6"/>
      <c r="N62" s="6"/>
      <c r="P62" s="68" t="s">
        <v>263</v>
      </c>
      <c r="Q62" s="69">
        <f>SUMIF(C28:C51,8,L28:L51)</f>
        <v>299.79999999999995</v>
      </c>
    </row>
    <row r="63" spans="1:17" x14ac:dyDescent="0.25">
      <c r="A63" s="6"/>
      <c r="B63" s="6"/>
      <c r="C63" s="51"/>
      <c r="D63" s="6"/>
      <c r="E63" s="6"/>
      <c r="F63" s="6"/>
      <c r="G63" s="6"/>
      <c r="H63" s="128"/>
      <c r="I63" s="128"/>
      <c r="J63" s="128"/>
      <c r="L63" s="6"/>
      <c r="M63" s="6"/>
      <c r="N63" s="6"/>
      <c r="P63" s="68" t="s">
        <v>264</v>
      </c>
      <c r="Q63" s="69">
        <f>SUMIF(C28:C51,9,L28:L51)</f>
        <v>301.00000000000006</v>
      </c>
    </row>
    <row r="64" spans="1:17" x14ac:dyDescent="0.25">
      <c r="A64" s="6"/>
      <c r="B64" s="6"/>
      <c r="C64" s="51"/>
      <c r="D64" s="6"/>
      <c r="E64" s="6"/>
      <c r="F64" s="6"/>
      <c r="G64" s="6"/>
      <c r="H64" s="128"/>
      <c r="I64" s="128"/>
      <c r="J64" s="128"/>
      <c r="L64" s="6"/>
      <c r="M64" s="6"/>
      <c r="N64" s="6"/>
      <c r="P64" s="68" t="s">
        <v>265</v>
      </c>
      <c r="Q64" s="69">
        <f>SUMIF(C28:C51,10,L28:L51)</f>
        <v>163.4</v>
      </c>
    </row>
    <row r="65" spans="1:17" x14ac:dyDescent="0.25">
      <c r="A65" s="6"/>
      <c r="B65" s="6"/>
      <c r="C65" s="51"/>
      <c r="D65" s="6"/>
      <c r="E65" s="6"/>
      <c r="F65" s="6"/>
      <c r="G65" s="6"/>
      <c r="H65" s="128"/>
      <c r="I65" s="128"/>
      <c r="J65" s="128"/>
      <c r="L65" s="6"/>
      <c r="M65" s="6"/>
      <c r="N65" s="6"/>
      <c r="P65" s="73" t="s">
        <v>160</v>
      </c>
      <c r="Q65" s="74">
        <f>SUM(Q55:Q64)</f>
        <v>1627</v>
      </c>
    </row>
    <row r="66" spans="1:17" x14ac:dyDescent="0.25">
      <c r="A66" s="6"/>
      <c r="B66" s="6"/>
      <c r="C66" s="51"/>
      <c r="D66" s="6"/>
      <c r="E66" s="6"/>
      <c r="F66" s="6"/>
      <c r="G66" s="6"/>
      <c r="H66" s="128"/>
      <c r="I66" s="128"/>
      <c r="J66" s="128"/>
      <c r="L66" s="6"/>
      <c r="M66" s="6"/>
      <c r="N66" s="6"/>
      <c r="P66" s="75"/>
      <c r="Q66" s="75">
        <f>Q65-L53</f>
        <v>0</v>
      </c>
    </row>
    <row r="67" spans="1:17" x14ac:dyDescent="0.25">
      <c r="A67" s="6"/>
      <c r="B67" s="6"/>
      <c r="C67" s="51"/>
      <c r="D67" s="6"/>
      <c r="E67" s="6"/>
      <c r="F67" s="6"/>
      <c r="G67" s="6"/>
      <c r="H67" s="128"/>
      <c r="I67" s="128"/>
      <c r="J67" s="128"/>
      <c r="L67" s="6"/>
      <c r="M67" s="6"/>
      <c r="N67" s="6"/>
    </row>
    <row r="68" spans="1:17" x14ac:dyDescent="0.25">
      <c r="A68" s="6"/>
      <c r="B68" s="6"/>
      <c r="C68" s="51"/>
      <c r="D68" s="6"/>
      <c r="E68" s="6"/>
      <c r="F68" s="6"/>
      <c r="G68" s="6"/>
      <c r="H68" s="128"/>
      <c r="I68" s="128"/>
      <c r="J68" s="128"/>
      <c r="L68" s="6"/>
      <c r="M68" s="6"/>
      <c r="N68" s="6"/>
    </row>
    <row r="69" spans="1:17" x14ac:dyDescent="0.25">
      <c r="A69" s="6"/>
      <c r="B69" s="6"/>
      <c r="C69" s="51"/>
      <c r="D69" s="6"/>
      <c r="E69" s="6"/>
      <c r="F69" s="6"/>
      <c r="G69" s="6"/>
      <c r="H69" s="128"/>
      <c r="I69" s="128"/>
      <c r="J69" s="128"/>
      <c r="L69" s="6"/>
      <c r="M69" s="6"/>
      <c r="N69" s="6"/>
    </row>
    <row r="70" spans="1:17" x14ac:dyDescent="0.25">
      <c r="A70" s="6"/>
      <c r="B70" s="6"/>
      <c r="C70" s="51"/>
      <c r="D70" s="6"/>
      <c r="E70" s="6"/>
      <c r="F70" s="6"/>
      <c r="G70" s="6"/>
      <c r="H70" s="128"/>
      <c r="I70" s="128"/>
      <c r="J70" s="128"/>
      <c r="L70" s="6"/>
      <c r="M70" s="6"/>
      <c r="N70" s="6"/>
    </row>
    <row r="71" spans="1:17" x14ac:dyDescent="0.25">
      <c r="A71" s="6"/>
      <c r="B71" s="6"/>
      <c r="C71" s="51"/>
      <c r="D71" s="6"/>
      <c r="E71" s="6"/>
      <c r="F71" s="6"/>
      <c r="G71" s="6"/>
      <c r="H71" s="128"/>
      <c r="I71" s="128"/>
      <c r="J71" s="128"/>
      <c r="L71" s="6"/>
      <c r="M71" s="6"/>
      <c r="N71" s="6"/>
    </row>
    <row r="72" spans="1:17" x14ac:dyDescent="0.25">
      <c r="A72" s="6"/>
      <c r="B72" s="6"/>
      <c r="C72" s="51"/>
      <c r="D72" s="6"/>
      <c r="E72" s="6"/>
      <c r="F72" s="6"/>
      <c r="G72" s="6"/>
      <c r="H72" s="128"/>
      <c r="I72" s="128"/>
      <c r="J72" s="128"/>
      <c r="L72" s="6"/>
      <c r="M72" s="6"/>
      <c r="N72" s="6"/>
    </row>
    <row r="73" spans="1:17" x14ac:dyDescent="0.25">
      <c r="A73" s="6"/>
      <c r="B73" s="6"/>
      <c r="C73" s="51"/>
      <c r="D73" s="6"/>
      <c r="E73" s="6"/>
      <c r="F73" s="6"/>
      <c r="G73" s="6"/>
      <c r="H73" s="128"/>
      <c r="I73" s="128"/>
      <c r="J73" s="128"/>
      <c r="L73" s="6"/>
      <c r="M73" s="6"/>
      <c r="N73" s="6"/>
    </row>
    <row r="74" spans="1:17" x14ac:dyDescent="0.25">
      <c r="A74" s="6"/>
      <c r="B74" s="6"/>
      <c r="C74" s="51"/>
      <c r="D74" s="6"/>
      <c r="E74" s="6"/>
      <c r="F74" s="6"/>
      <c r="G74" s="6"/>
      <c r="H74" s="128"/>
      <c r="I74" s="128"/>
      <c r="J74" s="128"/>
      <c r="L74" s="6"/>
      <c r="M74" s="6"/>
      <c r="N74" s="6"/>
    </row>
    <row r="75" spans="1:17" x14ac:dyDescent="0.25">
      <c r="A75" s="6"/>
      <c r="B75" s="6"/>
      <c r="C75" s="51"/>
      <c r="D75" s="6"/>
      <c r="E75" s="6"/>
      <c r="F75" s="6"/>
      <c r="G75" s="6"/>
      <c r="H75" s="128"/>
      <c r="I75" s="128"/>
      <c r="J75" s="128"/>
      <c r="L75" s="6"/>
      <c r="M75" s="6"/>
      <c r="N75" s="6"/>
    </row>
    <row r="76" spans="1:17" x14ac:dyDescent="0.25">
      <c r="A76" s="6"/>
      <c r="B76" s="6"/>
      <c r="C76" s="51"/>
      <c r="D76" s="6"/>
      <c r="E76" s="6"/>
      <c r="F76" s="6"/>
      <c r="G76" s="6"/>
      <c r="H76" s="128"/>
      <c r="I76" s="128"/>
      <c r="J76" s="128"/>
      <c r="L76" s="6"/>
      <c r="M76" s="6"/>
      <c r="N76" s="6"/>
    </row>
    <row r="77" spans="1:17" x14ac:dyDescent="0.25">
      <c r="A77" s="6"/>
      <c r="B77" s="6"/>
      <c r="C77" s="51"/>
      <c r="D77" s="6"/>
      <c r="E77" s="6"/>
      <c r="F77" s="6"/>
      <c r="G77" s="6"/>
      <c r="H77" s="128"/>
      <c r="I77" s="128"/>
      <c r="J77" s="128"/>
      <c r="L77" s="6"/>
      <c r="M77" s="6"/>
      <c r="N77" s="6"/>
    </row>
    <row r="78" spans="1:17" x14ac:dyDescent="0.25">
      <c r="A78" s="6"/>
      <c r="B78" s="6"/>
      <c r="C78" s="51"/>
      <c r="D78" s="6"/>
      <c r="E78" s="6"/>
      <c r="F78" s="6"/>
      <c r="G78" s="6"/>
      <c r="H78" s="128"/>
      <c r="I78" s="128"/>
      <c r="J78" s="128"/>
      <c r="L78" s="6"/>
      <c r="M78" s="6"/>
      <c r="N78" s="6"/>
    </row>
    <row r="79" spans="1:17" x14ac:dyDescent="0.25">
      <c r="A79" s="6"/>
      <c r="B79" s="6"/>
      <c r="C79" s="51"/>
      <c r="D79" s="6"/>
      <c r="E79" s="6"/>
      <c r="F79" s="6"/>
      <c r="G79" s="6"/>
      <c r="H79" s="128"/>
      <c r="I79" s="128"/>
      <c r="J79" s="128"/>
      <c r="L79" s="6"/>
      <c r="M79" s="6"/>
      <c r="N79" s="6"/>
    </row>
    <row r="80" spans="1:17" x14ac:dyDescent="0.25">
      <c r="A80" s="6"/>
      <c r="B80" s="6"/>
      <c r="C80" s="51"/>
      <c r="D80" s="6"/>
      <c r="E80" s="6"/>
      <c r="F80" s="6"/>
      <c r="G80" s="6"/>
      <c r="H80" s="128"/>
      <c r="I80" s="128"/>
      <c r="J80" s="128"/>
      <c r="L80" s="6"/>
      <c r="M80" s="6"/>
      <c r="N80" s="6"/>
    </row>
    <row r="81" spans="1:14" x14ac:dyDescent="0.25">
      <c r="A81" s="6"/>
      <c r="B81" s="6"/>
      <c r="C81" s="51"/>
      <c r="D81" s="6"/>
      <c r="E81" s="6"/>
      <c r="F81" s="6"/>
      <c r="G81" s="6"/>
      <c r="H81" s="128"/>
      <c r="I81" s="128"/>
      <c r="J81" s="128"/>
      <c r="L81" s="6"/>
      <c r="M81" s="6"/>
      <c r="N81" s="6"/>
    </row>
    <row r="82" spans="1:14" x14ac:dyDescent="0.25">
      <c r="A82" s="6"/>
      <c r="B82" s="6"/>
      <c r="C82" s="51"/>
      <c r="D82" s="6"/>
      <c r="E82" s="6"/>
      <c r="F82" s="6"/>
      <c r="G82" s="6"/>
      <c r="H82" s="128"/>
      <c r="I82" s="128"/>
      <c r="J82" s="128"/>
      <c r="L82" s="6"/>
      <c r="M82" s="6"/>
      <c r="N82" s="6"/>
    </row>
    <row r="83" spans="1:14" x14ac:dyDescent="0.25">
      <c r="A83" s="6"/>
      <c r="B83" s="6"/>
      <c r="C83" s="51"/>
      <c r="D83" s="6"/>
      <c r="E83" s="6"/>
      <c r="F83" s="6"/>
      <c r="G83" s="6"/>
      <c r="H83" s="128"/>
      <c r="I83" s="128"/>
      <c r="J83" s="128"/>
      <c r="L83" s="6"/>
      <c r="M83" s="6"/>
      <c r="N83" s="6"/>
    </row>
    <row r="84" spans="1:14" x14ac:dyDescent="0.25">
      <c r="A84" s="6"/>
      <c r="B84" s="6"/>
      <c r="C84" s="51"/>
      <c r="D84" s="6"/>
      <c r="E84" s="6"/>
      <c r="F84" s="6"/>
      <c r="G84" s="6"/>
      <c r="H84" s="128"/>
      <c r="I84" s="128"/>
      <c r="J84" s="128"/>
      <c r="L84" s="6"/>
      <c r="M84" s="6"/>
      <c r="N84" s="6"/>
    </row>
    <row r="85" spans="1:14" x14ac:dyDescent="0.25">
      <c r="A85" s="6"/>
      <c r="B85" s="6"/>
      <c r="C85" s="51"/>
      <c r="D85" s="6"/>
      <c r="E85" s="6"/>
      <c r="F85" s="6"/>
      <c r="G85" s="6"/>
      <c r="H85" s="128"/>
      <c r="I85" s="128"/>
      <c r="J85" s="128"/>
      <c r="L85" s="6"/>
      <c r="M85" s="6"/>
      <c r="N85" s="6"/>
    </row>
    <row r="86" spans="1:14" x14ac:dyDescent="0.25">
      <c r="A86" s="6"/>
      <c r="B86" s="6"/>
      <c r="C86" s="51"/>
      <c r="D86" s="6"/>
      <c r="E86" s="6"/>
      <c r="F86" s="6"/>
      <c r="G86" s="6"/>
      <c r="H86" s="128"/>
      <c r="I86" s="128"/>
      <c r="J86" s="128"/>
      <c r="L86" s="6"/>
      <c r="M86" s="6"/>
      <c r="N86" s="6"/>
    </row>
    <row r="87" spans="1:14" x14ac:dyDescent="0.25">
      <c r="A87" s="6"/>
      <c r="B87" s="6"/>
      <c r="C87" s="51"/>
      <c r="D87" s="6"/>
      <c r="E87" s="6"/>
      <c r="F87" s="6"/>
      <c r="G87" s="6"/>
      <c r="H87" s="128"/>
      <c r="I87" s="128"/>
      <c r="J87" s="128"/>
      <c r="L87" s="6"/>
      <c r="M87" s="6"/>
      <c r="N87" s="6"/>
    </row>
    <row r="88" spans="1:14" x14ac:dyDescent="0.25">
      <c r="A88" s="6"/>
      <c r="B88" s="6"/>
      <c r="C88" s="51"/>
      <c r="D88" s="6"/>
      <c r="E88" s="6"/>
      <c r="F88" s="6"/>
      <c r="G88" s="6"/>
      <c r="H88" s="128"/>
      <c r="I88" s="128"/>
      <c r="J88" s="128"/>
      <c r="L88" s="6"/>
      <c r="M88" s="6"/>
      <c r="N88" s="6"/>
    </row>
    <row r="89" spans="1:14" x14ac:dyDescent="0.25">
      <c r="A89" s="6"/>
      <c r="B89" s="6"/>
      <c r="C89" s="51"/>
      <c r="D89" s="6"/>
      <c r="E89" s="6"/>
      <c r="F89" s="6"/>
      <c r="G89" s="6"/>
      <c r="H89" s="128"/>
      <c r="I89" s="128"/>
      <c r="J89" s="128"/>
      <c r="L89" s="6"/>
      <c r="M89" s="6"/>
      <c r="N89" s="6"/>
    </row>
    <row r="90" spans="1:14" x14ac:dyDescent="0.25">
      <c r="A90" s="6"/>
      <c r="B90" s="6"/>
      <c r="C90" s="51"/>
      <c r="D90" s="6"/>
      <c r="E90" s="6"/>
      <c r="F90" s="6"/>
      <c r="G90" s="6"/>
      <c r="H90" s="128"/>
      <c r="I90" s="128"/>
      <c r="J90" s="128"/>
      <c r="L90" s="6"/>
      <c r="M90" s="6"/>
      <c r="N90" s="6"/>
    </row>
    <row r="91" spans="1:14" x14ac:dyDescent="0.25">
      <c r="A91" s="6"/>
      <c r="B91" s="6"/>
      <c r="C91" s="51"/>
      <c r="D91" s="6"/>
      <c r="E91" s="6"/>
      <c r="F91" s="6"/>
      <c r="G91" s="6"/>
      <c r="H91" s="128"/>
      <c r="I91" s="128"/>
      <c r="J91" s="128"/>
      <c r="L91" s="6"/>
      <c r="M91" s="6"/>
      <c r="N91" s="6"/>
    </row>
    <row r="92" spans="1:14" x14ac:dyDescent="0.25">
      <c r="A92" s="6"/>
      <c r="B92" s="6"/>
      <c r="C92" s="51"/>
      <c r="D92" s="6"/>
      <c r="E92" s="6"/>
      <c r="F92" s="6"/>
      <c r="G92" s="6"/>
      <c r="H92" s="128"/>
      <c r="I92" s="128"/>
      <c r="J92" s="128"/>
      <c r="L92" s="6"/>
      <c r="M92" s="6"/>
      <c r="N92" s="6"/>
    </row>
    <row r="93" spans="1:14" x14ac:dyDescent="0.25">
      <c r="A93" s="6"/>
      <c r="B93" s="6"/>
      <c r="C93" s="51"/>
      <c r="D93" s="6"/>
      <c r="E93" s="6"/>
      <c r="F93" s="6"/>
      <c r="G93" s="6"/>
      <c r="H93" s="128"/>
      <c r="I93" s="128"/>
      <c r="J93" s="128"/>
      <c r="L93" s="6"/>
      <c r="M93" s="6"/>
      <c r="N93" s="6"/>
    </row>
    <row r="94" spans="1:14" x14ac:dyDescent="0.25">
      <c r="A94" s="6"/>
      <c r="B94" s="6"/>
      <c r="C94" s="51"/>
      <c r="D94" s="6"/>
      <c r="E94" s="6"/>
      <c r="F94" s="6"/>
      <c r="G94" s="6"/>
      <c r="H94" s="128"/>
      <c r="I94" s="128"/>
      <c r="J94" s="128"/>
      <c r="L94" s="6"/>
      <c r="M94" s="6"/>
      <c r="N94" s="6"/>
    </row>
    <row r="95" spans="1:14" x14ac:dyDescent="0.25">
      <c r="A95" s="6"/>
      <c r="B95" s="6"/>
      <c r="C95" s="51"/>
      <c r="D95" s="6"/>
      <c r="E95" s="6"/>
      <c r="F95" s="6"/>
      <c r="G95" s="6"/>
      <c r="H95" s="128"/>
      <c r="I95" s="128"/>
      <c r="J95" s="128"/>
      <c r="L95" s="6"/>
      <c r="M95" s="6"/>
      <c r="N95" s="6"/>
    </row>
    <row r="96" spans="1:14" x14ac:dyDescent="0.25">
      <c r="A96" s="6"/>
      <c r="B96" s="6"/>
      <c r="C96" s="51"/>
      <c r="D96" s="6"/>
      <c r="E96" s="6"/>
      <c r="F96" s="6"/>
      <c r="G96" s="6"/>
      <c r="H96" s="128"/>
      <c r="I96" s="128"/>
      <c r="J96" s="128"/>
      <c r="L96" s="6"/>
      <c r="M96" s="6"/>
      <c r="N96" s="6"/>
    </row>
    <row r="97" spans="1:14" x14ac:dyDescent="0.25">
      <c r="A97" s="6"/>
      <c r="B97" s="6"/>
      <c r="C97" s="51"/>
      <c r="D97" s="6"/>
      <c r="E97" s="6"/>
      <c r="F97" s="6"/>
      <c r="G97" s="6"/>
      <c r="H97" s="128"/>
      <c r="I97" s="128"/>
      <c r="J97" s="128"/>
      <c r="L97" s="6"/>
      <c r="M97" s="6"/>
      <c r="N97" s="6"/>
    </row>
    <row r="98" spans="1:14" x14ac:dyDescent="0.25">
      <c r="A98" s="6"/>
      <c r="B98" s="6"/>
      <c r="C98" s="51"/>
      <c r="D98" s="6"/>
      <c r="E98" s="6"/>
      <c r="F98" s="6"/>
      <c r="G98" s="6"/>
      <c r="H98" s="128"/>
      <c r="I98" s="128"/>
      <c r="J98" s="128"/>
      <c r="L98" s="6"/>
      <c r="M98" s="6"/>
      <c r="N98" s="6"/>
    </row>
    <row r="99" spans="1:14" x14ac:dyDescent="0.25">
      <c r="A99" s="6"/>
      <c r="B99" s="6"/>
      <c r="C99" s="51"/>
      <c r="D99" s="6"/>
      <c r="E99" s="6"/>
      <c r="F99" s="6"/>
      <c r="G99" s="6"/>
      <c r="H99" s="128"/>
      <c r="I99" s="128"/>
      <c r="J99" s="128"/>
      <c r="L99" s="6"/>
      <c r="M99" s="6"/>
      <c r="N99" s="6"/>
    </row>
    <row r="100" spans="1:14" x14ac:dyDescent="0.25">
      <c r="A100" s="6"/>
      <c r="B100" s="6"/>
      <c r="C100" s="51"/>
      <c r="D100" s="6"/>
      <c r="E100" s="6"/>
      <c r="F100" s="6"/>
      <c r="G100" s="6"/>
      <c r="H100" s="128"/>
      <c r="I100" s="128"/>
      <c r="J100" s="128"/>
      <c r="L100" s="6"/>
      <c r="M100" s="6"/>
      <c r="N100" s="6"/>
    </row>
    <row r="101" spans="1:14" x14ac:dyDescent="0.25">
      <c r="A101" s="6"/>
      <c r="B101" s="6"/>
      <c r="C101" s="51"/>
      <c r="D101" s="6"/>
      <c r="E101" s="6"/>
      <c r="F101" s="6"/>
      <c r="G101" s="6"/>
      <c r="H101" s="128"/>
      <c r="I101" s="128"/>
      <c r="J101" s="128"/>
      <c r="L101" s="6"/>
      <c r="M101" s="6"/>
      <c r="N101" s="6"/>
    </row>
    <row r="102" spans="1:14" x14ac:dyDescent="0.25">
      <c r="A102" s="6"/>
      <c r="B102" s="6"/>
      <c r="C102" s="51"/>
      <c r="D102" s="6"/>
      <c r="E102" s="6"/>
      <c r="F102" s="6"/>
      <c r="G102" s="6"/>
      <c r="H102" s="128"/>
      <c r="I102" s="128"/>
      <c r="J102" s="128"/>
      <c r="L102" s="6"/>
      <c r="M102" s="6"/>
      <c r="N102" s="6"/>
    </row>
    <row r="103" spans="1:14" x14ac:dyDescent="0.25">
      <c r="A103" s="6"/>
      <c r="B103" s="6"/>
      <c r="C103" s="51"/>
      <c r="D103" s="6"/>
      <c r="E103" s="6"/>
      <c r="F103" s="6"/>
      <c r="G103" s="6"/>
      <c r="H103" s="128"/>
      <c r="I103" s="128"/>
      <c r="J103" s="128"/>
      <c r="L103" s="6"/>
      <c r="M103" s="6"/>
      <c r="N103" s="6"/>
    </row>
    <row r="104" spans="1:14" x14ac:dyDescent="0.25">
      <c r="A104" s="6"/>
      <c r="B104" s="6"/>
      <c r="C104" s="51"/>
      <c r="D104" s="6"/>
      <c r="E104" s="6"/>
      <c r="F104" s="6"/>
      <c r="G104" s="6"/>
      <c r="H104" s="128"/>
      <c r="I104" s="128"/>
      <c r="J104" s="128"/>
      <c r="L104" s="6"/>
      <c r="M104" s="6"/>
      <c r="N104" s="6"/>
    </row>
    <row r="105" spans="1:14" x14ac:dyDescent="0.25">
      <c r="A105" s="6"/>
      <c r="B105" s="6"/>
      <c r="C105" s="51"/>
      <c r="D105" s="6"/>
      <c r="E105" s="6"/>
      <c r="F105" s="6"/>
      <c r="G105" s="6"/>
      <c r="H105" s="128"/>
      <c r="I105" s="128"/>
      <c r="J105" s="128"/>
      <c r="L105" s="6"/>
      <c r="M105" s="6"/>
      <c r="N105" s="6"/>
    </row>
    <row r="106" spans="1:14" x14ac:dyDescent="0.25">
      <c r="A106" s="6"/>
      <c r="B106" s="6"/>
      <c r="C106" s="51"/>
      <c r="D106" s="6"/>
      <c r="E106" s="6"/>
      <c r="F106" s="6"/>
      <c r="G106" s="6"/>
      <c r="H106" s="128"/>
      <c r="I106" s="128"/>
      <c r="J106" s="128"/>
      <c r="L106" s="6"/>
      <c r="M106" s="6"/>
      <c r="N106" s="6"/>
    </row>
    <row r="107" spans="1:14" x14ac:dyDescent="0.25">
      <c r="A107" s="6"/>
      <c r="B107" s="6"/>
      <c r="C107" s="51"/>
      <c r="D107" s="6"/>
      <c r="E107" s="6"/>
      <c r="F107" s="6"/>
      <c r="G107" s="6"/>
      <c r="H107" s="128"/>
      <c r="I107" s="128"/>
      <c r="J107" s="128"/>
      <c r="L107" s="6"/>
      <c r="M107" s="6"/>
      <c r="N107" s="6"/>
    </row>
    <row r="108" spans="1:14" x14ac:dyDescent="0.25">
      <c r="A108" s="6"/>
      <c r="B108" s="6"/>
      <c r="C108" s="51"/>
      <c r="D108" s="6"/>
      <c r="E108" s="6"/>
      <c r="F108" s="6"/>
      <c r="G108" s="6"/>
      <c r="H108" s="128"/>
      <c r="I108" s="128"/>
      <c r="J108" s="128"/>
      <c r="L108" s="6"/>
      <c r="M108" s="6"/>
      <c r="N108" s="6"/>
    </row>
    <row r="109" spans="1:14" x14ac:dyDescent="0.25">
      <c r="A109" s="6"/>
      <c r="B109" s="6"/>
      <c r="C109" s="51"/>
      <c r="D109" s="6"/>
      <c r="E109" s="6"/>
      <c r="F109" s="6"/>
      <c r="G109" s="6"/>
      <c r="H109" s="128"/>
      <c r="I109" s="128"/>
      <c r="J109" s="128"/>
      <c r="L109" s="6"/>
      <c r="M109" s="6"/>
      <c r="N109" s="6"/>
    </row>
    <row r="110" spans="1:14" x14ac:dyDescent="0.25">
      <c r="A110" s="6"/>
      <c r="B110" s="6"/>
      <c r="C110" s="51"/>
      <c r="D110" s="6"/>
      <c r="E110" s="6"/>
      <c r="F110" s="6"/>
      <c r="G110" s="6"/>
      <c r="H110" s="128"/>
      <c r="I110" s="128"/>
      <c r="J110" s="128"/>
      <c r="L110" s="6"/>
      <c r="M110" s="6"/>
      <c r="N110" s="6"/>
    </row>
    <row r="111" spans="1:14" x14ac:dyDescent="0.25">
      <c r="A111" s="6"/>
      <c r="B111" s="6"/>
      <c r="C111" s="51"/>
      <c r="D111" s="6"/>
      <c r="E111" s="6"/>
      <c r="F111" s="6"/>
      <c r="G111" s="6"/>
      <c r="H111" s="128"/>
      <c r="I111" s="128"/>
      <c r="J111" s="128"/>
      <c r="L111" s="6"/>
      <c r="M111" s="6"/>
      <c r="N111" s="6"/>
    </row>
    <row r="112" spans="1:14" x14ac:dyDescent="0.25">
      <c r="A112" s="6"/>
      <c r="B112" s="6"/>
      <c r="C112" s="51"/>
      <c r="D112" s="6"/>
      <c r="E112" s="6"/>
      <c r="F112" s="6"/>
      <c r="G112" s="6"/>
      <c r="H112" s="128"/>
      <c r="I112" s="128"/>
      <c r="J112" s="128"/>
      <c r="L112" s="6"/>
      <c r="M112" s="6"/>
      <c r="N112" s="6"/>
    </row>
    <row r="113" spans="1:14" x14ac:dyDescent="0.25">
      <c r="A113" s="6"/>
      <c r="B113" s="6"/>
      <c r="C113" s="51"/>
      <c r="D113" s="6"/>
      <c r="E113" s="6"/>
      <c r="F113" s="6"/>
      <c r="G113" s="6"/>
      <c r="H113" s="128"/>
      <c r="I113" s="128"/>
      <c r="J113" s="128"/>
      <c r="L113" s="6"/>
      <c r="M113" s="6"/>
      <c r="N113" s="6"/>
    </row>
    <row r="114" spans="1:14" x14ac:dyDescent="0.25">
      <c r="A114" s="6"/>
      <c r="B114" s="6"/>
      <c r="C114" s="51"/>
      <c r="D114" s="6"/>
      <c r="E114" s="6"/>
      <c r="F114" s="6"/>
      <c r="G114" s="6"/>
      <c r="H114" s="128"/>
      <c r="I114" s="128"/>
      <c r="J114" s="128"/>
      <c r="L114" s="6"/>
      <c r="M114" s="6"/>
      <c r="N114" s="6"/>
    </row>
    <row r="115" spans="1:14" x14ac:dyDescent="0.25">
      <c r="A115" s="6"/>
      <c r="B115" s="6"/>
      <c r="C115" s="51"/>
      <c r="D115" s="6"/>
      <c r="E115" s="6"/>
      <c r="F115" s="6"/>
      <c r="G115" s="6"/>
      <c r="H115" s="128"/>
      <c r="I115" s="128"/>
      <c r="J115" s="128"/>
      <c r="L115" s="6"/>
      <c r="M115" s="6"/>
      <c r="N115" s="6"/>
    </row>
    <row r="116" spans="1:14" x14ac:dyDescent="0.25">
      <c r="A116" s="6"/>
      <c r="B116" s="6"/>
      <c r="C116" s="51"/>
      <c r="D116" s="6"/>
      <c r="E116" s="6"/>
      <c r="F116" s="6"/>
      <c r="G116" s="6"/>
      <c r="H116" s="128"/>
      <c r="I116" s="128"/>
      <c r="J116" s="128"/>
      <c r="L116" s="6"/>
      <c r="M116" s="6"/>
      <c r="N116" s="6"/>
    </row>
    <row r="117" spans="1:14" x14ac:dyDescent="0.25">
      <c r="A117" s="6"/>
      <c r="B117" s="6"/>
      <c r="C117" s="51"/>
      <c r="D117" s="6"/>
      <c r="E117" s="6"/>
      <c r="F117" s="6"/>
      <c r="G117" s="6"/>
      <c r="H117" s="128"/>
      <c r="I117" s="128"/>
      <c r="J117" s="128"/>
      <c r="L117" s="6"/>
      <c r="M117" s="6"/>
      <c r="N117" s="6"/>
    </row>
    <row r="118" spans="1:14" x14ac:dyDescent="0.25">
      <c r="A118" s="6"/>
      <c r="B118" s="6"/>
      <c r="C118" s="51"/>
      <c r="D118" s="6"/>
      <c r="E118" s="6"/>
      <c r="F118" s="6"/>
      <c r="G118" s="6"/>
      <c r="H118" s="128"/>
      <c r="I118" s="128"/>
      <c r="J118" s="128"/>
      <c r="L118" s="6"/>
      <c r="M118" s="6"/>
      <c r="N118" s="6"/>
    </row>
    <row r="119" spans="1:14" x14ac:dyDescent="0.25">
      <c r="A119" s="6"/>
      <c r="B119" s="6"/>
      <c r="C119" s="51"/>
      <c r="D119" s="6"/>
      <c r="E119" s="6"/>
      <c r="F119" s="6"/>
      <c r="G119" s="6"/>
      <c r="H119" s="128"/>
      <c r="I119" s="128"/>
      <c r="J119" s="128"/>
      <c r="L119" s="6"/>
      <c r="M119" s="6"/>
      <c r="N119" s="6"/>
    </row>
    <row r="120" spans="1:14" x14ac:dyDescent="0.25">
      <c r="A120" s="6"/>
      <c r="B120" s="6"/>
      <c r="C120" s="51"/>
      <c r="D120" s="6"/>
      <c r="E120" s="6"/>
      <c r="F120" s="6"/>
      <c r="G120" s="6"/>
      <c r="H120" s="128"/>
      <c r="I120" s="128"/>
      <c r="J120" s="128"/>
      <c r="L120" s="6"/>
      <c r="M120" s="6"/>
      <c r="N120" s="6"/>
    </row>
    <row r="121" spans="1:14" x14ac:dyDescent="0.25">
      <c r="A121" s="6"/>
      <c r="B121" s="6"/>
      <c r="C121" s="51"/>
      <c r="D121" s="6"/>
      <c r="E121" s="6"/>
      <c r="F121" s="6"/>
      <c r="G121" s="6"/>
      <c r="H121" s="128"/>
      <c r="I121" s="128"/>
      <c r="J121" s="128"/>
      <c r="L121" s="6"/>
      <c r="M121" s="6"/>
      <c r="N121" s="6"/>
    </row>
    <row r="122" spans="1:14" x14ac:dyDescent="0.25">
      <c r="A122" s="6"/>
      <c r="B122" s="6"/>
      <c r="C122" s="51"/>
      <c r="D122" s="6"/>
      <c r="E122" s="6"/>
      <c r="F122" s="6"/>
      <c r="G122" s="6"/>
      <c r="H122" s="128"/>
      <c r="I122" s="128"/>
      <c r="J122" s="128"/>
      <c r="L122" s="6"/>
      <c r="M122" s="6"/>
      <c r="N122" s="6"/>
    </row>
    <row r="123" spans="1:14" x14ac:dyDescent="0.25">
      <c r="A123" s="6"/>
      <c r="B123" s="6"/>
      <c r="C123" s="51"/>
      <c r="D123" s="6"/>
      <c r="E123" s="6"/>
      <c r="F123" s="6"/>
      <c r="G123" s="6"/>
      <c r="H123" s="128"/>
      <c r="I123" s="128"/>
      <c r="J123" s="128"/>
      <c r="L123" s="6"/>
      <c r="M123" s="6"/>
      <c r="N123" s="6"/>
    </row>
    <row r="124" spans="1:14" x14ac:dyDescent="0.25">
      <c r="A124" s="6"/>
      <c r="B124" s="6"/>
      <c r="C124" s="51"/>
      <c r="D124" s="6"/>
      <c r="E124" s="6"/>
      <c r="F124" s="6"/>
      <c r="G124" s="6"/>
      <c r="H124" s="128"/>
      <c r="I124" s="128"/>
      <c r="J124" s="128"/>
      <c r="L124" s="6"/>
      <c r="M124" s="6"/>
      <c r="N124" s="6"/>
    </row>
    <row r="125" spans="1:14" x14ac:dyDescent="0.25">
      <c r="A125" s="6"/>
      <c r="B125" s="6"/>
      <c r="C125" s="51"/>
      <c r="D125" s="6"/>
      <c r="E125" s="6"/>
      <c r="F125" s="6"/>
      <c r="G125" s="6"/>
      <c r="H125" s="128"/>
      <c r="I125" s="128"/>
      <c r="J125" s="128"/>
      <c r="L125" s="6"/>
      <c r="M125" s="6"/>
      <c r="N125" s="6"/>
    </row>
    <row r="126" spans="1:14" x14ac:dyDescent="0.25">
      <c r="A126" s="6"/>
      <c r="B126" s="6"/>
      <c r="C126" s="51"/>
      <c r="D126" s="6"/>
      <c r="E126" s="6"/>
      <c r="F126" s="6"/>
      <c r="G126" s="6"/>
      <c r="H126" s="128"/>
      <c r="I126" s="128"/>
      <c r="J126" s="128"/>
      <c r="L126" s="6"/>
      <c r="M126" s="6"/>
      <c r="N126" s="6"/>
    </row>
    <row r="127" spans="1:14" x14ac:dyDescent="0.25">
      <c r="A127" s="6"/>
      <c r="B127" s="6"/>
      <c r="C127" s="51"/>
      <c r="D127" s="6"/>
      <c r="E127" s="6"/>
      <c r="F127" s="6"/>
      <c r="G127" s="6"/>
      <c r="H127" s="128"/>
      <c r="I127" s="128"/>
      <c r="J127" s="128"/>
      <c r="L127" s="6"/>
      <c r="M127" s="6"/>
      <c r="N127" s="6"/>
    </row>
    <row r="128" spans="1:14" x14ac:dyDescent="0.25">
      <c r="A128" s="6"/>
      <c r="B128" s="6"/>
      <c r="C128" s="51"/>
      <c r="D128" s="6"/>
      <c r="E128" s="6"/>
      <c r="F128" s="6"/>
      <c r="G128" s="6"/>
      <c r="H128" s="128"/>
      <c r="I128" s="128"/>
      <c r="J128" s="128"/>
      <c r="L128" s="6"/>
      <c r="M128" s="6"/>
      <c r="N128" s="6"/>
    </row>
    <row r="129" spans="1:14" x14ac:dyDescent="0.25">
      <c r="A129" s="6"/>
      <c r="B129" s="6"/>
      <c r="C129" s="51"/>
      <c r="D129" s="6"/>
      <c r="E129" s="6"/>
      <c r="F129" s="6"/>
      <c r="G129" s="6"/>
      <c r="H129" s="128"/>
      <c r="I129" s="128"/>
      <c r="J129" s="128"/>
      <c r="L129" s="6"/>
      <c r="M129" s="6"/>
      <c r="N129" s="6"/>
    </row>
    <row r="130" spans="1:14" x14ac:dyDescent="0.25">
      <c r="A130" s="6"/>
      <c r="B130" s="6"/>
      <c r="C130" s="51"/>
      <c r="D130" s="6"/>
      <c r="E130" s="6"/>
      <c r="F130" s="6"/>
      <c r="G130" s="6"/>
      <c r="H130" s="128"/>
      <c r="I130" s="128"/>
      <c r="J130" s="128"/>
      <c r="L130" s="6"/>
      <c r="M130" s="6"/>
      <c r="N130" s="6"/>
    </row>
    <row r="131" spans="1:14" x14ac:dyDescent="0.25">
      <c r="A131" s="6"/>
      <c r="B131" s="6"/>
      <c r="C131" s="51"/>
      <c r="D131" s="6"/>
      <c r="E131" s="6"/>
      <c r="F131" s="6"/>
      <c r="G131" s="6"/>
      <c r="H131" s="128"/>
      <c r="I131" s="128"/>
      <c r="J131" s="128"/>
      <c r="L131" s="6"/>
      <c r="M131" s="6"/>
      <c r="N131" s="6"/>
    </row>
    <row r="132" spans="1:14" x14ac:dyDescent="0.25">
      <c r="A132" s="6"/>
      <c r="B132" s="6"/>
      <c r="C132" s="51"/>
      <c r="D132" s="6"/>
      <c r="E132" s="6"/>
      <c r="F132" s="6"/>
      <c r="G132" s="6"/>
      <c r="H132" s="128"/>
      <c r="I132" s="128"/>
      <c r="J132" s="128"/>
      <c r="L132" s="6"/>
      <c r="M132" s="6"/>
      <c r="N132" s="6"/>
    </row>
    <row r="133" spans="1:14" x14ac:dyDescent="0.25">
      <c r="A133" s="6"/>
      <c r="B133" s="6"/>
      <c r="C133" s="51"/>
      <c r="D133" s="6"/>
      <c r="E133" s="6"/>
      <c r="F133" s="6"/>
      <c r="G133" s="6"/>
      <c r="H133" s="128"/>
      <c r="I133" s="128"/>
      <c r="J133" s="128"/>
      <c r="L133" s="6"/>
      <c r="M133" s="6"/>
      <c r="N133" s="6"/>
    </row>
    <row r="134" spans="1:14" x14ac:dyDescent="0.25">
      <c r="A134" s="6"/>
      <c r="B134" s="6"/>
      <c r="C134" s="51"/>
      <c r="D134" s="6"/>
      <c r="E134" s="6"/>
      <c r="F134" s="6"/>
      <c r="G134" s="6"/>
      <c r="H134" s="128"/>
      <c r="I134" s="128"/>
      <c r="J134" s="128"/>
      <c r="L134" s="6"/>
      <c r="M134" s="6"/>
      <c r="N134" s="6"/>
    </row>
    <row r="135" spans="1:14" x14ac:dyDescent="0.25">
      <c r="A135" s="6"/>
      <c r="B135" s="6"/>
      <c r="C135" s="51"/>
      <c r="D135" s="6"/>
      <c r="E135" s="6"/>
      <c r="F135" s="6"/>
      <c r="G135" s="6"/>
      <c r="H135" s="128"/>
      <c r="I135" s="128"/>
      <c r="J135" s="128"/>
      <c r="L135" s="6"/>
      <c r="M135" s="6"/>
      <c r="N135" s="6"/>
    </row>
    <row r="136" spans="1:14" x14ac:dyDescent="0.25">
      <c r="A136" s="6"/>
      <c r="B136" s="6"/>
      <c r="C136" s="51"/>
      <c r="D136" s="6"/>
      <c r="E136" s="6"/>
      <c r="F136" s="6"/>
      <c r="G136" s="6"/>
      <c r="H136" s="128"/>
      <c r="I136" s="128"/>
      <c r="J136" s="128"/>
      <c r="L136" s="6"/>
      <c r="M136" s="6"/>
      <c r="N136" s="6"/>
    </row>
    <row r="137" spans="1:14" x14ac:dyDescent="0.25">
      <c r="A137" s="6"/>
      <c r="B137" s="6"/>
      <c r="C137" s="51"/>
      <c r="D137" s="6"/>
      <c r="E137" s="6"/>
      <c r="F137" s="6"/>
      <c r="G137" s="6"/>
      <c r="H137" s="128"/>
      <c r="I137" s="128"/>
      <c r="J137" s="128"/>
      <c r="L137" s="6"/>
      <c r="M137" s="6"/>
      <c r="N137" s="6"/>
    </row>
    <row r="138" spans="1:14" x14ac:dyDescent="0.25">
      <c r="A138" s="6"/>
      <c r="B138" s="6"/>
      <c r="C138" s="51"/>
      <c r="D138" s="6"/>
      <c r="E138" s="6"/>
      <c r="F138" s="6"/>
      <c r="G138" s="6"/>
      <c r="H138" s="128"/>
      <c r="I138" s="128"/>
      <c r="J138" s="128"/>
      <c r="L138" s="6"/>
      <c r="M138" s="6"/>
      <c r="N138" s="6"/>
    </row>
    <row r="139" spans="1:14" x14ac:dyDescent="0.25">
      <c r="A139" s="6"/>
      <c r="B139" s="6"/>
      <c r="C139" s="51"/>
      <c r="D139" s="6"/>
      <c r="E139" s="6"/>
      <c r="F139" s="6"/>
      <c r="G139" s="6"/>
      <c r="H139" s="128"/>
      <c r="I139" s="128"/>
      <c r="J139" s="128"/>
      <c r="L139" s="6"/>
      <c r="M139" s="6"/>
      <c r="N139" s="6"/>
    </row>
    <row r="140" spans="1:14" x14ac:dyDescent="0.25">
      <c r="A140" s="6"/>
      <c r="B140" s="6"/>
      <c r="C140" s="51"/>
      <c r="D140" s="6"/>
      <c r="E140" s="6"/>
      <c r="F140" s="6"/>
      <c r="G140" s="6"/>
      <c r="H140" s="128"/>
      <c r="I140" s="128"/>
      <c r="J140" s="128"/>
      <c r="L140" s="6"/>
      <c r="M140" s="6"/>
      <c r="N140" s="6"/>
    </row>
    <row r="141" spans="1:14" x14ac:dyDescent="0.25">
      <c r="A141" s="6"/>
      <c r="B141" s="6"/>
      <c r="C141" s="51"/>
      <c r="D141" s="6"/>
      <c r="E141" s="6"/>
      <c r="F141" s="6"/>
      <c r="G141" s="6"/>
      <c r="H141" s="128"/>
      <c r="I141" s="128"/>
      <c r="J141" s="128"/>
      <c r="L141" s="6"/>
      <c r="M141" s="6"/>
      <c r="N141" s="6"/>
    </row>
    <row r="142" spans="1:14" x14ac:dyDescent="0.25">
      <c r="A142" s="6"/>
      <c r="B142" s="6"/>
      <c r="C142" s="51"/>
      <c r="D142" s="6"/>
      <c r="E142" s="6"/>
      <c r="F142" s="6"/>
      <c r="G142" s="6"/>
      <c r="H142" s="128"/>
      <c r="I142" s="128"/>
      <c r="J142" s="128"/>
      <c r="L142" s="6"/>
      <c r="M142" s="6"/>
      <c r="N142" s="6"/>
    </row>
    <row r="143" spans="1:14" x14ac:dyDescent="0.25">
      <c r="A143" s="6"/>
      <c r="B143" s="6"/>
      <c r="C143" s="51"/>
      <c r="D143" s="6"/>
      <c r="E143" s="6"/>
      <c r="F143" s="6"/>
      <c r="G143" s="6"/>
      <c r="H143" s="128"/>
      <c r="I143" s="128"/>
      <c r="J143" s="128"/>
      <c r="L143" s="6"/>
      <c r="M143" s="6"/>
      <c r="N143" s="6"/>
    </row>
    <row r="144" spans="1:14" x14ac:dyDescent="0.25">
      <c r="A144" s="6"/>
      <c r="B144" s="6"/>
      <c r="C144" s="51"/>
      <c r="D144" s="6"/>
      <c r="E144" s="6"/>
      <c r="F144" s="6"/>
      <c r="G144" s="6"/>
      <c r="H144" s="128"/>
      <c r="I144" s="128"/>
      <c r="J144" s="128"/>
      <c r="L144" s="6"/>
      <c r="M144" s="6"/>
      <c r="N144" s="6"/>
    </row>
    <row r="145" spans="1:14" x14ac:dyDescent="0.25">
      <c r="A145" s="6"/>
      <c r="B145" s="6"/>
      <c r="C145" s="51"/>
      <c r="D145" s="6"/>
      <c r="E145" s="6"/>
      <c r="F145" s="6"/>
      <c r="G145" s="6"/>
      <c r="H145" s="128"/>
      <c r="I145" s="128"/>
      <c r="J145" s="128"/>
      <c r="L145" s="6"/>
      <c r="M145" s="6"/>
      <c r="N145" s="6"/>
    </row>
    <row r="146" spans="1:14" x14ac:dyDescent="0.25">
      <c r="A146" s="6"/>
      <c r="B146" s="6"/>
      <c r="C146" s="51"/>
      <c r="D146" s="6"/>
      <c r="E146" s="6"/>
      <c r="F146" s="6"/>
      <c r="G146" s="6"/>
      <c r="H146" s="128"/>
      <c r="I146" s="128"/>
      <c r="J146" s="128"/>
      <c r="L146" s="6"/>
      <c r="M146" s="6"/>
      <c r="N146" s="6"/>
    </row>
    <row r="147" spans="1:14" x14ac:dyDescent="0.25">
      <c r="A147" s="6"/>
      <c r="B147" s="6"/>
      <c r="C147" s="51"/>
      <c r="D147" s="6"/>
      <c r="E147" s="6"/>
      <c r="F147" s="6"/>
      <c r="G147" s="6"/>
      <c r="H147" s="128"/>
      <c r="I147" s="128"/>
      <c r="J147" s="128"/>
      <c r="L147" s="6"/>
      <c r="M147" s="6"/>
      <c r="N147" s="6"/>
    </row>
    <row r="148" spans="1:14" x14ac:dyDescent="0.25">
      <c r="A148" s="6"/>
      <c r="B148" s="6"/>
      <c r="C148" s="51"/>
      <c r="D148" s="6"/>
      <c r="E148" s="6"/>
      <c r="F148" s="6"/>
      <c r="G148" s="6"/>
      <c r="H148" s="128"/>
      <c r="I148" s="128"/>
      <c r="J148" s="128"/>
      <c r="L148" s="6"/>
      <c r="M148" s="6"/>
      <c r="N148" s="6"/>
    </row>
    <row r="149" spans="1:14" x14ac:dyDescent="0.25">
      <c r="A149" s="6"/>
      <c r="B149" s="6"/>
      <c r="C149" s="51"/>
      <c r="D149" s="6"/>
      <c r="E149" s="6"/>
      <c r="F149" s="6"/>
      <c r="G149" s="6"/>
      <c r="H149" s="128"/>
      <c r="I149" s="128"/>
      <c r="J149" s="128"/>
      <c r="L149" s="6"/>
      <c r="M149" s="6"/>
      <c r="N149" s="6"/>
    </row>
    <row r="150" spans="1:14" x14ac:dyDescent="0.25">
      <c r="A150" s="6"/>
      <c r="B150" s="6"/>
      <c r="C150" s="51"/>
      <c r="D150" s="6"/>
      <c r="E150" s="6"/>
      <c r="F150" s="6"/>
      <c r="G150" s="6"/>
      <c r="H150" s="128"/>
      <c r="I150" s="128"/>
      <c r="J150" s="128"/>
      <c r="L150" s="6"/>
      <c r="M150" s="6"/>
      <c r="N150" s="6"/>
    </row>
    <row r="151" spans="1:14" x14ac:dyDescent="0.25">
      <c r="A151" s="6"/>
      <c r="B151" s="6"/>
      <c r="C151" s="51"/>
      <c r="D151" s="6"/>
      <c r="E151" s="6"/>
      <c r="F151" s="6"/>
      <c r="G151" s="6"/>
      <c r="H151" s="128"/>
      <c r="I151" s="128"/>
      <c r="J151" s="128"/>
      <c r="L151" s="6"/>
      <c r="M151" s="6"/>
      <c r="N151" s="6"/>
    </row>
    <row r="152" spans="1:14" x14ac:dyDescent="0.25">
      <c r="A152" s="6"/>
      <c r="B152" s="6"/>
      <c r="C152" s="51"/>
      <c r="D152" s="6"/>
      <c r="E152" s="6"/>
      <c r="F152" s="6"/>
      <c r="G152" s="6"/>
      <c r="H152" s="128"/>
      <c r="I152" s="128"/>
      <c r="J152" s="128"/>
      <c r="L152" s="6"/>
      <c r="M152" s="6"/>
      <c r="N152" s="6"/>
    </row>
    <row r="153" spans="1:14" x14ac:dyDescent="0.25">
      <c r="A153" s="6"/>
      <c r="B153" s="6"/>
      <c r="C153" s="51"/>
      <c r="D153" s="6"/>
      <c r="E153" s="6"/>
      <c r="F153" s="6"/>
      <c r="G153" s="6"/>
      <c r="H153" s="128"/>
      <c r="I153" s="128"/>
      <c r="J153" s="128"/>
      <c r="L153" s="6"/>
      <c r="M153" s="6"/>
      <c r="N153" s="6"/>
    </row>
    <row r="154" spans="1:14" x14ac:dyDescent="0.25">
      <c r="A154" s="6"/>
      <c r="B154" s="6"/>
      <c r="C154" s="51"/>
      <c r="D154" s="6"/>
      <c r="E154" s="6"/>
      <c r="F154" s="6"/>
      <c r="G154" s="6"/>
      <c r="H154" s="128"/>
      <c r="I154" s="128"/>
      <c r="J154" s="128"/>
      <c r="L154" s="6"/>
      <c r="M154" s="6"/>
      <c r="N154" s="6"/>
    </row>
    <row r="155" spans="1:14" x14ac:dyDescent="0.25">
      <c r="A155" s="6"/>
      <c r="B155" s="6"/>
      <c r="C155" s="51"/>
      <c r="D155" s="6"/>
      <c r="E155" s="6"/>
      <c r="F155" s="6"/>
      <c r="G155" s="6"/>
      <c r="H155" s="128"/>
      <c r="I155" s="128"/>
      <c r="J155" s="128"/>
      <c r="L155" s="6"/>
      <c r="M155" s="6"/>
      <c r="N155" s="6"/>
    </row>
    <row r="156" spans="1:14" x14ac:dyDescent="0.25">
      <c r="A156" s="6"/>
      <c r="B156" s="6"/>
      <c r="C156" s="51"/>
      <c r="D156" s="6"/>
      <c r="E156" s="6"/>
      <c r="F156" s="6"/>
      <c r="G156" s="6"/>
      <c r="H156" s="128"/>
      <c r="I156" s="128"/>
      <c r="J156" s="128"/>
      <c r="L156" s="6"/>
      <c r="M156" s="6"/>
      <c r="N156" s="6"/>
    </row>
    <row r="157" spans="1:14" x14ac:dyDescent="0.25">
      <c r="A157" s="6"/>
      <c r="B157" s="6"/>
      <c r="C157" s="51"/>
      <c r="D157" s="6"/>
      <c r="E157" s="6"/>
      <c r="F157" s="6"/>
      <c r="G157" s="6"/>
      <c r="H157" s="128"/>
      <c r="I157" s="128"/>
      <c r="J157" s="128"/>
      <c r="L157" s="6"/>
      <c r="M157" s="6"/>
      <c r="N157" s="6"/>
    </row>
    <row r="158" spans="1:14" x14ac:dyDescent="0.25">
      <c r="A158" s="6"/>
      <c r="B158" s="6"/>
      <c r="C158" s="51"/>
      <c r="D158" s="6"/>
      <c r="E158" s="6"/>
      <c r="F158" s="6"/>
      <c r="G158" s="6"/>
      <c r="H158" s="128"/>
      <c r="I158" s="128"/>
      <c r="J158" s="128"/>
      <c r="L158" s="6"/>
      <c r="M158" s="6"/>
      <c r="N158" s="6"/>
    </row>
    <row r="159" spans="1:14" x14ac:dyDescent="0.25">
      <c r="A159" s="6"/>
      <c r="B159" s="6"/>
      <c r="C159" s="51"/>
      <c r="D159" s="6"/>
      <c r="E159" s="6"/>
      <c r="F159" s="6"/>
      <c r="G159" s="6"/>
      <c r="H159" s="128"/>
      <c r="I159" s="128"/>
      <c r="J159" s="128"/>
      <c r="L159" s="6"/>
      <c r="M159" s="6"/>
      <c r="N159" s="6"/>
    </row>
    <row r="160" spans="1:14" x14ac:dyDescent="0.25">
      <c r="A160" s="6"/>
      <c r="B160" s="6"/>
      <c r="C160" s="51"/>
      <c r="D160" s="6"/>
      <c r="E160" s="6"/>
      <c r="F160" s="6"/>
      <c r="G160" s="6"/>
      <c r="H160" s="128"/>
      <c r="I160" s="128"/>
      <c r="J160" s="128"/>
      <c r="L160" s="6"/>
      <c r="M160" s="6"/>
      <c r="N160" s="6"/>
    </row>
    <row r="161" spans="1:14" x14ac:dyDescent="0.25">
      <c r="A161" s="6"/>
      <c r="B161" s="6"/>
      <c r="C161" s="51"/>
      <c r="D161" s="6"/>
      <c r="E161" s="6"/>
      <c r="F161" s="6"/>
      <c r="G161" s="6"/>
      <c r="H161" s="128"/>
      <c r="I161" s="128"/>
      <c r="J161" s="128"/>
      <c r="L161" s="6"/>
      <c r="M161" s="6"/>
      <c r="N161" s="6"/>
    </row>
    <row r="162" spans="1:14" x14ac:dyDescent="0.25">
      <c r="A162" s="6"/>
      <c r="B162" s="6"/>
      <c r="C162" s="51"/>
      <c r="D162" s="6"/>
      <c r="E162" s="6"/>
      <c r="F162" s="6"/>
      <c r="G162" s="6"/>
      <c r="H162" s="128"/>
      <c r="I162" s="128"/>
      <c r="J162" s="128"/>
      <c r="L162" s="6"/>
      <c r="M162" s="6"/>
      <c r="N162" s="6"/>
    </row>
    <row r="163" spans="1:14" x14ac:dyDescent="0.25">
      <c r="C163" s="52"/>
    </row>
    <row r="164" spans="1:14" x14ac:dyDescent="0.25">
      <c r="C164" s="52"/>
    </row>
    <row r="165" spans="1:14" x14ac:dyDescent="0.25">
      <c r="C165" s="52"/>
    </row>
    <row r="166" spans="1:14" x14ac:dyDescent="0.25">
      <c r="C166" s="52"/>
    </row>
    <row r="167" spans="1:14" x14ac:dyDescent="0.25">
      <c r="C167" s="52"/>
    </row>
    <row r="168" spans="1:14" x14ac:dyDescent="0.25">
      <c r="C168" s="52"/>
    </row>
    <row r="169" spans="1:14" x14ac:dyDescent="0.25">
      <c r="C169" s="52"/>
    </row>
    <row r="170" spans="1:14" x14ac:dyDescent="0.25">
      <c r="C170" s="52"/>
    </row>
    <row r="171" spans="1:14" x14ac:dyDescent="0.25">
      <c r="C171" s="52"/>
    </row>
    <row r="172" spans="1:14" x14ac:dyDescent="0.25">
      <c r="C172" s="52"/>
    </row>
    <row r="173" spans="1:14" x14ac:dyDescent="0.25">
      <c r="C173" s="52"/>
    </row>
    <row r="174" spans="1:14" x14ac:dyDescent="0.25">
      <c r="C174" s="52"/>
    </row>
    <row r="175" spans="1:14" x14ac:dyDescent="0.25">
      <c r="C175" s="52"/>
    </row>
    <row r="176" spans="1:14" x14ac:dyDescent="0.25">
      <c r="C176" s="52"/>
    </row>
    <row r="177" spans="3:3" x14ac:dyDescent="0.25">
      <c r="C177" s="52"/>
    </row>
    <row r="178" spans="3:3" x14ac:dyDescent="0.25">
      <c r="C178" s="52"/>
    </row>
    <row r="179" spans="3:3" x14ac:dyDescent="0.25">
      <c r="C179" s="52"/>
    </row>
    <row r="180" spans="3:3" x14ac:dyDescent="0.25">
      <c r="C180" s="52"/>
    </row>
    <row r="181" spans="3:3" x14ac:dyDescent="0.25">
      <c r="C181" s="52"/>
    </row>
    <row r="182" spans="3:3" x14ac:dyDescent="0.25">
      <c r="C182" s="52"/>
    </row>
    <row r="183" spans="3:3" x14ac:dyDescent="0.25">
      <c r="C183" s="52"/>
    </row>
    <row r="184" spans="3:3" x14ac:dyDescent="0.25">
      <c r="C184" s="52"/>
    </row>
    <row r="185" spans="3:3" x14ac:dyDescent="0.25">
      <c r="C185" s="52"/>
    </row>
    <row r="186" spans="3:3" x14ac:dyDescent="0.25">
      <c r="C186" s="52"/>
    </row>
    <row r="187" spans="3:3" x14ac:dyDescent="0.25">
      <c r="C187" s="52"/>
    </row>
    <row r="188" spans="3:3" x14ac:dyDescent="0.25">
      <c r="C188" s="52"/>
    </row>
    <row r="189" spans="3:3" x14ac:dyDescent="0.25">
      <c r="C189" s="52"/>
    </row>
    <row r="190" spans="3:3" x14ac:dyDescent="0.25">
      <c r="C190" s="52"/>
    </row>
    <row r="191" spans="3:3" x14ac:dyDescent="0.25">
      <c r="C191" s="52"/>
    </row>
    <row r="192" spans="3:3" x14ac:dyDescent="0.25">
      <c r="C192" s="52"/>
    </row>
    <row r="193" spans="3:3" x14ac:dyDescent="0.25">
      <c r="C193" s="52"/>
    </row>
    <row r="194" spans="3:3" x14ac:dyDescent="0.25">
      <c r="C194" s="52"/>
    </row>
    <row r="195" spans="3:3" x14ac:dyDescent="0.25">
      <c r="C195" s="52"/>
    </row>
    <row r="196" spans="3:3" x14ac:dyDescent="0.25">
      <c r="C196" s="52"/>
    </row>
    <row r="197" spans="3:3" x14ac:dyDescent="0.25">
      <c r="C197" s="52"/>
    </row>
    <row r="198" spans="3:3" x14ac:dyDescent="0.25">
      <c r="C198" s="52"/>
    </row>
    <row r="199" spans="3:3" x14ac:dyDescent="0.25">
      <c r="C199" s="52"/>
    </row>
    <row r="200" spans="3:3" x14ac:dyDescent="0.25">
      <c r="C200" s="52"/>
    </row>
    <row r="201" spans="3:3" x14ac:dyDescent="0.25">
      <c r="C201" s="52"/>
    </row>
    <row r="202" spans="3:3" x14ac:dyDescent="0.25">
      <c r="C202" s="52"/>
    </row>
    <row r="203" spans="3:3" x14ac:dyDescent="0.25">
      <c r="C203" s="52"/>
    </row>
    <row r="204" spans="3:3" x14ac:dyDescent="0.25">
      <c r="C204" s="52"/>
    </row>
    <row r="205" spans="3:3" x14ac:dyDescent="0.25">
      <c r="C205" s="52"/>
    </row>
    <row r="206" spans="3:3" x14ac:dyDescent="0.25">
      <c r="C206" s="52"/>
    </row>
    <row r="207" spans="3:3" x14ac:dyDescent="0.25">
      <c r="C207" s="52"/>
    </row>
    <row r="208" spans="3:3" x14ac:dyDescent="0.25">
      <c r="C208" s="52"/>
    </row>
    <row r="209" spans="3:3" x14ac:dyDescent="0.25">
      <c r="C209" s="52"/>
    </row>
    <row r="210" spans="3:3" x14ac:dyDescent="0.25">
      <c r="C210" s="52"/>
    </row>
    <row r="211" spans="3:3" x14ac:dyDescent="0.25">
      <c r="C211" s="52"/>
    </row>
    <row r="212" spans="3:3" x14ac:dyDescent="0.25">
      <c r="C212" s="52"/>
    </row>
    <row r="213" spans="3:3" x14ac:dyDescent="0.25">
      <c r="C213" s="52"/>
    </row>
    <row r="214" spans="3:3" x14ac:dyDescent="0.25">
      <c r="C214" s="52"/>
    </row>
    <row r="215" spans="3:3" x14ac:dyDescent="0.25">
      <c r="C215" s="52"/>
    </row>
    <row r="216" spans="3:3" x14ac:dyDescent="0.25">
      <c r="C216" s="52"/>
    </row>
    <row r="217" spans="3:3" x14ac:dyDescent="0.25">
      <c r="C217" s="52"/>
    </row>
    <row r="218" spans="3:3" x14ac:dyDescent="0.25">
      <c r="C218" s="52"/>
    </row>
    <row r="219" spans="3:3" x14ac:dyDescent="0.25">
      <c r="C219" s="52"/>
    </row>
    <row r="220" spans="3:3" x14ac:dyDescent="0.25">
      <c r="C220" s="52"/>
    </row>
    <row r="221" spans="3:3" x14ac:dyDescent="0.25">
      <c r="C221" s="52"/>
    </row>
    <row r="222" spans="3:3" x14ac:dyDescent="0.25">
      <c r="C222" s="52"/>
    </row>
    <row r="223" spans="3:3" x14ac:dyDescent="0.25">
      <c r="C223" s="52"/>
    </row>
    <row r="224" spans="3:3" x14ac:dyDescent="0.25">
      <c r="C224" s="52"/>
    </row>
    <row r="225" spans="3:3" x14ac:dyDescent="0.25">
      <c r="C225" s="52"/>
    </row>
    <row r="226" spans="3:3" x14ac:dyDescent="0.25">
      <c r="C226" s="52"/>
    </row>
    <row r="227" spans="3:3" x14ac:dyDescent="0.25">
      <c r="C227" s="52"/>
    </row>
    <row r="228" spans="3:3" x14ac:dyDescent="0.25">
      <c r="C228" s="52"/>
    </row>
    <row r="229" spans="3:3" x14ac:dyDescent="0.25">
      <c r="C229" s="52"/>
    </row>
    <row r="230" spans="3:3" x14ac:dyDescent="0.25">
      <c r="C230" s="52"/>
    </row>
    <row r="231" spans="3:3" x14ac:dyDescent="0.25">
      <c r="C231" s="52"/>
    </row>
    <row r="232" spans="3:3" x14ac:dyDescent="0.25">
      <c r="C232" s="52"/>
    </row>
    <row r="233" spans="3:3" x14ac:dyDescent="0.25">
      <c r="C233" s="52"/>
    </row>
    <row r="234" spans="3:3" x14ac:dyDescent="0.25">
      <c r="C234" s="52"/>
    </row>
    <row r="235" spans="3:3" x14ac:dyDescent="0.25">
      <c r="C235" s="52"/>
    </row>
    <row r="236" spans="3:3" x14ac:dyDescent="0.25">
      <c r="C236" s="52"/>
    </row>
    <row r="237" spans="3:3" x14ac:dyDescent="0.25">
      <c r="C237" s="52"/>
    </row>
    <row r="238" spans="3:3" x14ac:dyDescent="0.25">
      <c r="C238" s="52"/>
    </row>
    <row r="239" spans="3:3" x14ac:dyDescent="0.25">
      <c r="C239" s="52"/>
    </row>
    <row r="240" spans="3:3" x14ac:dyDescent="0.25">
      <c r="C240" s="52"/>
    </row>
    <row r="241" spans="3:3" x14ac:dyDescent="0.25">
      <c r="C241" s="52"/>
    </row>
    <row r="242" spans="3:3" x14ac:dyDescent="0.25">
      <c r="C242" s="52"/>
    </row>
    <row r="243" spans="3:3" x14ac:dyDescent="0.25">
      <c r="C243" s="52"/>
    </row>
    <row r="244" spans="3:3" x14ac:dyDescent="0.25">
      <c r="C244" s="52"/>
    </row>
    <row r="245" spans="3:3" x14ac:dyDescent="0.25">
      <c r="C245" s="52"/>
    </row>
    <row r="246" spans="3:3" x14ac:dyDescent="0.25">
      <c r="C246" s="52"/>
    </row>
    <row r="247" spans="3:3" x14ac:dyDescent="0.25">
      <c r="C247" s="52"/>
    </row>
    <row r="248" spans="3:3" x14ac:dyDescent="0.25">
      <c r="C248" s="52"/>
    </row>
    <row r="249" spans="3:3" x14ac:dyDescent="0.25">
      <c r="C249" s="52"/>
    </row>
    <row r="250" spans="3:3" x14ac:dyDescent="0.25">
      <c r="C250" s="52"/>
    </row>
    <row r="251" spans="3:3" x14ac:dyDescent="0.25">
      <c r="C251" s="52"/>
    </row>
    <row r="252" spans="3:3" x14ac:dyDescent="0.25">
      <c r="C252" s="52"/>
    </row>
    <row r="253" spans="3:3" x14ac:dyDescent="0.25">
      <c r="C253" s="52"/>
    </row>
    <row r="254" spans="3:3" x14ac:dyDescent="0.25">
      <c r="C254" s="52"/>
    </row>
    <row r="255" spans="3:3" x14ac:dyDescent="0.25">
      <c r="C255" s="52"/>
    </row>
    <row r="256" spans="3:3" x14ac:dyDescent="0.25">
      <c r="C256" s="52"/>
    </row>
    <row r="257" spans="3:3" x14ac:dyDescent="0.25">
      <c r="C257" s="52"/>
    </row>
    <row r="258" spans="3:3" x14ac:dyDescent="0.25">
      <c r="C258" s="52"/>
    </row>
    <row r="259" spans="3:3" x14ac:dyDescent="0.25">
      <c r="C259" s="52"/>
    </row>
    <row r="260" spans="3:3" x14ac:dyDescent="0.25">
      <c r="C260" s="52"/>
    </row>
    <row r="261" spans="3:3" x14ac:dyDescent="0.25">
      <c r="C261" s="52"/>
    </row>
    <row r="262" spans="3:3" x14ac:dyDescent="0.25">
      <c r="C262" s="52"/>
    </row>
    <row r="263" spans="3:3" x14ac:dyDescent="0.25">
      <c r="C263" s="52"/>
    </row>
    <row r="264" spans="3:3" x14ac:dyDescent="0.25">
      <c r="C264" s="52"/>
    </row>
    <row r="265" spans="3:3" x14ac:dyDescent="0.25">
      <c r="C265" s="52"/>
    </row>
    <row r="266" spans="3:3" x14ac:dyDescent="0.25">
      <c r="C266" s="52"/>
    </row>
    <row r="267" spans="3:3" x14ac:dyDescent="0.25">
      <c r="C267" s="52"/>
    </row>
    <row r="268" spans="3:3" x14ac:dyDescent="0.25">
      <c r="C268" s="52"/>
    </row>
    <row r="269" spans="3:3" x14ac:dyDescent="0.25">
      <c r="C269" s="52"/>
    </row>
    <row r="270" spans="3:3" x14ac:dyDescent="0.25">
      <c r="C270" s="52"/>
    </row>
    <row r="271" spans="3:3" x14ac:dyDescent="0.25">
      <c r="C271" s="52"/>
    </row>
    <row r="272" spans="3:3" x14ac:dyDescent="0.25">
      <c r="C272" s="52"/>
    </row>
    <row r="273" spans="3:3" x14ac:dyDescent="0.25">
      <c r="C273" s="52"/>
    </row>
    <row r="274" spans="3:3" x14ac:dyDescent="0.25">
      <c r="C274" s="52"/>
    </row>
    <row r="275" spans="3:3" x14ac:dyDescent="0.25">
      <c r="C275" s="52"/>
    </row>
    <row r="276" spans="3:3" x14ac:dyDescent="0.25">
      <c r="C276" s="52"/>
    </row>
    <row r="277" spans="3:3" x14ac:dyDescent="0.25">
      <c r="C277" s="52"/>
    </row>
    <row r="278" spans="3:3" x14ac:dyDescent="0.25">
      <c r="C278" s="52"/>
    </row>
    <row r="279" spans="3:3" x14ac:dyDescent="0.25">
      <c r="C279" s="52"/>
    </row>
    <row r="280" spans="3:3" x14ac:dyDescent="0.25">
      <c r="C280" s="52"/>
    </row>
    <row r="281" spans="3:3" x14ac:dyDescent="0.25">
      <c r="C281" s="52"/>
    </row>
    <row r="282" spans="3:3" x14ac:dyDescent="0.25">
      <c r="C282" s="52"/>
    </row>
    <row r="283" spans="3:3" x14ac:dyDescent="0.25">
      <c r="C283" s="52"/>
    </row>
    <row r="284" spans="3:3" x14ac:dyDescent="0.25">
      <c r="C284" s="52"/>
    </row>
    <row r="285" spans="3:3" x14ac:dyDescent="0.25">
      <c r="C285" s="52"/>
    </row>
    <row r="286" spans="3:3" x14ac:dyDescent="0.25">
      <c r="C286" s="52"/>
    </row>
    <row r="287" spans="3:3" x14ac:dyDescent="0.25">
      <c r="C287" s="52"/>
    </row>
    <row r="288" spans="3:3" x14ac:dyDescent="0.25">
      <c r="C288" s="52"/>
    </row>
    <row r="289" spans="3:3" x14ac:dyDescent="0.25">
      <c r="C289" s="52"/>
    </row>
    <row r="290" spans="3:3" x14ac:dyDescent="0.25">
      <c r="C290" s="52"/>
    </row>
    <row r="291" spans="3:3" x14ac:dyDescent="0.25">
      <c r="C291" s="52"/>
    </row>
    <row r="292" spans="3:3" x14ac:dyDescent="0.25">
      <c r="C292" s="52"/>
    </row>
    <row r="293" spans="3:3" x14ac:dyDescent="0.25">
      <c r="C293" s="52"/>
    </row>
    <row r="294" spans="3:3" x14ac:dyDescent="0.25">
      <c r="C294" s="52"/>
    </row>
    <row r="295" spans="3:3" x14ac:dyDescent="0.25">
      <c r="C295" s="52"/>
    </row>
    <row r="296" spans="3:3" x14ac:dyDescent="0.25">
      <c r="C296" s="52"/>
    </row>
    <row r="297" spans="3:3" x14ac:dyDescent="0.25">
      <c r="C297" s="52"/>
    </row>
    <row r="298" spans="3:3" x14ac:dyDescent="0.25">
      <c r="C298" s="52"/>
    </row>
    <row r="299" spans="3:3" x14ac:dyDescent="0.25">
      <c r="C299" s="52"/>
    </row>
    <row r="300" spans="3:3" x14ac:dyDescent="0.25">
      <c r="C300" s="52"/>
    </row>
    <row r="301" spans="3:3" x14ac:dyDescent="0.25">
      <c r="C301" s="52"/>
    </row>
    <row r="302" spans="3:3" x14ac:dyDescent="0.25">
      <c r="C302" s="52"/>
    </row>
    <row r="303" spans="3:3" x14ac:dyDescent="0.25">
      <c r="C303" s="52"/>
    </row>
    <row r="304" spans="3:3" x14ac:dyDescent="0.25">
      <c r="C304" s="52"/>
    </row>
    <row r="305" spans="3:3" x14ac:dyDescent="0.25">
      <c r="C305" s="52"/>
    </row>
    <row r="306" spans="3:3" x14ac:dyDescent="0.25">
      <c r="C306" s="52"/>
    </row>
    <row r="307" spans="3:3" x14ac:dyDescent="0.25">
      <c r="C307" s="52"/>
    </row>
    <row r="308" spans="3:3" x14ac:dyDescent="0.25">
      <c r="C308" s="52"/>
    </row>
    <row r="309" spans="3:3" x14ac:dyDescent="0.25">
      <c r="C309" s="52"/>
    </row>
    <row r="310" spans="3:3" x14ac:dyDescent="0.25">
      <c r="C310" s="52"/>
    </row>
    <row r="311" spans="3:3" x14ac:dyDescent="0.25">
      <c r="C311" s="52"/>
    </row>
    <row r="312" spans="3:3" x14ac:dyDescent="0.25">
      <c r="C312" s="52"/>
    </row>
    <row r="313" spans="3:3" x14ac:dyDescent="0.25">
      <c r="C313" s="52"/>
    </row>
    <row r="314" spans="3:3" x14ac:dyDescent="0.25">
      <c r="C314" s="52"/>
    </row>
    <row r="315" spans="3:3" x14ac:dyDescent="0.25">
      <c r="C315" s="52"/>
    </row>
    <row r="316" spans="3:3" x14ac:dyDescent="0.25">
      <c r="C316" s="52"/>
    </row>
    <row r="317" spans="3:3" x14ac:dyDescent="0.25">
      <c r="C317" s="52"/>
    </row>
    <row r="318" spans="3:3" x14ac:dyDescent="0.25">
      <c r="C318" s="52"/>
    </row>
    <row r="319" spans="3:3" x14ac:dyDescent="0.25">
      <c r="C319" s="52"/>
    </row>
    <row r="320" spans="3:3" x14ac:dyDescent="0.25">
      <c r="C320" s="52"/>
    </row>
    <row r="321" spans="3:3" x14ac:dyDescent="0.25">
      <c r="C321" s="52"/>
    </row>
    <row r="322" spans="3:3" x14ac:dyDescent="0.25">
      <c r="C322" s="52"/>
    </row>
    <row r="323" spans="3:3" x14ac:dyDescent="0.25">
      <c r="C323" s="52"/>
    </row>
    <row r="324" spans="3:3" x14ac:dyDescent="0.25">
      <c r="C324" s="52"/>
    </row>
    <row r="325" spans="3:3" x14ac:dyDescent="0.25">
      <c r="C325" s="52"/>
    </row>
    <row r="326" spans="3:3" x14ac:dyDescent="0.25">
      <c r="C326" s="52"/>
    </row>
    <row r="327" spans="3:3" x14ac:dyDescent="0.25">
      <c r="C327" s="52"/>
    </row>
    <row r="328" spans="3:3" x14ac:dyDescent="0.25">
      <c r="C328" s="52"/>
    </row>
    <row r="329" spans="3:3" x14ac:dyDescent="0.25">
      <c r="C329" s="52"/>
    </row>
    <row r="330" spans="3:3" x14ac:dyDescent="0.25">
      <c r="C330" s="52"/>
    </row>
    <row r="331" spans="3:3" x14ac:dyDescent="0.25">
      <c r="C331" s="52"/>
    </row>
    <row r="332" spans="3:3" x14ac:dyDescent="0.25">
      <c r="C332" s="52"/>
    </row>
    <row r="333" spans="3:3" x14ac:dyDescent="0.25">
      <c r="C333" s="52"/>
    </row>
    <row r="334" spans="3:3" x14ac:dyDescent="0.25">
      <c r="C334" s="52"/>
    </row>
    <row r="335" spans="3:3" x14ac:dyDescent="0.25">
      <c r="C335" s="52"/>
    </row>
    <row r="336" spans="3:3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  <row r="466" spans="3:3" x14ac:dyDescent="0.25">
      <c r="C466" s="52"/>
    </row>
    <row r="467" spans="3:3" x14ac:dyDescent="0.25">
      <c r="C467" s="52"/>
    </row>
    <row r="468" spans="3:3" x14ac:dyDescent="0.25">
      <c r="C468" s="52"/>
    </row>
    <row r="469" spans="3:3" x14ac:dyDescent="0.25">
      <c r="C469" s="52"/>
    </row>
    <row r="470" spans="3:3" x14ac:dyDescent="0.25">
      <c r="C470" s="52"/>
    </row>
    <row r="471" spans="3:3" x14ac:dyDescent="0.25">
      <c r="C471" s="52"/>
    </row>
    <row r="472" spans="3:3" x14ac:dyDescent="0.25">
      <c r="C472" s="52"/>
    </row>
    <row r="473" spans="3:3" x14ac:dyDescent="0.25">
      <c r="C473" s="52"/>
    </row>
    <row r="474" spans="3:3" x14ac:dyDescent="0.25">
      <c r="C474" s="52"/>
    </row>
    <row r="475" spans="3:3" x14ac:dyDescent="0.25">
      <c r="C475" s="52"/>
    </row>
    <row r="476" spans="3:3" x14ac:dyDescent="0.25">
      <c r="C476" s="52"/>
    </row>
    <row r="477" spans="3:3" x14ac:dyDescent="0.25">
      <c r="C477" s="52"/>
    </row>
    <row r="478" spans="3:3" x14ac:dyDescent="0.25">
      <c r="C478" s="52"/>
    </row>
    <row r="479" spans="3:3" x14ac:dyDescent="0.25">
      <c r="C479" s="52"/>
    </row>
    <row r="480" spans="3:3" x14ac:dyDescent="0.25">
      <c r="C480" s="52"/>
    </row>
    <row r="481" spans="3:3" x14ac:dyDescent="0.25">
      <c r="C481" s="52"/>
    </row>
    <row r="482" spans="3:3" x14ac:dyDescent="0.25">
      <c r="C482" s="52"/>
    </row>
    <row r="483" spans="3:3" x14ac:dyDescent="0.25">
      <c r="C483" s="52"/>
    </row>
    <row r="484" spans="3:3" x14ac:dyDescent="0.25">
      <c r="C484" s="52"/>
    </row>
    <row r="485" spans="3:3" x14ac:dyDescent="0.25">
      <c r="C485" s="52"/>
    </row>
    <row r="486" spans="3:3" x14ac:dyDescent="0.25">
      <c r="C486" s="52"/>
    </row>
    <row r="487" spans="3:3" x14ac:dyDescent="0.25">
      <c r="C487" s="52"/>
    </row>
    <row r="488" spans="3:3" x14ac:dyDescent="0.25">
      <c r="C488" s="52"/>
    </row>
    <row r="489" spans="3:3" x14ac:dyDescent="0.25">
      <c r="C489" s="52"/>
    </row>
    <row r="490" spans="3:3" x14ac:dyDescent="0.25">
      <c r="C490" s="52"/>
    </row>
    <row r="491" spans="3:3" x14ac:dyDescent="0.25">
      <c r="C491" s="52"/>
    </row>
  </sheetData>
  <mergeCells count="25">
    <mergeCell ref="B50:O50"/>
    <mergeCell ref="B43:O43"/>
    <mergeCell ref="B37:O37"/>
    <mergeCell ref="E25:F25"/>
    <mergeCell ref="B46:O46"/>
    <mergeCell ref="B30:O30"/>
    <mergeCell ref="B40:O40"/>
    <mergeCell ref="I25:J25"/>
    <mergeCell ref="C24:C26"/>
    <mergeCell ref="O25:O26"/>
    <mergeCell ref="B24:B26"/>
    <mergeCell ref="D24:D26"/>
    <mergeCell ref="G25:G26"/>
    <mergeCell ref="E24:G24"/>
    <mergeCell ref="H24:H26"/>
    <mergeCell ref="B27:O27"/>
    <mergeCell ref="C5:O5"/>
    <mergeCell ref="C6:O6"/>
    <mergeCell ref="L24:L26"/>
    <mergeCell ref="M24:O24"/>
    <mergeCell ref="M25:N25"/>
    <mergeCell ref="I24:K24"/>
    <mergeCell ref="K25:K26"/>
    <mergeCell ref="A22:O22"/>
    <mergeCell ref="A24:A26"/>
  </mergeCells>
  <pageMargins left="1.1811023622047245" right="0.39370078740157483" top="0.74803149606299213" bottom="0.19685039370078741" header="0.31496062992125984" footer="0.31496062992125984"/>
  <pageSetup paperSize="9" scale="95" fitToHeight="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624"/>
  <sheetViews>
    <sheetView showZeros="0" zoomScaleNormal="100" workbookViewId="0">
      <selection activeCell="V26" sqref="V26"/>
    </sheetView>
  </sheetViews>
  <sheetFormatPr defaultColWidth="9.140625" defaultRowHeight="15" x14ac:dyDescent="0.25"/>
  <cols>
    <col min="1" max="1" width="5" style="2" customWidth="1"/>
    <col min="2" max="2" width="37.5703125" style="2" customWidth="1"/>
    <col min="3" max="3" width="6.7109375" style="3" customWidth="1"/>
    <col min="4" max="11" width="10" style="2" hidden="1" customWidth="1"/>
    <col min="12" max="14" width="10" style="2" customWidth="1"/>
    <col min="15" max="15" width="12.7109375" style="2" customWidth="1"/>
    <col min="16" max="17" width="9.140625" style="2" hidden="1" customWidth="1"/>
    <col min="18" max="19" width="9.140625" style="2" customWidth="1"/>
    <col min="20" max="16384" width="9.140625" style="2"/>
  </cols>
  <sheetData>
    <row r="1" spans="1:15" x14ac:dyDescent="0.25">
      <c r="B1" s="716" t="s">
        <v>277</v>
      </c>
      <c r="C1" s="716"/>
      <c r="D1" s="716"/>
      <c r="E1" s="716"/>
      <c r="F1" s="716"/>
      <c r="G1" s="716"/>
      <c r="H1" s="716"/>
      <c r="I1" s="716"/>
      <c r="J1" s="716"/>
      <c r="K1" s="716"/>
      <c r="L1" s="716"/>
      <c r="M1" s="716"/>
      <c r="N1" s="716"/>
      <c r="O1" s="716"/>
    </row>
    <row r="2" spans="1:15" x14ac:dyDescent="0.25">
      <c r="B2" s="716" t="s">
        <v>374</v>
      </c>
      <c r="C2" s="716"/>
      <c r="D2" s="716"/>
      <c r="E2" s="716"/>
      <c r="F2" s="716"/>
      <c r="G2" s="716"/>
      <c r="H2" s="716"/>
      <c r="I2" s="716"/>
      <c r="J2" s="716"/>
      <c r="K2" s="716"/>
      <c r="L2" s="716"/>
      <c r="M2" s="716"/>
      <c r="N2" s="716"/>
      <c r="O2" s="716"/>
    </row>
    <row r="3" spans="1:15" x14ac:dyDescent="0.25">
      <c r="B3" s="716" t="s">
        <v>507</v>
      </c>
      <c r="C3" s="716"/>
      <c r="D3" s="716"/>
      <c r="E3" s="716"/>
      <c r="F3" s="716"/>
      <c r="G3" s="716"/>
      <c r="H3" s="716"/>
      <c r="I3" s="716"/>
      <c r="J3" s="716"/>
      <c r="K3" s="716"/>
      <c r="L3" s="716"/>
      <c r="M3" s="716"/>
      <c r="N3" s="716"/>
      <c r="O3" s="716"/>
    </row>
    <row r="4" spans="1:15" x14ac:dyDescent="0.25">
      <c r="B4" s="716" t="s">
        <v>296</v>
      </c>
      <c r="C4" s="716"/>
      <c r="D4" s="716"/>
      <c r="E4" s="716"/>
      <c r="F4" s="716"/>
      <c r="G4" s="716"/>
      <c r="H4" s="716"/>
      <c r="I4" s="716"/>
      <c r="J4" s="716"/>
      <c r="K4" s="716"/>
      <c r="L4" s="716"/>
      <c r="M4" s="716"/>
      <c r="N4" s="716"/>
      <c r="O4" s="716"/>
    </row>
    <row r="5" spans="1:15" ht="13.5" customHeight="1" x14ac:dyDescent="0.25">
      <c r="B5" s="656" t="s">
        <v>540</v>
      </c>
      <c r="C5" s="656"/>
      <c r="D5" s="656"/>
      <c r="E5" s="656"/>
      <c r="F5" s="656"/>
      <c r="G5" s="656"/>
      <c r="H5" s="656"/>
      <c r="I5" s="656"/>
      <c r="J5" s="656"/>
      <c r="K5" s="656"/>
      <c r="L5" s="656"/>
      <c r="M5" s="656"/>
      <c r="N5" s="656"/>
      <c r="O5" s="656"/>
    </row>
    <row r="6" spans="1:15" ht="15" customHeight="1" x14ac:dyDescent="0.25">
      <c r="B6" s="656" t="s">
        <v>544</v>
      </c>
      <c r="C6" s="656"/>
      <c r="D6" s="656"/>
      <c r="E6" s="656"/>
      <c r="F6" s="656"/>
      <c r="G6" s="656"/>
      <c r="H6" s="656"/>
      <c r="I6" s="656"/>
      <c r="J6" s="656"/>
      <c r="K6" s="656"/>
      <c r="L6" s="656"/>
      <c r="M6" s="656"/>
      <c r="N6" s="656"/>
      <c r="O6" s="656"/>
    </row>
    <row r="7" spans="1:15" ht="13.5" customHeight="1" x14ac:dyDescent="0.25">
      <c r="B7" s="717" t="s">
        <v>567</v>
      </c>
      <c r="C7" s="717"/>
      <c r="D7" s="717"/>
      <c r="E7" s="717"/>
      <c r="F7" s="717"/>
      <c r="G7" s="717"/>
      <c r="H7" s="717"/>
      <c r="I7" s="717"/>
      <c r="J7" s="717"/>
      <c r="K7" s="717"/>
      <c r="L7" s="717"/>
      <c r="M7" s="717"/>
      <c r="N7" s="717"/>
      <c r="O7" s="717"/>
    </row>
    <row r="8" spans="1:15" ht="15" customHeight="1" x14ac:dyDescent="0.25">
      <c r="B8" s="717" t="s">
        <v>571</v>
      </c>
      <c r="C8" s="717"/>
      <c r="D8" s="717"/>
      <c r="E8" s="717"/>
      <c r="F8" s="717"/>
      <c r="G8" s="717"/>
      <c r="H8" s="717"/>
      <c r="I8" s="717"/>
      <c r="J8" s="717"/>
      <c r="K8" s="717"/>
      <c r="L8" s="717"/>
      <c r="M8" s="717"/>
      <c r="N8" s="717"/>
      <c r="O8" s="717"/>
    </row>
    <row r="9" spans="1:15" ht="13.5" customHeight="1" x14ac:dyDescent="0.25">
      <c r="B9" s="717" t="s">
        <v>574</v>
      </c>
      <c r="C9" s="717"/>
      <c r="D9" s="717"/>
      <c r="E9" s="717"/>
      <c r="F9" s="717"/>
      <c r="G9" s="717"/>
      <c r="H9" s="717"/>
      <c r="I9" s="717"/>
      <c r="J9" s="717"/>
      <c r="K9" s="717"/>
      <c r="L9" s="717"/>
      <c r="M9" s="717"/>
      <c r="N9" s="717"/>
      <c r="O9" s="717"/>
    </row>
    <row r="10" spans="1:15" ht="15" customHeight="1" x14ac:dyDescent="0.25">
      <c r="B10" s="717" t="s">
        <v>584</v>
      </c>
      <c r="C10" s="717"/>
      <c r="D10" s="717"/>
      <c r="E10" s="717"/>
      <c r="F10" s="717"/>
      <c r="G10" s="717"/>
      <c r="H10" s="717"/>
      <c r="I10" s="717"/>
      <c r="J10" s="717"/>
      <c r="K10" s="717"/>
      <c r="L10" s="717"/>
      <c r="M10" s="717"/>
      <c r="N10" s="717"/>
      <c r="O10" s="717"/>
    </row>
    <row r="11" spans="1:15" ht="15" hidden="1" customHeight="1" x14ac:dyDescent="0.25">
      <c r="B11" s="718" t="s">
        <v>585</v>
      </c>
      <c r="C11" s="718"/>
      <c r="D11" s="718"/>
      <c r="E11" s="718"/>
      <c r="F11" s="718"/>
      <c r="G11" s="718"/>
      <c r="H11" s="718"/>
      <c r="I11" s="718"/>
      <c r="J11" s="718"/>
      <c r="K11" s="718"/>
      <c r="L11" s="718"/>
      <c r="M11" s="718"/>
      <c r="N11" s="718"/>
      <c r="O11" s="718"/>
    </row>
    <row r="12" spans="1:15" ht="15" hidden="1" customHeight="1" x14ac:dyDescent="0.25">
      <c r="B12" s="718" t="s">
        <v>589</v>
      </c>
      <c r="C12" s="718"/>
      <c r="D12" s="718"/>
      <c r="E12" s="718"/>
      <c r="F12" s="718"/>
      <c r="G12" s="718"/>
      <c r="H12" s="718"/>
      <c r="I12" s="718"/>
      <c r="J12" s="718"/>
      <c r="K12" s="718"/>
      <c r="L12" s="718"/>
      <c r="M12" s="718"/>
      <c r="N12" s="718"/>
      <c r="O12" s="718"/>
    </row>
    <row r="13" spans="1:15" ht="13.5" customHeight="1" x14ac:dyDescent="0.25">
      <c r="B13" s="717" t="s">
        <v>605</v>
      </c>
      <c r="C13" s="717"/>
      <c r="D13" s="717"/>
      <c r="E13" s="717"/>
      <c r="F13" s="717"/>
      <c r="G13" s="717"/>
      <c r="H13" s="717"/>
      <c r="I13" s="717"/>
      <c r="J13" s="717"/>
      <c r="K13" s="717"/>
      <c r="L13" s="717"/>
      <c r="M13" s="717"/>
      <c r="N13" s="717"/>
      <c r="O13" s="717"/>
    </row>
    <row r="14" spans="1:15" ht="15" customHeight="1" x14ac:dyDescent="0.25">
      <c r="B14" s="717" t="s">
        <v>609</v>
      </c>
      <c r="C14" s="717"/>
      <c r="D14" s="717"/>
      <c r="E14" s="717"/>
      <c r="F14" s="717"/>
      <c r="G14" s="717"/>
      <c r="H14" s="717"/>
      <c r="I14" s="717"/>
      <c r="J14" s="717"/>
      <c r="K14" s="717"/>
      <c r="L14" s="717"/>
      <c r="M14" s="717"/>
      <c r="N14" s="717"/>
      <c r="O14" s="717"/>
    </row>
    <row r="15" spans="1:15" x14ac:dyDescent="0.25">
      <c r="E15" s="3"/>
      <c r="F15" s="3"/>
      <c r="G15" s="3"/>
      <c r="H15" s="3"/>
      <c r="I15" s="3"/>
      <c r="J15" s="3"/>
      <c r="K15" s="3"/>
      <c r="L15" s="3"/>
      <c r="M15" s="3"/>
      <c r="N15" s="3"/>
    </row>
    <row r="16" spans="1:15" x14ac:dyDescent="0.25">
      <c r="A16" s="621" t="s">
        <v>485</v>
      </c>
      <c r="B16" s="621"/>
      <c r="C16" s="621"/>
      <c r="D16" s="621"/>
      <c r="E16" s="621"/>
      <c r="F16" s="621"/>
      <c r="G16" s="621"/>
      <c r="H16" s="621"/>
      <c r="I16" s="621"/>
      <c r="J16" s="621"/>
      <c r="K16" s="621"/>
      <c r="L16" s="621"/>
      <c r="M16" s="621"/>
      <c r="N16" s="621"/>
      <c r="O16" s="621"/>
    </row>
    <row r="17" spans="1:21" x14ac:dyDescent="0.25">
      <c r="A17" s="357"/>
      <c r="B17" s="357"/>
      <c r="C17" s="357"/>
      <c r="D17" s="93"/>
      <c r="E17" s="93"/>
      <c r="F17" s="93"/>
      <c r="G17" s="93"/>
      <c r="H17" s="93"/>
      <c r="I17" s="93"/>
      <c r="J17" s="93"/>
      <c r="K17" s="93"/>
      <c r="L17" s="93"/>
      <c r="M17" s="93"/>
      <c r="N17" s="93"/>
      <c r="O17" s="4" t="s">
        <v>322</v>
      </c>
    </row>
    <row r="18" spans="1:21" x14ac:dyDescent="0.25">
      <c r="A18" s="712" t="s">
        <v>5</v>
      </c>
      <c r="B18" s="616" t="s">
        <v>297</v>
      </c>
      <c r="C18" s="616" t="s">
        <v>49</v>
      </c>
      <c r="D18" s="611" t="s">
        <v>285</v>
      </c>
      <c r="E18" s="639" t="s">
        <v>181</v>
      </c>
      <c r="F18" s="639"/>
      <c r="G18" s="639"/>
      <c r="H18" s="624" t="s">
        <v>287</v>
      </c>
      <c r="I18" s="645" t="s">
        <v>181</v>
      </c>
      <c r="J18" s="645"/>
      <c r="K18" s="645"/>
      <c r="L18" s="604" t="s">
        <v>0</v>
      </c>
      <c r="M18" s="604" t="s">
        <v>181</v>
      </c>
      <c r="N18" s="604"/>
      <c r="O18" s="604"/>
    </row>
    <row r="19" spans="1:21" x14ac:dyDescent="0.25">
      <c r="A19" s="712"/>
      <c r="B19" s="616"/>
      <c r="C19" s="616"/>
      <c r="D19" s="611"/>
      <c r="E19" s="639" t="s">
        <v>1</v>
      </c>
      <c r="F19" s="639"/>
      <c r="G19" s="611" t="s">
        <v>2</v>
      </c>
      <c r="H19" s="624"/>
      <c r="I19" s="645" t="s">
        <v>1</v>
      </c>
      <c r="J19" s="645"/>
      <c r="K19" s="624" t="s">
        <v>2</v>
      </c>
      <c r="L19" s="604"/>
      <c r="M19" s="604" t="s">
        <v>1</v>
      </c>
      <c r="N19" s="604"/>
      <c r="O19" s="616" t="s">
        <v>2</v>
      </c>
    </row>
    <row r="20" spans="1:21" ht="29.25" customHeight="1" x14ac:dyDescent="0.25">
      <c r="A20" s="712"/>
      <c r="B20" s="616"/>
      <c r="C20" s="616"/>
      <c r="D20" s="611"/>
      <c r="E20" s="356" t="s">
        <v>3</v>
      </c>
      <c r="F20" s="354" t="s">
        <v>4</v>
      </c>
      <c r="G20" s="611"/>
      <c r="H20" s="624"/>
      <c r="I20" s="355" t="s">
        <v>3</v>
      </c>
      <c r="J20" s="352" t="s">
        <v>4</v>
      </c>
      <c r="K20" s="624"/>
      <c r="L20" s="604"/>
      <c r="M20" s="353" t="s">
        <v>3</v>
      </c>
      <c r="N20" s="351" t="s">
        <v>4</v>
      </c>
      <c r="O20" s="616"/>
      <c r="U20" s="476"/>
    </row>
    <row r="21" spans="1:21" ht="18" customHeight="1" x14ac:dyDescent="0.25">
      <c r="A21" s="5" t="s">
        <v>65</v>
      </c>
      <c r="B21" s="719" t="s">
        <v>414</v>
      </c>
      <c r="C21" s="720"/>
      <c r="D21" s="720"/>
      <c r="E21" s="720"/>
      <c r="F21" s="720"/>
      <c r="G21" s="720"/>
      <c r="H21" s="720"/>
      <c r="I21" s="720"/>
      <c r="J21" s="720"/>
      <c r="K21" s="720"/>
      <c r="L21" s="720"/>
      <c r="M21" s="720"/>
      <c r="N21" s="720"/>
      <c r="O21" s="721"/>
    </row>
    <row r="22" spans="1:21" ht="15.75" customHeight="1" x14ac:dyDescent="0.25">
      <c r="A22" s="5" t="s">
        <v>170</v>
      </c>
      <c r="B22" s="601" t="s">
        <v>6</v>
      </c>
      <c r="C22" s="602"/>
      <c r="D22" s="602"/>
      <c r="E22" s="602"/>
      <c r="F22" s="602"/>
      <c r="G22" s="602"/>
      <c r="H22" s="602"/>
      <c r="I22" s="602"/>
      <c r="J22" s="602"/>
      <c r="K22" s="602"/>
      <c r="L22" s="602"/>
      <c r="M22" s="602"/>
      <c r="N22" s="602"/>
      <c r="O22" s="603"/>
    </row>
    <row r="23" spans="1:21" ht="15" customHeight="1" x14ac:dyDescent="0.25">
      <c r="A23" s="5" t="s">
        <v>66</v>
      </c>
      <c r="B23" s="29" t="s">
        <v>20</v>
      </c>
      <c r="C23" s="15"/>
      <c r="D23" s="16">
        <f t="shared" ref="D23:D27" si="0">E23+G23</f>
        <v>440</v>
      </c>
      <c r="E23" s="16">
        <f>E24+E25+E26+E27</f>
        <v>401.6</v>
      </c>
      <c r="F23" s="16">
        <f t="shared" ref="F23:G23" si="1">F24+F25+F26+F27</f>
        <v>0</v>
      </c>
      <c r="G23" s="16">
        <f t="shared" si="1"/>
        <v>38.4</v>
      </c>
      <c r="H23" s="10">
        <f t="shared" ref="H23:H26" si="2">I23+K23</f>
        <v>0</v>
      </c>
      <c r="I23" s="10">
        <f>I24+I25+I26+I27</f>
        <v>0</v>
      </c>
      <c r="J23" s="10">
        <f t="shared" ref="J23:K23" si="3">J24+J25+J26+J27</f>
        <v>0</v>
      </c>
      <c r="K23" s="10">
        <f t="shared" si="3"/>
        <v>0</v>
      </c>
      <c r="L23" s="12">
        <f t="shared" ref="L23:O27" si="4">D23+H23</f>
        <v>440</v>
      </c>
      <c r="M23" s="12">
        <f t="shared" si="4"/>
        <v>401.6</v>
      </c>
      <c r="N23" s="12">
        <f t="shared" si="4"/>
        <v>0</v>
      </c>
      <c r="O23" s="12">
        <f t="shared" si="4"/>
        <v>38.4</v>
      </c>
    </row>
    <row r="24" spans="1:21" ht="15" customHeight="1" x14ac:dyDescent="0.25">
      <c r="A24" s="19"/>
      <c r="B24" s="78"/>
      <c r="C24" s="342" t="s">
        <v>9</v>
      </c>
      <c r="D24" s="16">
        <f t="shared" si="0"/>
        <v>113.19999999999999</v>
      </c>
      <c r="E24" s="16">
        <v>77.599999999999994</v>
      </c>
      <c r="F24" s="16"/>
      <c r="G24" s="16">
        <v>35.6</v>
      </c>
      <c r="H24" s="10">
        <f t="shared" si="2"/>
        <v>0</v>
      </c>
      <c r="I24" s="10"/>
      <c r="J24" s="10"/>
      <c r="K24" s="10"/>
      <c r="L24" s="12">
        <f t="shared" si="4"/>
        <v>113.19999999999999</v>
      </c>
      <c r="M24" s="12">
        <f t="shared" si="4"/>
        <v>77.599999999999994</v>
      </c>
      <c r="N24" s="12">
        <f t="shared" si="4"/>
        <v>0</v>
      </c>
      <c r="O24" s="12">
        <f t="shared" si="4"/>
        <v>35.6</v>
      </c>
    </row>
    <row r="25" spans="1:21" ht="15" customHeight="1" x14ac:dyDescent="0.25">
      <c r="A25" s="19"/>
      <c r="B25" s="78"/>
      <c r="C25" s="342" t="s">
        <v>25</v>
      </c>
      <c r="D25" s="16">
        <f t="shared" si="0"/>
        <v>321.10000000000002</v>
      </c>
      <c r="E25" s="16">
        <v>321.10000000000002</v>
      </c>
      <c r="F25" s="16"/>
      <c r="G25" s="16"/>
      <c r="H25" s="10">
        <f t="shared" si="2"/>
        <v>0</v>
      </c>
      <c r="I25" s="10"/>
      <c r="J25" s="10"/>
      <c r="K25" s="10"/>
      <c r="L25" s="12">
        <f t="shared" si="4"/>
        <v>321.10000000000002</v>
      </c>
      <c r="M25" s="12">
        <f t="shared" si="4"/>
        <v>321.10000000000002</v>
      </c>
      <c r="N25" s="12">
        <f t="shared" si="4"/>
        <v>0</v>
      </c>
      <c r="O25" s="12">
        <f t="shared" si="4"/>
        <v>0</v>
      </c>
    </row>
    <row r="26" spans="1:21" s="96" customFormat="1" ht="15" customHeight="1" x14ac:dyDescent="0.25">
      <c r="A26" s="273"/>
      <c r="B26" s="274"/>
      <c r="C26" s="15" t="s">
        <v>22</v>
      </c>
      <c r="D26" s="16">
        <f t="shared" si="0"/>
        <v>5.6999999999999993</v>
      </c>
      <c r="E26" s="16">
        <v>2.9</v>
      </c>
      <c r="F26" s="16"/>
      <c r="G26" s="16">
        <v>2.8</v>
      </c>
      <c r="H26" s="10">
        <f t="shared" si="2"/>
        <v>0</v>
      </c>
      <c r="I26" s="10"/>
      <c r="J26" s="10"/>
      <c r="K26" s="10"/>
      <c r="L26" s="12">
        <f t="shared" si="4"/>
        <v>5.6999999999999993</v>
      </c>
      <c r="M26" s="12">
        <f t="shared" si="4"/>
        <v>2.9</v>
      </c>
      <c r="N26" s="12">
        <f t="shared" si="4"/>
        <v>0</v>
      </c>
      <c r="O26" s="12">
        <f t="shared" si="4"/>
        <v>2.8</v>
      </c>
    </row>
    <row r="27" spans="1:21" s="96" customFormat="1" ht="15" hidden="1" customHeight="1" x14ac:dyDescent="0.25">
      <c r="A27" s="273"/>
      <c r="B27" s="274"/>
      <c r="C27" s="38" t="s">
        <v>30</v>
      </c>
      <c r="D27" s="16">
        <f t="shared" si="0"/>
        <v>0</v>
      </c>
      <c r="E27" s="16"/>
      <c r="F27" s="16"/>
      <c r="G27" s="16"/>
      <c r="H27" s="10"/>
      <c r="I27" s="10"/>
      <c r="J27" s="10"/>
      <c r="K27" s="10"/>
      <c r="L27" s="12">
        <f t="shared" si="4"/>
        <v>0</v>
      </c>
      <c r="M27" s="12">
        <f t="shared" ref="M27" si="5">E27+I27</f>
        <v>0</v>
      </c>
      <c r="N27" s="12">
        <f t="shared" ref="N27" si="6">F27+J27</f>
        <v>0</v>
      </c>
      <c r="O27" s="12">
        <f t="shared" ref="O27" si="7">G27+K27</f>
        <v>0</v>
      </c>
    </row>
    <row r="28" spans="1:21" ht="15" customHeight="1" x14ac:dyDescent="0.25">
      <c r="A28" s="20" t="s">
        <v>67</v>
      </c>
      <c r="B28" s="21" t="s">
        <v>162</v>
      </c>
      <c r="C28" s="28"/>
      <c r="D28" s="243">
        <f>E28+G28</f>
        <v>440</v>
      </c>
      <c r="E28" s="23">
        <f>E23</f>
        <v>401.6</v>
      </c>
      <c r="F28" s="23">
        <f>F23</f>
        <v>0</v>
      </c>
      <c r="G28" s="23">
        <f>G23</f>
        <v>38.4</v>
      </c>
      <c r="H28" s="24">
        <f t="shared" ref="H28" si="8">I28+K28</f>
        <v>0</v>
      </c>
      <c r="I28" s="24">
        <f>I23</f>
        <v>0</v>
      </c>
      <c r="J28" s="24">
        <f>J23</f>
        <v>0</v>
      </c>
      <c r="K28" s="24">
        <f>K23</f>
        <v>0</v>
      </c>
      <c r="L28" s="21">
        <f t="shared" ref="L28" si="9">M28+O28</f>
        <v>440</v>
      </c>
      <c r="M28" s="21">
        <f>M23</f>
        <v>401.6</v>
      </c>
      <c r="N28" s="21">
        <f>N23</f>
        <v>0</v>
      </c>
      <c r="O28" s="21">
        <f>O23</f>
        <v>38.4</v>
      </c>
    </row>
    <row r="29" spans="1:21" ht="18.75" customHeight="1" x14ac:dyDescent="0.25">
      <c r="A29" s="19" t="s">
        <v>68</v>
      </c>
      <c r="B29" s="601" t="s">
        <v>54</v>
      </c>
      <c r="C29" s="602"/>
      <c r="D29" s="602"/>
      <c r="E29" s="602"/>
      <c r="F29" s="602"/>
      <c r="G29" s="602"/>
      <c r="H29" s="602"/>
      <c r="I29" s="602"/>
      <c r="J29" s="602"/>
      <c r="K29" s="602"/>
      <c r="L29" s="602"/>
      <c r="M29" s="602"/>
      <c r="N29" s="602"/>
      <c r="O29" s="603"/>
    </row>
    <row r="30" spans="1:21" ht="15" customHeight="1" x14ac:dyDescent="0.25">
      <c r="A30" s="150" t="s">
        <v>69</v>
      </c>
      <c r="B30" s="29" t="s">
        <v>20</v>
      </c>
      <c r="C30" s="30"/>
      <c r="D30" s="16">
        <f t="shared" ref="D30:D42" si="10">E30+G30</f>
        <v>558.4</v>
      </c>
      <c r="E30" s="16">
        <f>E31+E32+E33</f>
        <v>517.79999999999995</v>
      </c>
      <c r="F30" s="16">
        <f t="shared" ref="F30:G30" si="11">F31+F32+F33</f>
        <v>0</v>
      </c>
      <c r="G30" s="16">
        <f t="shared" si="11"/>
        <v>40.6</v>
      </c>
      <c r="H30" s="10">
        <f>I30+K30</f>
        <v>0</v>
      </c>
      <c r="I30" s="10">
        <f>I34+I35</f>
        <v>0</v>
      </c>
      <c r="J30" s="10">
        <f>J34+J35</f>
        <v>0</v>
      </c>
      <c r="K30" s="10">
        <f>K34+K35+K36</f>
        <v>0</v>
      </c>
      <c r="L30" s="12">
        <f t="shared" ref="L30:O42" si="12">D30+H30</f>
        <v>558.4</v>
      </c>
      <c r="M30" s="12">
        <f t="shared" si="12"/>
        <v>517.79999999999995</v>
      </c>
      <c r="N30" s="12">
        <f t="shared" si="12"/>
        <v>0</v>
      </c>
      <c r="O30" s="12">
        <f t="shared" si="12"/>
        <v>40.6</v>
      </c>
    </row>
    <row r="31" spans="1:21" ht="15" customHeight="1" x14ac:dyDescent="0.25">
      <c r="A31" s="154"/>
      <c r="B31" s="78"/>
      <c r="C31" s="342" t="s">
        <v>25</v>
      </c>
      <c r="D31" s="16">
        <f t="shared" si="10"/>
        <v>36.4</v>
      </c>
      <c r="E31" s="16"/>
      <c r="F31" s="16"/>
      <c r="G31" s="16">
        <v>36.4</v>
      </c>
      <c r="H31" s="10"/>
      <c r="I31" s="10"/>
      <c r="J31" s="10"/>
      <c r="K31" s="10"/>
      <c r="L31" s="12">
        <f t="shared" si="12"/>
        <v>36.4</v>
      </c>
      <c r="M31" s="12">
        <f t="shared" ref="M31:M33" si="13">E31+I31</f>
        <v>0</v>
      </c>
      <c r="N31" s="12">
        <f t="shared" ref="N31:N33" si="14">F31+J31</f>
        <v>0</v>
      </c>
      <c r="O31" s="12">
        <f t="shared" ref="O31:O39" si="15">G31+K31</f>
        <v>36.4</v>
      </c>
    </row>
    <row r="32" spans="1:21" ht="15" customHeight="1" x14ac:dyDescent="0.25">
      <c r="A32" s="154"/>
      <c r="B32" s="78"/>
      <c r="C32" s="30" t="s">
        <v>31</v>
      </c>
      <c r="D32" s="16">
        <f t="shared" si="10"/>
        <v>517.79999999999995</v>
      </c>
      <c r="E32" s="16">
        <v>517.79999999999995</v>
      </c>
      <c r="F32" s="16"/>
      <c r="G32" s="16"/>
      <c r="H32" s="10"/>
      <c r="I32" s="10"/>
      <c r="J32" s="10"/>
      <c r="K32" s="10"/>
      <c r="L32" s="12">
        <f t="shared" si="12"/>
        <v>517.79999999999995</v>
      </c>
      <c r="M32" s="12">
        <f t="shared" si="13"/>
        <v>517.79999999999995</v>
      </c>
      <c r="N32" s="12">
        <f t="shared" si="14"/>
        <v>0</v>
      </c>
      <c r="O32" s="12">
        <f t="shared" si="15"/>
        <v>0</v>
      </c>
    </row>
    <row r="33" spans="1:15" ht="15" customHeight="1" x14ac:dyDescent="0.25">
      <c r="A33" s="162"/>
      <c r="B33" s="11"/>
      <c r="C33" s="15" t="s">
        <v>22</v>
      </c>
      <c r="D33" s="16">
        <f t="shared" si="10"/>
        <v>4.2</v>
      </c>
      <c r="E33" s="16"/>
      <c r="F33" s="16"/>
      <c r="G33" s="16">
        <v>4.2</v>
      </c>
      <c r="H33" s="10"/>
      <c r="I33" s="10"/>
      <c r="J33" s="10"/>
      <c r="K33" s="10"/>
      <c r="L33" s="12">
        <f t="shared" si="12"/>
        <v>4.2</v>
      </c>
      <c r="M33" s="12">
        <f t="shared" si="13"/>
        <v>0</v>
      </c>
      <c r="N33" s="12">
        <f t="shared" si="14"/>
        <v>0</v>
      </c>
      <c r="O33" s="12">
        <f t="shared" si="15"/>
        <v>4.2</v>
      </c>
    </row>
    <row r="34" spans="1:15" s="36" customFormat="1" ht="15" customHeight="1" x14ac:dyDescent="0.25">
      <c r="A34" s="37" t="s">
        <v>70</v>
      </c>
      <c r="B34" s="92" t="s">
        <v>11</v>
      </c>
      <c r="C34" s="15" t="s">
        <v>22</v>
      </c>
      <c r="D34" s="16">
        <f t="shared" si="10"/>
        <v>0.3</v>
      </c>
      <c r="E34" s="16">
        <v>0.3</v>
      </c>
      <c r="F34" s="16"/>
      <c r="G34" s="16"/>
      <c r="H34" s="10">
        <f t="shared" ref="H34:H36" si="16">I34+K34</f>
        <v>0</v>
      </c>
      <c r="I34" s="10"/>
      <c r="J34" s="10"/>
      <c r="K34" s="10"/>
      <c r="L34" s="12">
        <f t="shared" si="12"/>
        <v>0.3</v>
      </c>
      <c r="M34" s="12">
        <f t="shared" si="12"/>
        <v>0.3</v>
      </c>
      <c r="N34" s="12">
        <f t="shared" si="12"/>
        <v>0</v>
      </c>
      <c r="O34" s="12">
        <f t="shared" si="15"/>
        <v>0</v>
      </c>
    </row>
    <row r="35" spans="1:15" ht="15" customHeight="1" x14ac:dyDescent="0.25">
      <c r="A35" s="13" t="s">
        <v>71</v>
      </c>
      <c r="B35" s="92" t="s">
        <v>12</v>
      </c>
      <c r="C35" s="15" t="s">
        <v>22</v>
      </c>
      <c r="D35" s="16">
        <f t="shared" si="10"/>
        <v>0.1</v>
      </c>
      <c r="E35" s="16">
        <v>0.1</v>
      </c>
      <c r="F35" s="16"/>
      <c r="G35" s="16"/>
      <c r="H35" s="10">
        <f t="shared" si="16"/>
        <v>0</v>
      </c>
      <c r="I35" s="10"/>
      <c r="J35" s="10"/>
      <c r="K35" s="10"/>
      <c r="L35" s="12">
        <f t="shared" si="12"/>
        <v>0.1</v>
      </c>
      <c r="M35" s="12">
        <f t="shared" si="12"/>
        <v>0.1</v>
      </c>
      <c r="N35" s="12">
        <f t="shared" si="12"/>
        <v>0</v>
      </c>
      <c r="O35" s="12">
        <f t="shared" si="15"/>
        <v>0</v>
      </c>
    </row>
    <row r="36" spans="1:15" ht="15" customHeight="1" x14ac:dyDescent="0.25">
      <c r="A36" s="13" t="s">
        <v>72</v>
      </c>
      <c r="B36" s="92" t="s">
        <v>14</v>
      </c>
      <c r="C36" s="407" t="s">
        <v>22</v>
      </c>
      <c r="D36" s="16">
        <f t="shared" si="10"/>
        <v>0.9</v>
      </c>
      <c r="E36" s="16">
        <v>0.9</v>
      </c>
      <c r="F36" s="16"/>
      <c r="G36" s="16"/>
      <c r="H36" s="10">
        <f t="shared" si="16"/>
        <v>0</v>
      </c>
      <c r="I36" s="10"/>
      <c r="J36" s="10"/>
      <c r="K36" s="10"/>
      <c r="L36" s="12">
        <f t="shared" si="12"/>
        <v>0.9</v>
      </c>
      <c r="M36" s="12">
        <f t="shared" ref="M36:M37" si="17">E36+I36</f>
        <v>0.9</v>
      </c>
      <c r="N36" s="12">
        <f t="shared" ref="N36" si="18">F36+J36</f>
        <v>0</v>
      </c>
      <c r="O36" s="12">
        <f t="shared" si="15"/>
        <v>0</v>
      </c>
    </row>
    <row r="37" spans="1:15" ht="15" customHeight="1" x14ac:dyDescent="0.25">
      <c r="A37" s="13" t="s">
        <v>73</v>
      </c>
      <c r="B37" s="92" t="s">
        <v>15</v>
      </c>
      <c r="C37" s="407" t="s">
        <v>22</v>
      </c>
      <c r="D37" s="16">
        <f t="shared" si="10"/>
        <v>0.2</v>
      </c>
      <c r="E37" s="16">
        <v>0.2</v>
      </c>
      <c r="F37" s="16"/>
      <c r="G37" s="16"/>
      <c r="H37" s="10"/>
      <c r="I37" s="10"/>
      <c r="J37" s="10"/>
      <c r="K37" s="10"/>
      <c r="L37" s="12">
        <f t="shared" si="12"/>
        <v>0.2</v>
      </c>
      <c r="M37" s="12">
        <f t="shared" si="17"/>
        <v>0.2</v>
      </c>
      <c r="N37" s="12"/>
      <c r="O37" s="12">
        <f t="shared" si="15"/>
        <v>0</v>
      </c>
    </row>
    <row r="38" spans="1:15" ht="15" customHeight="1" x14ac:dyDescent="0.25">
      <c r="A38" s="13" t="s">
        <v>74</v>
      </c>
      <c r="B38" s="92" t="s">
        <v>16</v>
      </c>
      <c r="C38" s="407" t="s">
        <v>22</v>
      </c>
      <c r="D38" s="16">
        <f t="shared" si="10"/>
        <v>2.2000000000000002</v>
      </c>
      <c r="E38" s="16"/>
      <c r="F38" s="16"/>
      <c r="G38" s="16">
        <v>2.2000000000000002</v>
      </c>
      <c r="H38" s="10"/>
      <c r="I38" s="10"/>
      <c r="J38" s="10"/>
      <c r="K38" s="10"/>
      <c r="L38" s="12">
        <f t="shared" si="12"/>
        <v>2.2000000000000002</v>
      </c>
      <c r="M38" s="12">
        <f t="shared" ref="M38:M39" si="19">E38+I38</f>
        <v>0</v>
      </c>
      <c r="N38" s="12"/>
      <c r="O38" s="12">
        <f t="shared" si="15"/>
        <v>2.2000000000000002</v>
      </c>
    </row>
    <row r="39" spans="1:15" ht="15" customHeight="1" x14ac:dyDescent="0.25">
      <c r="A39" s="13" t="s">
        <v>75</v>
      </c>
      <c r="B39" s="92" t="s">
        <v>18</v>
      </c>
      <c r="C39" s="407" t="s">
        <v>22</v>
      </c>
      <c r="D39" s="16">
        <f t="shared" si="10"/>
        <v>0.2</v>
      </c>
      <c r="E39" s="16">
        <v>0.2</v>
      </c>
      <c r="F39" s="16"/>
      <c r="G39" s="16"/>
      <c r="H39" s="10"/>
      <c r="I39" s="10"/>
      <c r="J39" s="10"/>
      <c r="K39" s="10"/>
      <c r="L39" s="12">
        <f t="shared" si="12"/>
        <v>0.2</v>
      </c>
      <c r="M39" s="12">
        <f t="shared" si="19"/>
        <v>0.2</v>
      </c>
      <c r="N39" s="12"/>
      <c r="O39" s="12">
        <f t="shared" si="15"/>
        <v>0</v>
      </c>
    </row>
    <row r="40" spans="1:15" s="36" customFormat="1" ht="15" customHeight="1" x14ac:dyDescent="0.25">
      <c r="A40" s="150" t="s">
        <v>76</v>
      </c>
      <c r="B40" s="29" t="s">
        <v>19</v>
      </c>
      <c r="C40" s="277"/>
      <c r="D40" s="16">
        <f t="shared" si="10"/>
        <v>16</v>
      </c>
      <c r="E40" s="16">
        <f>E41+E42</f>
        <v>16</v>
      </c>
      <c r="F40" s="16">
        <f t="shared" ref="F40:G40" si="20">F41+F42</f>
        <v>0</v>
      </c>
      <c r="G40" s="16">
        <f t="shared" si="20"/>
        <v>0</v>
      </c>
      <c r="H40" s="10">
        <f>I40+K40</f>
        <v>0</v>
      </c>
      <c r="I40" s="10">
        <f>I41+I42</f>
        <v>0</v>
      </c>
      <c r="J40" s="10">
        <f t="shared" ref="J40" si="21">J41+J42</f>
        <v>0</v>
      </c>
      <c r="K40" s="10">
        <f t="shared" ref="K40" si="22">K41+K42</f>
        <v>0</v>
      </c>
      <c r="L40" s="12">
        <f t="shared" si="12"/>
        <v>16</v>
      </c>
      <c r="M40" s="12">
        <f>M41+M42</f>
        <v>16</v>
      </c>
      <c r="N40" s="12">
        <f t="shared" ref="N40" si="23">N41+N42</f>
        <v>0</v>
      </c>
      <c r="O40" s="12">
        <f t="shared" ref="O40" si="24">O41+O42</f>
        <v>0</v>
      </c>
    </row>
    <row r="41" spans="1:15" s="36" customFormat="1" ht="15" customHeight="1" x14ac:dyDescent="0.25">
      <c r="A41" s="154"/>
      <c r="B41" s="78"/>
      <c r="C41" s="161" t="s">
        <v>25</v>
      </c>
      <c r="D41" s="16">
        <f t="shared" si="10"/>
        <v>10</v>
      </c>
      <c r="E41" s="16">
        <v>10</v>
      </c>
      <c r="F41" s="16"/>
      <c r="G41" s="16"/>
      <c r="H41" s="10"/>
      <c r="I41" s="10"/>
      <c r="J41" s="10"/>
      <c r="K41" s="10"/>
      <c r="L41" s="12">
        <f t="shared" si="12"/>
        <v>10</v>
      </c>
      <c r="M41" s="12">
        <f t="shared" ref="M41:M42" si="25">E41+I41</f>
        <v>10</v>
      </c>
      <c r="N41" s="12">
        <f t="shared" ref="N41:N42" si="26">F41+J41</f>
        <v>0</v>
      </c>
      <c r="O41" s="12">
        <f t="shared" ref="O41:O42" si="27">G41+K41</f>
        <v>0</v>
      </c>
    </row>
    <row r="42" spans="1:15" s="36" customFormat="1" ht="15" customHeight="1" x14ac:dyDescent="0.25">
      <c r="A42" s="162"/>
      <c r="B42" s="11"/>
      <c r="C42" s="277" t="s">
        <v>22</v>
      </c>
      <c r="D42" s="16">
        <f t="shared" si="10"/>
        <v>6</v>
      </c>
      <c r="E42" s="16">
        <v>6</v>
      </c>
      <c r="F42" s="16"/>
      <c r="G42" s="16"/>
      <c r="H42" s="10"/>
      <c r="I42" s="10"/>
      <c r="J42" s="10"/>
      <c r="K42" s="10"/>
      <c r="L42" s="12">
        <f t="shared" si="12"/>
        <v>6</v>
      </c>
      <c r="M42" s="12">
        <f t="shared" si="25"/>
        <v>6</v>
      </c>
      <c r="N42" s="12">
        <f t="shared" si="26"/>
        <v>0</v>
      </c>
      <c r="O42" s="12">
        <f t="shared" si="27"/>
        <v>0</v>
      </c>
    </row>
    <row r="43" spans="1:15" ht="15" customHeight="1" x14ac:dyDescent="0.25">
      <c r="A43" s="203" t="s">
        <v>77</v>
      </c>
      <c r="B43" s="85" t="s">
        <v>163</v>
      </c>
      <c r="C43" s="28"/>
      <c r="D43" s="243">
        <f>D30+D34+D35+D36+D37+D38+D39+D40</f>
        <v>578.30000000000007</v>
      </c>
      <c r="E43" s="243">
        <f t="shared" ref="E43:O43" si="28">E30+E34+E35+E36+E37+E38+E39+E40</f>
        <v>535.5</v>
      </c>
      <c r="F43" s="243">
        <f t="shared" si="28"/>
        <v>0</v>
      </c>
      <c r="G43" s="243">
        <f t="shared" si="28"/>
        <v>42.800000000000004</v>
      </c>
      <c r="H43" s="10">
        <f t="shared" si="28"/>
        <v>0</v>
      </c>
      <c r="I43" s="10">
        <f t="shared" si="28"/>
        <v>0</v>
      </c>
      <c r="J43" s="10">
        <f t="shared" si="28"/>
        <v>0</v>
      </c>
      <c r="K43" s="10">
        <f t="shared" si="28"/>
        <v>0</v>
      </c>
      <c r="L43" s="21">
        <f t="shared" si="28"/>
        <v>578.30000000000007</v>
      </c>
      <c r="M43" s="21">
        <f t="shared" si="28"/>
        <v>535.5</v>
      </c>
      <c r="N43" s="21">
        <f t="shared" si="28"/>
        <v>0</v>
      </c>
      <c r="O43" s="21">
        <f t="shared" si="28"/>
        <v>42.800000000000004</v>
      </c>
    </row>
    <row r="44" spans="1:15" ht="18.75" customHeight="1" x14ac:dyDescent="0.25">
      <c r="A44" s="13" t="s">
        <v>78</v>
      </c>
      <c r="B44" s="601" t="s">
        <v>159</v>
      </c>
      <c r="C44" s="602"/>
      <c r="D44" s="602"/>
      <c r="E44" s="602"/>
      <c r="F44" s="602"/>
      <c r="G44" s="602"/>
      <c r="H44" s="602"/>
      <c r="I44" s="602"/>
      <c r="J44" s="602"/>
      <c r="K44" s="602"/>
      <c r="L44" s="602"/>
      <c r="M44" s="602"/>
      <c r="N44" s="602"/>
      <c r="O44" s="603"/>
    </row>
    <row r="45" spans="1:15" ht="15" customHeight="1" x14ac:dyDescent="0.25">
      <c r="A45" s="13" t="s">
        <v>79</v>
      </c>
      <c r="B45" s="12" t="s">
        <v>20</v>
      </c>
      <c r="C45" s="30" t="s">
        <v>46</v>
      </c>
      <c r="D45" s="16">
        <f t="shared" ref="D45:D73" si="29">E45+G45</f>
        <v>198.8</v>
      </c>
      <c r="E45" s="16">
        <v>198.8</v>
      </c>
      <c r="F45" s="16"/>
      <c r="G45" s="16"/>
      <c r="H45" s="10">
        <f t="shared" ref="H45" si="30">I45+K45</f>
        <v>0</v>
      </c>
      <c r="I45" s="10"/>
      <c r="J45" s="10"/>
      <c r="K45" s="10"/>
      <c r="L45" s="12">
        <f t="shared" ref="L45:L73" si="31">D45+H45</f>
        <v>198.8</v>
      </c>
      <c r="M45" s="12">
        <f t="shared" ref="M45" si="32">E45+I45</f>
        <v>198.8</v>
      </c>
      <c r="N45" s="12">
        <f t="shared" ref="N45" si="33">F45+J45</f>
        <v>0</v>
      </c>
      <c r="O45" s="12">
        <f t="shared" ref="O45" si="34">G45+K45</f>
        <v>0</v>
      </c>
    </row>
    <row r="46" spans="1:15" ht="15" customHeight="1" x14ac:dyDescent="0.25">
      <c r="A46" s="13" t="s">
        <v>80</v>
      </c>
      <c r="B46" s="14" t="s">
        <v>50</v>
      </c>
      <c r="C46" s="30" t="s">
        <v>46</v>
      </c>
      <c r="D46" s="16">
        <f t="shared" si="29"/>
        <v>0.5</v>
      </c>
      <c r="E46" s="16">
        <v>0.5</v>
      </c>
      <c r="F46" s="16"/>
      <c r="G46" s="16"/>
      <c r="H46" s="10"/>
      <c r="I46" s="10"/>
      <c r="J46" s="10"/>
      <c r="K46" s="10"/>
      <c r="L46" s="12">
        <f t="shared" si="31"/>
        <v>0.5</v>
      </c>
      <c r="M46" s="12">
        <f t="shared" ref="M46:M73" si="35">E46+I46</f>
        <v>0.5</v>
      </c>
      <c r="N46" s="12">
        <f t="shared" ref="N46:N73" si="36">F46+J46</f>
        <v>0</v>
      </c>
      <c r="O46" s="12">
        <f t="shared" ref="O46:O73" si="37">G46+K46</f>
        <v>0</v>
      </c>
    </row>
    <row r="47" spans="1:15" ht="15" customHeight="1" x14ac:dyDescent="0.25">
      <c r="A47" s="13" t="s">
        <v>81</v>
      </c>
      <c r="B47" s="12" t="s">
        <v>33</v>
      </c>
      <c r="C47" s="30" t="s">
        <v>46</v>
      </c>
      <c r="D47" s="16">
        <f t="shared" si="29"/>
        <v>2.5</v>
      </c>
      <c r="E47" s="16">
        <v>2.5</v>
      </c>
      <c r="F47" s="16"/>
      <c r="G47" s="16"/>
      <c r="H47" s="10"/>
      <c r="I47" s="10"/>
      <c r="J47" s="10"/>
      <c r="K47" s="10"/>
      <c r="L47" s="12">
        <f t="shared" si="31"/>
        <v>2.5</v>
      </c>
      <c r="M47" s="12">
        <f t="shared" si="35"/>
        <v>2.5</v>
      </c>
      <c r="N47" s="12">
        <f t="shared" si="36"/>
        <v>0</v>
      </c>
      <c r="O47" s="12">
        <f t="shared" si="37"/>
        <v>0</v>
      </c>
    </row>
    <row r="48" spans="1:15" ht="15" customHeight="1" x14ac:dyDescent="0.25">
      <c r="A48" s="13" t="s">
        <v>82</v>
      </c>
      <c r="B48" s="12" t="s">
        <v>149</v>
      </c>
      <c r="C48" s="30" t="s">
        <v>46</v>
      </c>
      <c r="D48" s="16">
        <f t="shared" si="29"/>
        <v>8.1999999999999993</v>
      </c>
      <c r="E48" s="16">
        <v>8.1999999999999993</v>
      </c>
      <c r="F48" s="16"/>
      <c r="G48" s="16"/>
      <c r="H48" s="10">
        <f t="shared" ref="H48:H68" si="38">I48+K48</f>
        <v>0</v>
      </c>
      <c r="I48" s="10"/>
      <c r="J48" s="10"/>
      <c r="K48" s="10"/>
      <c r="L48" s="12">
        <f t="shared" si="31"/>
        <v>8.1999999999999993</v>
      </c>
      <c r="M48" s="12">
        <f t="shared" si="35"/>
        <v>8.1999999999999993</v>
      </c>
      <c r="N48" s="12">
        <f t="shared" si="36"/>
        <v>0</v>
      </c>
      <c r="O48" s="12">
        <f t="shared" si="37"/>
        <v>0</v>
      </c>
    </row>
    <row r="49" spans="1:15" ht="15" customHeight="1" x14ac:dyDescent="0.25">
      <c r="A49" s="13" t="s">
        <v>83</v>
      </c>
      <c r="B49" s="12" t="s">
        <v>323</v>
      </c>
      <c r="C49" s="30" t="s">
        <v>46</v>
      </c>
      <c r="D49" s="16">
        <f t="shared" si="29"/>
        <v>1.6</v>
      </c>
      <c r="E49" s="16">
        <v>1.6</v>
      </c>
      <c r="F49" s="16"/>
      <c r="G49" s="16"/>
      <c r="H49" s="10"/>
      <c r="I49" s="10"/>
      <c r="J49" s="10"/>
      <c r="K49" s="10"/>
      <c r="L49" s="12">
        <f t="shared" si="31"/>
        <v>1.6</v>
      </c>
      <c r="M49" s="12">
        <f t="shared" si="35"/>
        <v>1.6</v>
      </c>
      <c r="N49" s="12">
        <f t="shared" si="36"/>
        <v>0</v>
      </c>
      <c r="O49" s="12">
        <f t="shared" si="37"/>
        <v>0</v>
      </c>
    </row>
    <row r="50" spans="1:15" ht="15" customHeight="1" x14ac:dyDescent="0.25">
      <c r="A50" s="13" t="s">
        <v>84</v>
      </c>
      <c r="B50" s="12" t="s">
        <v>142</v>
      </c>
      <c r="C50" s="30" t="s">
        <v>46</v>
      </c>
      <c r="D50" s="16">
        <f t="shared" si="29"/>
        <v>4.7</v>
      </c>
      <c r="E50" s="16">
        <v>4.7</v>
      </c>
      <c r="F50" s="16"/>
      <c r="G50" s="16"/>
      <c r="H50" s="10">
        <f t="shared" si="38"/>
        <v>0</v>
      </c>
      <c r="I50" s="10"/>
      <c r="J50" s="10"/>
      <c r="K50" s="10"/>
      <c r="L50" s="12">
        <f t="shared" si="31"/>
        <v>4.7</v>
      </c>
      <c r="M50" s="12">
        <f t="shared" si="35"/>
        <v>4.7</v>
      </c>
      <c r="N50" s="12">
        <f t="shared" si="36"/>
        <v>0</v>
      </c>
      <c r="O50" s="12">
        <f t="shared" si="37"/>
        <v>0</v>
      </c>
    </row>
    <row r="51" spans="1:15" ht="15" customHeight="1" x14ac:dyDescent="0.25">
      <c r="A51" s="13" t="s">
        <v>85</v>
      </c>
      <c r="B51" s="245" t="s">
        <v>291</v>
      </c>
      <c r="C51" s="30" t="s">
        <v>46</v>
      </c>
      <c r="D51" s="16">
        <f t="shared" si="29"/>
        <v>1</v>
      </c>
      <c r="E51" s="16">
        <v>1</v>
      </c>
      <c r="F51" s="16"/>
      <c r="G51" s="16"/>
      <c r="H51" s="10"/>
      <c r="I51" s="10"/>
      <c r="J51" s="10"/>
      <c r="K51" s="10"/>
      <c r="L51" s="12">
        <f t="shared" si="31"/>
        <v>1</v>
      </c>
      <c r="M51" s="12">
        <f t="shared" si="35"/>
        <v>1</v>
      </c>
      <c r="N51" s="12">
        <f t="shared" si="36"/>
        <v>0</v>
      </c>
      <c r="O51" s="12">
        <f t="shared" si="37"/>
        <v>0</v>
      </c>
    </row>
    <row r="52" spans="1:15" ht="15" customHeight="1" x14ac:dyDescent="0.25">
      <c r="A52" s="13" t="s">
        <v>86</v>
      </c>
      <c r="B52" s="12" t="s">
        <v>324</v>
      </c>
      <c r="C52" s="30" t="s">
        <v>46</v>
      </c>
      <c r="D52" s="16">
        <f t="shared" si="29"/>
        <v>29.7</v>
      </c>
      <c r="E52" s="16">
        <v>29.7</v>
      </c>
      <c r="F52" s="16"/>
      <c r="G52" s="16"/>
      <c r="H52" s="10"/>
      <c r="I52" s="10"/>
      <c r="J52" s="10"/>
      <c r="K52" s="10"/>
      <c r="L52" s="12">
        <f t="shared" si="31"/>
        <v>29.7</v>
      </c>
      <c r="M52" s="12">
        <f t="shared" si="35"/>
        <v>29.7</v>
      </c>
      <c r="N52" s="12">
        <f t="shared" si="36"/>
        <v>0</v>
      </c>
      <c r="O52" s="12">
        <f t="shared" si="37"/>
        <v>0</v>
      </c>
    </row>
    <row r="53" spans="1:15" ht="15" customHeight="1" x14ac:dyDescent="0.25">
      <c r="A53" s="13" t="s">
        <v>87</v>
      </c>
      <c r="B53" s="12" t="s">
        <v>310</v>
      </c>
      <c r="C53" s="30" t="s">
        <v>46</v>
      </c>
      <c r="D53" s="16">
        <f t="shared" si="29"/>
        <v>7.8</v>
      </c>
      <c r="E53" s="16">
        <v>7.8</v>
      </c>
      <c r="F53" s="16"/>
      <c r="G53" s="16"/>
      <c r="H53" s="10">
        <f t="shared" si="38"/>
        <v>0</v>
      </c>
      <c r="I53" s="10"/>
      <c r="J53" s="10"/>
      <c r="K53" s="10"/>
      <c r="L53" s="12">
        <f t="shared" si="31"/>
        <v>7.8</v>
      </c>
      <c r="M53" s="12">
        <f t="shared" si="35"/>
        <v>7.8</v>
      </c>
      <c r="N53" s="12">
        <f t="shared" si="36"/>
        <v>0</v>
      </c>
      <c r="O53" s="12">
        <f t="shared" si="37"/>
        <v>0</v>
      </c>
    </row>
    <row r="54" spans="1:15" ht="15" customHeight="1" x14ac:dyDescent="0.25">
      <c r="A54" s="13" t="s">
        <v>88</v>
      </c>
      <c r="B54" s="12" t="s">
        <v>325</v>
      </c>
      <c r="C54" s="30" t="s">
        <v>46</v>
      </c>
      <c r="D54" s="16">
        <f t="shared" si="29"/>
        <v>14.3</v>
      </c>
      <c r="E54" s="16">
        <v>14.3</v>
      </c>
      <c r="F54" s="16"/>
      <c r="G54" s="16"/>
      <c r="H54" s="10">
        <f t="shared" si="38"/>
        <v>0</v>
      </c>
      <c r="I54" s="10"/>
      <c r="J54" s="10"/>
      <c r="K54" s="10"/>
      <c r="L54" s="12">
        <f t="shared" si="31"/>
        <v>14.3</v>
      </c>
      <c r="M54" s="12">
        <f t="shared" si="35"/>
        <v>14.3</v>
      </c>
      <c r="N54" s="12">
        <f t="shared" si="36"/>
        <v>0</v>
      </c>
      <c r="O54" s="12">
        <f t="shared" si="37"/>
        <v>0</v>
      </c>
    </row>
    <row r="55" spans="1:15" ht="15" customHeight="1" x14ac:dyDescent="0.25">
      <c r="A55" s="13" t="s">
        <v>89</v>
      </c>
      <c r="B55" s="12" t="s">
        <v>326</v>
      </c>
      <c r="C55" s="30" t="s">
        <v>46</v>
      </c>
      <c r="D55" s="16">
        <f t="shared" si="29"/>
        <v>11.5</v>
      </c>
      <c r="E55" s="16">
        <v>11.5</v>
      </c>
      <c r="F55" s="16"/>
      <c r="G55" s="16"/>
      <c r="H55" s="10">
        <f t="shared" si="38"/>
        <v>0</v>
      </c>
      <c r="I55" s="10"/>
      <c r="J55" s="10"/>
      <c r="K55" s="10"/>
      <c r="L55" s="12">
        <f t="shared" si="31"/>
        <v>11.5</v>
      </c>
      <c r="M55" s="12">
        <f t="shared" si="35"/>
        <v>11.5</v>
      </c>
      <c r="N55" s="12">
        <f t="shared" si="36"/>
        <v>0</v>
      </c>
      <c r="O55" s="12">
        <f t="shared" si="37"/>
        <v>0</v>
      </c>
    </row>
    <row r="56" spans="1:15" ht="15" customHeight="1" x14ac:dyDescent="0.25">
      <c r="A56" s="13" t="s">
        <v>90</v>
      </c>
      <c r="B56" s="196" t="s">
        <v>42</v>
      </c>
      <c r="C56" s="30" t="s">
        <v>46</v>
      </c>
      <c r="D56" s="16">
        <f t="shared" si="29"/>
        <v>0.2</v>
      </c>
      <c r="E56" s="16">
        <v>0.2</v>
      </c>
      <c r="F56" s="16"/>
      <c r="G56" s="16"/>
      <c r="H56" s="10"/>
      <c r="I56" s="10"/>
      <c r="J56" s="10"/>
      <c r="K56" s="10"/>
      <c r="L56" s="12">
        <f t="shared" si="31"/>
        <v>0.2</v>
      </c>
      <c r="M56" s="12">
        <f t="shared" si="35"/>
        <v>0.2</v>
      </c>
      <c r="N56" s="12">
        <f t="shared" si="36"/>
        <v>0</v>
      </c>
      <c r="O56" s="12">
        <f t="shared" si="37"/>
        <v>0</v>
      </c>
    </row>
    <row r="57" spans="1:15" ht="15" customHeight="1" x14ac:dyDescent="0.25">
      <c r="A57" s="13" t="s">
        <v>91</v>
      </c>
      <c r="B57" s="12" t="s">
        <v>153</v>
      </c>
      <c r="C57" s="30" t="s">
        <v>46</v>
      </c>
      <c r="D57" s="16">
        <f t="shared" si="29"/>
        <v>0.7</v>
      </c>
      <c r="E57" s="16">
        <v>0.7</v>
      </c>
      <c r="F57" s="16"/>
      <c r="G57" s="16"/>
      <c r="H57" s="10"/>
      <c r="I57" s="10"/>
      <c r="J57" s="10"/>
      <c r="K57" s="10"/>
      <c r="L57" s="12">
        <f t="shared" si="31"/>
        <v>0.7</v>
      </c>
      <c r="M57" s="12">
        <f t="shared" si="35"/>
        <v>0.7</v>
      </c>
      <c r="N57" s="12">
        <f t="shared" si="36"/>
        <v>0</v>
      </c>
      <c r="O57" s="12">
        <f t="shared" si="37"/>
        <v>0</v>
      </c>
    </row>
    <row r="58" spans="1:15" ht="15" customHeight="1" x14ac:dyDescent="0.25">
      <c r="A58" s="13" t="s">
        <v>92</v>
      </c>
      <c r="B58" s="12" t="s">
        <v>41</v>
      </c>
      <c r="C58" s="30" t="s">
        <v>46</v>
      </c>
      <c r="D58" s="16">
        <f t="shared" si="29"/>
        <v>0.5</v>
      </c>
      <c r="E58" s="16">
        <v>0.5</v>
      </c>
      <c r="F58" s="16"/>
      <c r="G58" s="16"/>
      <c r="H58" s="10"/>
      <c r="I58" s="10"/>
      <c r="J58" s="10"/>
      <c r="K58" s="10"/>
      <c r="L58" s="12">
        <f t="shared" si="31"/>
        <v>0.5</v>
      </c>
      <c r="M58" s="12">
        <f t="shared" si="35"/>
        <v>0.5</v>
      </c>
      <c r="N58" s="12">
        <f t="shared" si="36"/>
        <v>0</v>
      </c>
      <c r="O58" s="12">
        <f t="shared" si="37"/>
        <v>0</v>
      </c>
    </row>
    <row r="59" spans="1:15" ht="15" customHeight="1" x14ac:dyDescent="0.25">
      <c r="A59" s="13" t="s">
        <v>93</v>
      </c>
      <c r="B59" s="196" t="s">
        <v>43</v>
      </c>
      <c r="C59" s="30" t="s">
        <v>46</v>
      </c>
      <c r="D59" s="16">
        <f t="shared" si="29"/>
        <v>0.5</v>
      </c>
      <c r="E59" s="16">
        <v>0.5</v>
      </c>
      <c r="F59" s="16"/>
      <c r="G59" s="16"/>
      <c r="H59" s="10"/>
      <c r="I59" s="10"/>
      <c r="J59" s="10"/>
      <c r="K59" s="10"/>
      <c r="L59" s="12">
        <f t="shared" si="31"/>
        <v>0.5</v>
      </c>
      <c r="M59" s="12">
        <f t="shared" si="35"/>
        <v>0.5</v>
      </c>
      <c r="N59" s="12">
        <f t="shared" si="36"/>
        <v>0</v>
      </c>
      <c r="O59" s="12">
        <f t="shared" si="37"/>
        <v>0</v>
      </c>
    </row>
    <row r="60" spans="1:15" ht="15" customHeight="1" x14ac:dyDescent="0.25">
      <c r="A60" s="13" t="s">
        <v>94</v>
      </c>
      <c r="B60" s="12" t="s">
        <v>40</v>
      </c>
      <c r="C60" s="30" t="s">
        <v>46</v>
      </c>
      <c r="D60" s="16">
        <f t="shared" si="29"/>
        <v>2.6</v>
      </c>
      <c r="E60" s="16">
        <v>2.6</v>
      </c>
      <c r="F60" s="16"/>
      <c r="G60" s="16"/>
      <c r="H60" s="10">
        <f t="shared" si="38"/>
        <v>0</v>
      </c>
      <c r="I60" s="10"/>
      <c r="J60" s="10"/>
      <c r="K60" s="10"/>
      <c r="L60" s="12">
        <f t="shared" si="31"/>
        <v>2.6</v>
      </c>
      <c r="M60" s="12">
        <f t="shared" si="35"/>
        <v>2.6</v>
      </c>
      <c r="N60" s="12">
        <f t="shared" si="36"/>
        <v>0</v>
      </c>
      <c r="O60" s="12">
        <f t="shared" si="37"/>
        <v>0</v>
      </c>
    </row>
    <row r="61" spans="1:15" ht="15" customHeight="1" x14ac:dyDescent="0.25">
      <c r="A61" s="13" t="s">
        <v>95</v>
      </c>
      <c r="B61" s="246" t="s">
        <v>312</v>
      </c>
      <c r="C61" s="30" t="s">
        <v>46</v>
      </c>
      <c r="D61" s="16">
        <f t="shared" si="29"/>
        <v>1.1000000000000001</v>
      </c>
      <c r="E61" s="16">
        <v>1.1000000000000001</v>
      </c>
      <c r="F61" s="16"/>
      <c r="G61" s="16"/>
      <c r="H61" s="10"/>
      <c r="I61" s="10"/>
      <c r="J61" s="10"/>
      <c r="K61" s="10"/>
      <c r="L61" s="12">
        <f t="shared" si="31"/>
        <v>1.1000000000000001</v>
      </c>
      <c r="M61" s="12">
        <f t="shared" si="35"/>
        <v>1.1000000000000001</v>
      </c>
      <c r="N61" s="12">
        <f t="shared" si="36"/>
        <v>0</v>
      </c>
      <c r="O61" s="12">
        <f t="shared" si="37"/>
        <v>0</v>
      </c>
    </row>
    <row r="62" spans="1:15" ht="15" customHeight="1" x14ac:dyDescent="0.25">
      <c r="A62" s="13" t="s">
        <v>96</v>
      </c>
      <c r="B62" s="91" t="s">
        <v>416</v>
      </c>
      <c r="C62" s="30" t="s">
        <v>46</v>
      </c>
      <c r="D62" s="16">
        <f t="shared" si="29"/>
        <v>3.6</v>
      </c>
      <c r="E62" s="16">
        <v>3.6</v>
      </c>
      <c r="F62" s="16"/>
      <c r="G62" s="16"/>
      <c r="H62" s="10">
        <f t="shared" si="38"/>
        <v>0</v>
      </c>
      <c r="I62" s="10"/>
      <c r="J62" s="10"/>
      <c r="K62" s="10"/>
      <c r="L62" s="12">
        <f t="shared" si="31"/>
        <v>3.6</v>
      </c>
      <c r="M62" s="12">
        <f t="shared" si="35"/>
        <v>3.6</v>
      </c>
      <c r="N62" s="12">
        <f t="shared" si="36"/>
        <v>0</v>
      </c>
      <c r="O62" s="12">
        <f t="shared" si="37"/>
        <v>0</v>
      </c>
    </row>
    <row r="63" spans="1:15" ht="15" customHeight="1" x14ac:dyDescent="0.25">
      <c r="A63" s="13" t="s">
        <v>97</v>
      </c>
      <c r="B63" s="12" t="s">
        <v>143</v>
      </c>
      <c r="C63" s="30" t="s">
        <v>46</v>
      </c>
      <c r="D63" s="16">
        <f t="shared" si="29"/>
        <v>5.4</v>
      </c>
      <c r="E63" s="16">
        <v>5.4</v>
      </c>
      <c r="F63" s="16"/>
      <c r="G63" s="16"/>
      <c r="H63" s="10">
        <f t="shared" si="38"/>
        <v>0</v>
      </c>
      <c r="I63" s="10"/>
      <c r="J63" s="10"/>
      <c r="K63" s="10"/>
      <c r="L63" s="12">
        <f t="shared" si="31"/>
        <v>5.4</v>
      </c>
      <c r="M63" s="12">
        <f t="shared" si="35"/>
        <v>5.4</v>
      </c>
      <c r="N63" s="12">
        <f t="shared" si="36"/>
        <v>0</v>
      </c>
      <c r="O63" s="12">
        <f t="shared" si="37"/>
        <v>0</v>
      </c>
    </row>
    <row r="64" spans="1:15" ht="15" customHeight="1" x14ac:dyDescent="0.25">
      <c r="A64" s="13" t="s">
        <v>98</v>
      </c>
      <c r="B64" s="12" t="s">
        <v>34</v>
      </c>
      <c r="C64" s="30" t="s">
        <v>46</v>
      </c>
      <c r="D64" s="16">
        <f t="shared" si="29"/>
        <v>3.2</v>
      </c>
      <c r="E64" s="16">
        <v>3.2</v>
      </c>
      <c r="F64" s="16"/>
      <c r="G64" s="16"/>
      <c r="H64" s="10">
        <f t="shared" si="38"/>
        <v>0</v>
      </c>
      <c r="I64" s="10"/>
      <c r="J64" s="10"/>
      <c r="K64" s="10"/>
      <c r="L64" s="12">
        <f t="shared" si="31"/>
        <v>3.2</v>
      </c>
      <c r="M64" s="12">
        <f t="shared" si="35"/>
        <v>3.2</v>
      </c>
      <c r="N64" s="12">
        <f t="shared" si="36"/>
        <v>0</v>
      </c>
      <c r="O64" s="12">
        <f t="shared" si="37"/>
        <v>0</v>
      </c>
    </row>
    <row r="65" spans="1:15" ht="15" customHeight="1" x14ac:dyDescent="0.25">
      <c r="A65" s="13" t="s">
        <v>99</v>
      </c>
      <c r="B65" s="12" t="s">
        <v>36</v>
      </c>
      <c r="C65" s="30" t="s">
        <v>46</v>
      </c>
      <c r="D65" s="16">
        <f t="shared" si="29"/>
        <v>1.5</v>
      </c>
      <c r="E65" s="16">
        <v>1.5</v>
      </c>
      <c r="F65" s="16"/>
      <c r="G65" s="16"/>
      <c r="H65" s="10">
        <f t="shared" si="38"/>
        <v>0</v>
      </c>
      <c r="I65" s="10"/>
      <c r="J65" s="10"/>
      <c r="K65" s="10"/>
      <c r="L65" s="12">
        <f t="shared" si="31"/>
        <v>1.5</v>
      </c>
      <c r="M65" s="12">
        <f t="shared" si="35"/>
        <v>1.5</v>
      </c>
      <c r="N65" s="12">
        <f t="shared" si="36"/>
        <v>0</v>
      </c>
      <c r="O65" s="12">
        <f t="shared" si="37"/>
        <v>0</v>
      </c>
    </row>
    <row r="66" spans="1:15" ht="15" customHeight="1" x14ac:dyDescent="0.25">
      <c r="A66" s="13" t="s">
        <v>100</v>
      </c>
      <c r="B66" s="12" t="s">
        <v>38</v>
      </c>
      <c r="C66" s="30" t="s">
        <v>46</v>
      </c>
      <c r="D66" s="16">
        <f t="shared" si="29"/>
        <v>4</v>
      </c>
      <c r="E66" s="16">
        <v>4</v>
      </c>
      <c r="F66" s="16"/>
      <c r="G66" s="16"/>
      <c r="H66" s="10">
        <f t="shared" si="38"/>
        <v>0</v>
      </c>
      <c r="I66" s="10"/>
      <c r="J66" s="10"/>
      <c r="K66" s="10"/>
      <c r="L66" s="12">
        <f t="shared" si="31"/>
        <v>4</v>
      </c>
      <c r="M66" s="12">
        <f t="shared" si="35"/>
        <v>4</v>
      </c>
      <c r="N66" s="12">
        <f t="shared" si="36"/>
        <v>0</v>
      </c>
      <c r="O66" s="12">
        <f t="shared" si="37"/>
        <v>0</v>
      </c>
    </row>
    <row r="67" spans="1:15" ht="15" customHeight="1" x14ac:dyDescent="0.25">
      <c r="A67" s="13" t="s">
        <v>101</v>
      </c>
      <c r="B67" s="12" t="s">
        <v>37</v>
      </c>
      <c r="C67" s="30" t="s">
        <v>46</v>
      </c>
      <c r="D67" s="16">
        <f t="shared" si="29"/>
        <v>1.3</v>
      </c>
      <c r="E67" s="16">
        <v>1.3</v>
      </c>
      <c r="F67" s="16"/>
      <c r="G67" s="16"/>
      <c r="H67" s="10"/>
      <c r="I67" s="10"/>
      <c r="J67" s="10"/>
      <c r="K67" s="10"/>
      <c r="L67" s="12">
        <f t="shared" si="31"/>
        <v>1.3</v>
      </c>
      <c r="M67" s="12">
        <f t="shared" si="35"/>
        <v>1.3</v>
      </c>
      <c r="N67" s="12">
        <f t="shared" si="36"/>
        <v>0</v>
      </c>
      <c r="O67" s="12">
        <f t="shared" si="37"/>
        <v>0</v>
      </c>
    </row>
    <row r="68" spans="1:15" ht="15" customHeight="1" x14ac:dyDescent="0.25">
      <c r="A68" s="13" t="s">
        <v>102</v>
      </c>
      <c r="B68" s="12" t="s">
        <v>35</v>
      </c>
      <c r="C68" s="30" t="s">
        <v>46</v>
      </c>
      <c r="D68" s="16">
        <f t="shared" si="29"/>
        <v>2.5</v>
      </c>
      <c r="E68" s="16">
        <v>2.5</v>
      </c>
      <c r="F68" s="16"/>
      <c r="G68" s="16"/>
      <c r="H68" s="10">
        <f t="shared" si="38"/>
        <v>0</v>
      </c>
      <c r="I68" s="10"/>
      <c r="J68" s="10"/>
      <c r="K68" s="10"/>
      <c r="L68" s="12">
        <f t="shared" si="31"/>
        <v>2.5</v>
      </c>
      <c r="M68" s="12">
        <f t="shared" si="35"/>
        <v>2.5</v>
      </c>
      <c r="N68" s="12">
        <f t="shared" si="36"/>
        <v>0</v>
      </c>
      <c r="O68" s="12">
        <f t="shared" si="37"/>
        <v>0</v>
      </c>
    </row>
    <row r="69" spans="1:15" ht="15" customHeight="1" x14ac:dyDescent="0.25">
      <c r="A69" s="13" t="s">
        <v>103</v>
      </c>
      <c r="B69" s="12" t="s">
        <v>44</v>
      </c>
      <c r="C69" s="30" t="s">
        <v>46</v>
      </c>
      <c r="D69" s="16">
        <f t="shared" si="29"/>
        <v>1.3</v>
      </c>
      <c r="E69" s="16">
        <v>1.3</v>
      </c>
      <c r="F69" s="16"/>
      <c r="G69" s="16"/>
      <c r="H69" s="10"/>
      <c r="I69" s="10"/>
      <c r="J69" s="10"/>
      <c r="K69" s="10"/>
      <c r="L69" s="12">
        <f t="shared" si="31"/>
        <v>1.3</v>
      </c>
      <c r="M69" s="12">
        <f t="shared" si="35"/>
        <v>1.3</v>
      </c>
      <c r="N69" s="12">
        <f t="shared" si="36"/>
        <v>0</v>
      </c>
      <c r="O69" s="12">
        <f t="shared" si="37"/>
        <v>0</v>
      </c>
    </row>
    <row r="70" spans="1:15" ht="15" customHeight="1" x14ac:dyDescent="0.25">
      <c r="A70" s="13" t="s">
        <v>145</v>
      </c>
      <c r="B70" s="12" t="s">
        <v>582</v>
      </c>
      <c r="C70" s="30" t="s">
        <v>46</v>
      </c>
      <c r="D70" s="16">
        <f t="shared" si="29"/>
        <v>4.8</v>
      </c>
      <c r="E70" s="16">
        <v>4.8</v>
      </c>
      <c r="F70" s="16"/>
      <c r="G70" s="16"/>
      <c r="H70" s="10"/>
      <c r="I70" s="10"/>
      <c r="J70" s="10"/>
      <c r="K70" s="10"/>
      <c r="L70" s="12">
        <f t="shared" si="31"/>
        <v>4.8</v>
      </c>
      <c r="M70" s="12">
        <f t="shared" si="35"/>
        <v>4.8</v>
      </c>
      <c r="N70" s="12">
        <f t="shared" si="36"/>
        <v>0</v>
      </c>
      <c r="O70" s="12">
        <f t="shared" si="37"/>
        <v>0</v>
      </c>
    </row>
    <row r="71" spans="1:15" ht="15" customHeight="1" x14ac:dyDescent="0.25">
      <c r="A71" s="13" t="s">
        <v>146</v>
      </c>
      <c r="B71" s="12" t="s">
        <v>59</v>
      </c>
      <c r="C71" s="30" t="s">
        <v>46</v>
      </c>
      <c r="D71" s="16">
        <f t="shared" si="29"/>
        <v>0.7</v>
      </c>
      <c r="E71" s="16">
        <v>0.7</v>
      </c>
      <c r="F71" s="16"/>
      <c r="G71" s="16"/>
      <c r="H71" s="10"/>
      <c r="I71" s="10"/>
      <c r="J71" s="10"/>
      <c r="K71" s="10"/>
      <c r="L71" s="12">
        <f t="shared" si="31"/>
        <v>0.7</v>
      </c>
      <c r="M71" s="12">
        <f t="shared" si="35"/>
        <v>0.7</v>
      </c>
      <c r="N71" s="12">
        <f t="shared" si="36"/>
        <v>0</v>
      </c>
      <c r="O71" s="12">
        <f t="shared" si="37"/>
        <v>0</v>
      </c>
    </row>
    <row r="72" spans="1:15" ht="15" customHeight="1" x14ac:dyDescent="0.25">
      <c r="A72" s="13" t="s">
        <v>104</v>
      </c>
      <c r="B72" s="12" t="s">
        <v>45</v>
      </c>
      <c r="C72" s="30" t="s">
        <v>46</v>
      </c>
      <c r="D72" s="16">
        <f t="shared" si="29"/>
        <v>0.1</v>
      </c>
      <c r="E72" s="16">
        <v>0.1</v>
      </c>
      <c r="F72" s="16"/>
      <c r="G72" s="16"/>
      <c r="H72" s="10"/>
      <c r="I72" s="10"/>
      <c r="J72" s="10"/>
      <c r="K72" s="10"/>
      <c r="L72" s="12">
        <f t="shared" si="31"/>
        <v>0.1</v>
      </c>
      <c r="M72" s="12">
        <f t="shared" si="35"/>
        <v>0.1</v>
      </c>
      <c r="N72" s="12">
        <f t="shared" si="36"/>
        <v>0</v>
      </c>
      <c r="O72" s="12">
        <f t="shared" si="37"/>
        <v>0</v>
      </c>
    </row>
    <row r="73" spans="1:15" ht="15" customHeight="1" x14ac:dyDescent="0.25">
      <c r="A73" s="13" t="s">
        <v>147</v>
      </c>
      <c r="B73" s="92" t="s">
        <v>58</v>
      </c>
      <c r="C73" s="30" t="s">
        <v>46</v>
      </c>
      <c r="D73" s="16">
        <f t="shared" si="29"/>
        <v>2.9</v>
      </c>
      <c r="E73" s="16">
        <v>2.9</v>
      </c>
      <c r="F73" s="16"/>
      <c r="G73" s="16"/>
      <c r="H73" s="10"/>
      <c r="I73" s="10"/>
      <c r="J73" s="10"/>
      <c r="K73" s="10"/>
      <c r="L73" s="12">
        <f t="shared" si="31"/>
        <v>2.9</v>
      </c>
      <c r="M73" s="12">
        <f t="shared" si="35"/>
        <v>2.9</v>
      </c>
      <c r="N73" s="12">
        <f t="shared" si="36"/>
        <v>0</v>
      </c>
      <c r="O73" s="12">
        <f t="shared" si="37"/>
        <v>0</v>
      </c>
    </row>
    <row r="74" spans="1:15" ht="15.95" customHeight="1" x14ac:dyDescent="0.25">
      <c r="A74" s="20" t="s">
        <v>148</v>
      </c>
      <c r="B74" s="21" t="s">
        <v>165</v>
      </c>
      <c r="C74" s="28"/>
      <c r="D74" s="243">
        <f>SUM(D45:D73)</f>
        <v>317.5</v>
      </c>
      <c r="E74" s="243">
        <f t="shared" ref="E74:O74" si="39">SUM(E45:E73)</f>
        <v>317.5</v>
      </c>
      <c r="F74" s="243">
        <f t="shared" si="39"/>
        <v>0</v>
      </c>
      <c r="G74" s="243">
        <f t="shared" si="39"/>
        <v>0</v>
      </c>
      <c r="H74" s="24">
        <f t="shared" si="39"/>
        <v>0</v>
      </c>
      <c r="I74" s="24">
        <f t="shared" si="39"/>
        <v>0</v>
      </c>
      <c r="J74" s="24">
        <f t="shared" si="39"/>
        <v>0</v>
      </c>
      <c r="K74" s="24">
        <f t="shared" si="39"/>
        <v>0</v>
      </c>
      <c r="L74" s="21">
        <f t="shared" si="39"/>
        <v>317.5</v>
      </c>
      <c r="M74" s="21">
        <f t="shared" si="39"/>
        <v>317.5</v>
      </c>
      <c r="N74" s="21">
        <f t="shared" si="39"/>
        <v>0</v>
      </c>
      <c r="O74" s="21">
        <f t="shared" si="39"/>
        <v>0</v>
      </c>
    </row>
    <row r="75" spans="1:15" ht="15.95" hidden="1" customHeight="1" x14ac:dyDescent="0.25">
      <c r="A75" s="37" t="s">
        <v>87</v>
      </c>
      <c r="B75" s="601" t="s">
        <v>169</v>
      </c>
      <c r="C75" s="602"/>
      <c r="D75" s="602"/>
      <c r="E75" s="602"/>
      <c r="F75" s="602"/>
      <c r="G75" s="602"/>
      <c r="H75" s="602"/>
      <c r="I75" s="602"/>
      <c r="J75" s="602"/>
      <c r="K75" s="602"/>
      <c r="L75" s="602"/>
      <c r="M75" s="602"/>
      <c r="N75" s="602"/>
      <c r="O75" s="603"/>
    </row>
    <row r="76" spans="1:15" ht="15" hidden="1" customHeight="1" x14ac:dyDescent="0.25">
      <c r="A76" s="19" t="s">
        <v>88</v>
      </c>
      <c r="B76" s="29" t="s">
        <v>20</v>
      </c>
      <c r="C76" s="342" t="s">
        <v>25</v>
      </c>
      <c r="D76" s="16">
        <f t="shared" ref="D76" si="40">E76+G76</f>
        <v>0</v>
      </c>
      <c r="E76" s="16"/>
      <c r="F76" s="16"/>
      <c r="G76" s="16"/>
      <c r="H76" s="9">
        <f t="shared" ref="H76:H77" si="41">I76+K76</f>
        <v>0</v>
      </c>
      <c r="I76" s="10"/>
      <c r="J76" s="10"/>
      <c r="K76" s="200"/>
      <c r="L76" s="11">
        <f t="shared" ref="L76:L77" si="42">M76+O76</f>
        <v>0</v>
      </c>
      <c r="M76" s="11">
        <f t="shared" ref="M76" si="43">E76+I76</f>
        <v>0</v>
      </c>
      <c r="N76" s="11">
        <f t="shared" ref="N76" si="44">F76+J76</f>
        <v>0</v>
      </c>
      <c r="O76" s="11">
        <f t="shared" ref="O76" si="45">G76+K76</f>
        <v>0</v>
      </c>
    </row>
    <row r="77" spans="1:15" ht="15.95" hidden="1" customHeight="1" x14ac:dyDescent="0.25">
      <c r="A77" s="361" t="s">
        <v>89</v>
      </c>
      <c r="B77" s="43" t="s">
        <v>166</v>
      </c>
      <c r="C77" s="76"/>
      <c r="D77" s="243">
        <f>E77+G77</f>
        <v>0</v>
      </c>
      <c r="E77" s="23">
        <f>SUM(E76:E76)</f>
        <v>0</v>
      </c>
      <c r="F77" s="23">
        <f>SUM(F76:F76)</f>
        <v>0</v>
      </c>
      <c r="G77" s="23">
        <f>SUM(G76:G76)</f>
        <v>0</v>
      </c>
      <c r="H77" s="24">
        <f t="shared" si="41"/>
        <v>0</v>
      </c>
      <c r="I77" s="24">
        <f>SUM(I76:I76)</f>
        <v>0</v>
      </c>
      <c r="J77" s="24">
        <f>SUM(J76:J76)</f>
        <v>0</v>
      </c>
      <c r="K77" s="24">
        <f>SUM(K76:K76)</f>
        <v>0</v>
      </c>
      <c r="L77" s="21">
        <f t="shared" si="42"/>
        <v>0</v>
      </c>
      <c r="M77" s="21">
        <f>SUM(M76:M76)</f>
        <v>0</v>
      </c>
      <c r="N77" s="21">
        <f>SUM(N76:N76)</f>
        <v>0</v>
      </c>
      <c r="O77" s="21">
        <f>SUM(O76:O76)</f>
        <v>0</v>
      </c>
    </row>
    <row r="78" spans="1:15" ht="15.95" customHeight="1" x14ac:dyDescent="0.25">
      <c r="A78" s="37" t="s">
        <v>105</v>
      </c>
      <c r="B78" s="601" t="s">
        <v>60</v>
      </c>
      <c r="C78" s="602"/>
      <c r="D78" s="602"/>
      <c r="E78" s="602"/>
      <c r="F78" s="602"/>
      <c r="G78" s="602"/>
      <c r="H78" s="602"/>
      <c r="I78" s="602"/>
      <c r="J78" s="602"/>
      <c r="K78" s="602"/>
      <c r="L78" s="602"/>
      <c r="M78" s="602"/>
      <c r="N78" s="602"/>
      <c r="O78" s="603"/>
    </row>
    <row r="79" spans="1:15" ht="15" hidden="1" customHeight="1" x14ac:dyDescent="0.25">
      <c r="A79" s="19" t="s">
        <v>91</v>
      </c>
      <c r="B79" s="29" t="s">
        <v>20</v>
      </c>
      <c r="C79" s="38" t="s">
        <v>30</v>
      </c>
      <c r="D79" s="16">
        <f t="shared" ref="D79:D83" si="46">E79+G79</f>
        <v>0</v>
      </c>
      <c r="E79" s="16"/>
      <c r="F79" s="16"/>
      <c r="G79" s="16"/>
      <c r="H79" s="9">
        <f t="shared" ref="H79:H80" si="47">I79+K79</f>
        <v>0</v>
      </c>
      <c r="I79" s="10"/>
      <c r="J79" s="10"/>
      <c r="K79" s="200"/>
      <c r="L79" s="11">
        <f t="shared" ref="L79" si="48">M79+O79</f>
        <v>0</v>
      </c>
      <c r="M79" s="11">
        <f t="shared" ref="M79:O80" si="49">E79+I79</f>
        <v>0</v>
      </c>
      <c r="N79" s="11">
        <f t="shared" si="49"/>
        <v>0</v>
      </c>
      <c r="O79" s="11">
        <f t="shared" si="49"/>
        <v>0</v>
      </c>
    </row>
    <row r="80" spans="1:15" ht="15" customHeight="1" x14ac:dyDescent="0.25">
      <c r="A80" s="13" t="s">
        <v>106</v>
      </c>
      <c r="B80" s="29" t="s">
        <v>27</v>
      </c>
      <c r="C80" s="38" t="s">
        <v>30</v>
      </c>
      <c r="D80" s="16">
        <f t="shared" si="46"/>
        <v>4.4000000000000004</v>
      </c>
      <c r="E80" s="16">
        <v>4.4000000000000004</v>
      </c>
      <c r="F80" s="16"/>
      <c r="G80" s="16"/>
      <c r="H80" s="10">
        <f t="shared" si="47"/>
        <v>0</v>
      </c>
      <c r="I80" s="10"/>
      <c r="J80" s="10"/>
      <c r="K80" s="10"/>
      <c r="L80" s="12">
        <f t="shared" ref="L80" si="50">D80+H80</f>
        <v>4.4000000000000004</v>
      </c>
      <c r="M80" s="12">
        <f t="shared" si="49"/>
        <v>4.4000000000000004</v>
      </c>
      <c r="N80" s="12">
        <f t="shared" si="49"/>
        <v>0</v>
      </c>
      <c r="O80" s="12">
        <f t="shared" si="49"/>
        <v>0</v>
      </c>
    </row>
    <row r="81" spans="1:17" ht="15" customHeight="1" x14ac:dyDescent="0.25">
      <c r="A81" s="13" t="s">
        <v>107</v>
      </c>
      <c r="B81" s="29" t="s">
        <v>52</v>
      </c>
      <c r="C81" s="38" t="s">
        <v>30</v>
      </c>
      <c r="D81" s="16">
        <f t="shared" si="46"/>
        <v>0.2</v>
      </c>
      <c r="E81" s="16">
        <v>0.2</v>
      </c>
      <c r="F81" s="16"/>
      <c r="G81" s="16"/>
      <c r="H81" s="10">
        <f t="shared" ref="H81:H85" si="51">I81+K81</f>
        <v>0</v>
      </c>
      <c r="I81" s="10"/>
      <c r="J81" s="10"/>
      <c r="K81" s="10"/>
      <c r="L81" s="12">
        <f t="shared" ref="L81:L83" si="52">D81+H81</f>
        <v>0.2</v>
      </c>
      <c r="M81" s="12">
        <f t="shared" ref="M81:M83" si="53">E81+I81</f>
        <v>0.2</v>
      </c>
      <c r="N81" s="12">
        <f t="shared" ref="N81:N83" si="54">F81+J81</f>
        <v>0</v>
      </c>
      <c r="O81" s="12">
        <f t="shared" ref="O81:O83" si="55">G81+K81</f>
        <v>0</v>
      </c>
    </row>
    <row r="82" spans="1:17" ht="15" customHeight="1" x14ac:dyDescent="0.25">
      <c r="A82" s="13" t="s">
        <v>108</v>
      </c>
      <c r="B82" s="29" t="s">
        <v>53</v>
      </c>
      <c r="C82" s="38" t="s">
        <v>30</v>
      </c>
      <c r="D82" s="16">
        <f t="shared" si="46"/>
        <v>1.1000000000000001</v>
      </c>
      <c r="E82" s="16">
        <v>1.1000000000000001</v>
      </c>
      <c r="F82" s="16"/>
      <c r="G82" s="16"/>
      <c r="H82" s="10">
        <f t="shared" si="51"/>
        <v>0</v>
      </c>
      <c r="I82" s="10"/>
      <c r="J82" s="10"/>
      <c r="K82" s="10"/>
      <c r="L82" s="12">
        <f t="shared" si="52"/>
        <v>1.1000000000000001</v>
      </c>
      <c r="M82" s="12">
        <f t="shared" si="53"/>
        <v>1.1000000000000001</v>
      </c>
      <c r="N82" s="12">
        <f t="shared" si="54"/>
        <v>0</v>
      </c>
      <c r="O82" s="12">
        <f t="shared" si="55"/>
        <v>0</v>
      </c>
    </row>
    <row r="83" spans="1:17" ht="15" customHeight="1" x14ac:dyDescent="0.25">
      <c r="A83" s="13" t="s">
        <v>109</v>
      </c>
      <c r="B83" s="29" t="s">
        <v>61</v>
      </c>
      <c r="C83" s="38" t="s">
        <v>30</v>
      </c>
      <c r="D83" s="16">
        <f t="shared" si="46"/>
        <v>0.1</v>
      </c>
      <c r="E83" s="16">
        <v>0.1</v>
      </c>
      <c r="F83" s="16"/>
      <c r="G83" s="16"/>
      <c r="H83" s="10">
        <f t="shared" si="51"/>
        <v>0</v>
      </c>
      <c r="I83" s="10"/>
      <c r="J83" s="10"/>
      <c r="K83" s="10"/>
      <c r="L83" s="12">
        <f t="shared" si="52"/>
        <v>0.1</v>
      </c>
      <c r="M83" s="12">
        <f t="shared" si="53"/>
        <v>0.1</v>
      </c>
      <c r="N83" s="12">
        <f t="shared" si="54"/>
        <v>0</v>
      </c>
      <c r="O83" s="12">
        <f t="shared" si="55"/>
        <v>0</v>
      </c>
    </row>
    <row r="84" spans="1:17" ht="15" customHeight="1" x14ac:dyDescent="0.25">
      <c r="A84" s="13" t="s">
        <v>154</v>
      </c>
      <c r="B84" s="29" t="s">
        <v>28</v>
      </c>
      <c r="C84" s="38" t="s">
        <v>30</v>
      </c>
      <c r="D84" s="16">
        <f t="shared" ref="D84:D85" si="56">E84+G84</f>
        <v>4.0999999999999996</v>
      </c>
      <c r="E84" s="16">
        <v>4.0999999999999996</v>
      </c>
      <c r="F84" s="16"/>
      <c r="G84" s="16"/>
      <c r="H84" s="10">
        <f t="shared" si="51"/>
        <v>0</v>
      </c>
      <c r="I84" s="10"/>
      <c r="J84" s="10"/>
      <c r="K84" s="10"/>
      <c r="L84" s="12">
        <f t="shared" ref="L84:L85" si="57">D84+H84</f>
        <v>4.0999999999999996</v>
      </c>
      <c r="M84" s="12">
        <f t="shared" ref="M84:M85" si="58">E84+I84</f>
        <v>4.0999999999999996</v>
      </c>
      <c r="N84" s="12">
        <f t="shared" ref="N84:N85" si="59">F84+J84</f>
        <v>0</v>
      </c>
      <c r="O84" s="12">
        <f t="shared" ref="O84:O85" si="60">G84+K84</f>
        <v>0</v>
      </c>
    </row>
    <row r="85" spans="1:17" ht="15" customHeight="1" x14ac:dyDescent="0.25">
      <c r="A85" s="13" t="s">
        <v>110</v>
      </c>
      <c r="B85" s="12" t="s">
        <v>29</v>
      </c>
      <c r="C85" s="38" t="s">
        <v>30</v>
      </c>
      <c r="D85" s="16">
        <f t="shared" si="56"/>
        <v>2.6</v>
      </c>
      <c r="E85" s="16">
        <v>2.6</v>
      </c>
      <c r="F85" s="16"/>
      <c r="G85" s="16"/>
      <c r="H85" s="10">
        <f t="shared" si="51"/>
        <v>0</v>
      </c>
      <c r="I85" s="10"/>
      <c r="J85" s="10"/>
      <c r="K85" s="10"/>
      <c r="L85" s="12">
        <f t="shared" si="57"/>
        <v>2.6</v>
      </c>
      <c r="M85" s="12">
        <f t="shared" si="58"/>
        <v>2.6</v>
      </c>
      <c r="N85" s="12">
        <f t="shared" si="59"/>
        <v>0</v>
      </c>
      <c r="O85" s="12">
        <f t="shared" si="60"/>
        <v>0</v>
      </c>
    </row>
    <row r="86" spans="1:17" ht="15.95" customHeight="1" x14ac:dyDescent="0.25">
      <c r="A86" s="361" t="s">
        <v>111</v>
      </c>
      <c r="B86" s="43" t="s">
        <v>167</v>
      </c>
      <c r="C86" s="76"/>
      <c r="D86" s="243">
        <f t="shared" ref="D86:Q86" si="61">SUM(D80:D85)</f>
        <v>12.5</v>
      </c>
      <c r="E86" s="243">
        <f t="shared" si="61"/>
        <v>12.5</v>
      </c>
      <c r="F86" s="243">
        <f t="shared" si="61"/>
        <v>0</v>
      </c>
      <c r="G86" s="243">
        <f t="shared" si="61"/>
        <v>0</v>
      </c>
      <c r="H86" s="24">
        <f t="shared" si="61"/>
        <v>0</v>
      </c>
      <c r="I86" s="24">
        <f t="shared" si="61"/>
        <v>0</v>
      </c>
      <c r="J86" s="24">
        <f t="shared" si="61"/>
        <v>0</v>
      </c>
      <c r="K86" s="24">
        <f t="shared" si="61"/>
        <v>0</v>
      </c>
      <c r="L86" s="21">
        <f t="shared" si="61"/>
        <v>12.5</v>
      </c>
      <c r="M86" s="21">
        <f t="shared" si="61"/>
        <v>12.5</v>
      </c>
      <c r="N86" s="21">
        <f t="shared" si="61"/>
        <v>0</v>
      </c>
      <c r="O86" s="21">
        <f t="shared" si="61"/>
        <v>0</v>
      </c>
      <c r="P86" s="243">
        <f t="shared" si="61"/>
        <v>0</v>
      </c>
      <c r="Q86" s="243">
        <f t="shared" si="61"/>
        <v>0</v>
      </c>
    </row>
    <row r="87" spans="1:17" ht="17.25" customHeight="1" x14ac:dyDescent="0.25">
      <c r="A87" s="32" t="s">
        <v>112</v>
      </c>
      <c r="B87" s="601" t="s">
        <v>62</v>
      </c>
      <c r="C87" s="602"/>
      <c r="D87" s="602"/>
      <c r="E87" s="602"/>
      <c r="F87" s="602"/>
      <c r="G87" s="602"/>
      <c r="H87" s="602"/>
      <c r="I87" s="602"/>
      <c r="J87" s="602"/>
      <c r="K87" s="602"/>
      <c r="L87" s="602"/>
      <c r="M87" s="602"/>
      <c r="N87" s="602"/>
      <c r="O87" s="603"/>
    </row>
    <row r="88" spans="1:17" x14ac:dyDescent="0.25">
      <c r="A88" s="37" t="s">
        <v>113</v>
      </c>
      <c r="B88" s="12" t="s">
        <v>20</v>
      </c>
      <c r="C88" s="95" t="s">
        <v>24</v>
      </c>
      <c r="D88" s="16">
        <f t="shared" ref="D88" si="62">E88+G88</f>
        <v>195.5</v>
      </c>
      <c r="E88" s="16">
        <v>179</v>
      </c>
      <c r="F88" s="16"/>
      <c r="G88" s="16">
        <v>16.5</v>
      </c>
      <c r="H88" s="9">
        <f t="shared" ref="H88" si="63">I88+K88</f>
        <v>0</v>
      </c>
      <c r="I88" s="10"/>
      <c r="J88" s="10"/>
      <c r="K88" s="200"/>
      <c r="L88" s="11">
        <f t="shared" ref="L88" si="64">M88+O88</f>
        <v>195.5</v>
      </c>
      <c r="M88" s="11">
        <f t="shared" ref="M88" si="65">E88+I88</f>
        <v>179</v>
      </c>
      <c r="N88" s="11">
        <f t="shared" ref="N88" si="66">F88+J88</f>
        <v>0</v>
      </c>
      <c r="O88" s="11">
        <f t="shared" ref="O88" si="67">G88+K88</f>
        <v>16.5</v>
      </c>
    </row>
    <row r="89" spans="1:17" x14ac:dyDescent="0.25">
      <c r="A89" s="37" t="s">
        <v>114</v>
      </c>
      <c r="B89" s="78" t="s">
        <v>47</v>
      </c>
      <c r="C89" s="95" t="s">
        <v>24</v>
      </c>
      <c r="D89" s="16">
        <f t="shared" ref="D89" si="68">E89+G89</f>
        <v>4</v>
      </c>
      <c r="E89" s="16">
        <v>4</v>
      </c>
      <c r="F89" s="16"/>
      <c r="G89" s="16"/>
      <c r="H89" s="9">
        <f t="shared" ref="H89" si="69">I89+K89</f>
        <v>0</v>
      </c>
      <c r="I89" s="10"/>
      <c r="J89" s="10"/>
      <c r="K89" s="200"/>
      <c r="L89" s="11">
        <f t="shared" ref="L89" si="70">M89+O89</f>
        <v>4</v>
      </c>
      <c r="M89" s="11">
        <f t="shared" ref="M89" si="71">E89+I89</f>
        <v>4</v>
      </c>
      <c r="N89" s="11">
        <f t="shared" ref="N89" si="72">F89+J89</f>
        <v>0</v>
      </c>
      <c r="O89" s="11">
        <f t="shared" ref="O89" si="73">G89+K89</f>
        <v>0</v>
      </c>
    </row>
    <row r="90" spans="1:17" x14ac:dyDescent="0.25">
      <c r="A90" s="37" t="s">
        <v>150</v>
      </c>
      <c r="B90" s="29" t="s">
        <v>48</v>
      </c>
      <c r="C90" s="95" t="s">
        <v>24</v>
      </c>
      <c r="D90" s="16">
        <f t="shared" ref="D90:D92" si="74">E90+G90</f>
        <v>1.6</v>
      </c>
      <c r="E90" s="16">
        <v>1.6</v>
      </c>
      <c r="F90" s="16"/>
      <c r="G90" s="16"/>
      <c r="H90" s="9">
        <f t="shared" ref="H90:H92" si="75">I90+K90</f>
        <v>0</v>
      </c>
      <c r="I90" s="10"/>
      <c r="J90" s="10"/>
      <c r="K90" s="200"/>
      <c r="L90" s="11">
        <f t="shared" ref="L90:L92" si="76">M90+O90</f>
        <v>1.6</v>
      </c>
      <c r="M90" s="11">
        <f t="shared" ref="M90:M92" si="77">E90+I90</f>
        <v>1.6</v>
      </c>
      <c r="N90" s="11">
        <f t="shared" ref="N90:N92" si="78">F90+J90</f>
        <v>0</v>
      </c>
      <c r="O90" s="11">
        <f t="shared" ref="O90:O92" si="79">G90+K90</f>
        <v>0</v>
      </c>
    </row>
    <row r="91" spans="1:17" x14ac:dyDescent="0.25">
      <c r="A91" s="37" t="s">
        <v>115</v>
      </c>
      <c r="B91" s="12" t="s">
        <v>63</v>
      </c>
      <c r="C91" s="95" t="s">
        <v>24</v>
      </c>
      <c r="D91" s="16">
        <f t="shared" si="74"/>
        <v>4.3</v>
      </c>
      <c r="E91" s="16">
        <v>4.3</v>
      </c>
      <c r="F91" s="16"/>
      <c r="G91" s="16"/>
      <c r="H91" s="9">
        <f t="shared" si="75"/>
        <v>0</v>
      </c>
      <c r="I91" s="10"/>
      <c r="J91" s="10"/>
      <c r="K91" s="200"/>
      <c r="L91" s="11">
        <f t="shared" si="76"/>
        <v>4.3</v>
      </c>
      <c r="M91" s="11">
        <f t="shared" si="77"/>
        <v>4.3</v>
      </c>
      <c r="N91" s="11">
        <f t="shared" si="78"/>
        <v>0</v>
      </c>
      <c r="O91" s="11">
        <f t="shared" si="79"/>
        <v>0</v>
      </c>
    </row>
    <row r="92" spans="1:17" x14ac:dyDescent="0.25">
      <c r="A92" s="37" t="s">
        <v>116</v>
      </c>
      <c r="B92" s="12" t="s">
        <v>348</v>
      </c>
      <c r="C92" s="95" t="s">
        <v>24</v>
      </c>
      <c r="D92" s="16">
        <f t="shared" si="74"/>
        <v>2</v>
      </c>
      <c r="E92" s="16">
        <v>2</v>
      </c>
      <c r="F92" s="16"/>
      <c r="G92" s="16"/>
      <c r="H92" s="9">
        <f t="shared" si="75"/>
        <v>0</v>
      </c>
      <c r="I92" s="10"/>
      <c r="J92" s="10"/>
      <c r="K92" s="200"/>
      <c r="L92" s="11">
        <f t="shared" si="76"/>
        <v>2</v>
      </c>
      <c r="M92" s="11">
        <f t="shared" si="77"/>
        <v>2</v>
      </c>
      <c r="N92" s="11">
        <f t="shared" si="78"/>
        <v>0</v>
      </c>
      <c r="O92" s="11">
        <f t="shared" si="79"/>
        <v>0</v>
      </c>
    </row>
    <row r="93" spans="1:17" ht="15.95" customHeight="1" x14ac:dyDescent="0.25">
      <c r="A93" s="362" t="s">
        <v>117</v>
      </c>
      <c r="B93" s="437" t="s">
        <v>168</v>
      </c>
      <c r="C93" s="25"/>
      <c r="D93" s="243">
        <f>E93+G93</f>
        <v>207.4</v>
      </c>
      <c r="E93" s="23">
        <f>SUM(E88:E92)</f>
        <v>190.9</v>
      </c>
      <c r="F93" s="23">
        <f t="shared" ref="F93:G93" si="80">SUM(F88:F92)</f>
        <v>0</v>
      </c>
      <c r="G93" s="23">
        <f t="shared" si="80"/>
        <v>16.5</v>
      </c>
      <c r="H93" s="24">
        <f t="shared" ref="H93" si="81">I93+K93</f>
        <v>0</v>
      </c>
      <c r="I93" s="24">
        <f>SUM(I88:I92)</f>
        <v>0</v>
      </c>
      <c r="J93" s="24">
        <f t="shared" ref="J93:K93" si="82">SUM(J88:J92)</f>
        <v>0</v>
      </c>
      <c r="K93" s="24">
        <f t="shared" si="82"/>
        <v>0</v>
      </c>
      <c r="L93" s="21">
        <f t="shared" ref="L93" si="83">M93+O93</f>
        <v>207.4</v>
      </c>
      <c r="M93" s="21">
        <f>SUM(M88:M92)</f>
        <v>190.9</v>
      </c>
      <c r="N93" s="21">
        <f t="shared" ref="N93:O93" si="84">SUM(N88:N92)</f>
        <v>0</v>
      </c>
      <c r="O93" s="21">
        <f t="shared" si="84"/>
        <v>16.5</v>
      </c>
    </row>
    <row r="94" spans="1:17" ht="18" customHeight="1" x14ac:dyDescent="0.25">
      <c r="A94" s="32" t="s">
        <v>118</v>
      </c>
      <c r="B94" s="722" t="s">
        <v>336</v>
      </c>
      <c r="C94" s="723"/>
      <c r="D94" s="723"/>
      <c r="E94" s="723"/>
      <c r="F94" s="723"/>
      <c r="G94" s="723"/>
      <c r="H94" s="723"/>
      <c r="I94" s="723"/>
      <c r="J94" s="723"/>
      <c r="K94" s="723"/>
      <c r="L94" s="723"/>
      <c r="M94" s="723"/>
      <c r="N94" s="723"/>
      <c r="O94" s="724"/>
    </row>
    <row r="95" spans="1:17" ht="15.75" customHeight="1" x14ac:dyDescent="0.25">
      <c r="A95" s="32" t="s">
        <v>119</v>
      </c>
      <c r="B95" s="601" t="s">
        <v>6</v>
      </c>
      <c r="C95" s="602"/>
      <c r="D95" s="602"/>
      <c r="E95" s="602"/>
      <c r="F95" s="602"/>
      <c r="G95" s="602"/>
      <c r="H95" s="602"/>
      <c r="I95" s="602"/>
      <c r="J95" s="602"/>
      <c r="K95" s="602"/>
      <c r="L95" s="602"/>
      <c r="M95" s="602"/>
      <c r="N95" s="602"/>
      <c r="O95" s="603"/>
    </row>
    <row r="96" spans="1:17" ht="15" customHeight="1" x14ac:dyDescent="0.25">
      <c r="A96" s="32" t="s">
        <v>120</v>
      </c>
      <c r="B96" s="12" t="s">
        <v>20</v>
      </c>
      <c r="C96" s="15" t="s">
        <v>9</v>
      </c>
      <c r="D96" s="16">
        <f t="shared" ref="D96:D100" si="85">E96+G96</f>
        <v>5.3</v>
      </c>
      <c r="E96" s="16">
        <v>5.3</v>
      </c>
      <c r="F96" s="16"/>
      <c r="G96" s="16"/>
      <c r="H96" s="10">
        <f t="shared" ref="H96:H100" si="86">I96+K96</f>
        <v>0</v>
      </c>
      <c r="I96" s="10"/>
      <c r="J96" s="10"/>
      <c r="K96" s="10"/>
      <c r="L96" s="12">
        <f t="shared" ref="L96:L100" si="87">M96+O96</f>
        <v>5.3</v>
      </c>
      <c r="M96" s="12">
        <f t="shared" ref="M96:O100" si="88">E96+I96</f>
        <v>5.3</v>
      </c>
      <c r="N96" s="12">
        <f t="shared" si="88"/>
        <v>0</v>
      </c>
      <c r="O96" s="12">
        <f t="shared" si="88"/>
        <v>0</v>
      </c>
    </row>
    <row r="97" spans="1:15" ht="15" customHeight="1" x14ac:dyDescent="0.25">
      <c r="A97" s="32" t="s">
        <v>121</v>
      </c>
      <c r="B97" s="6" t="s">
        <v>12</v>
      </c>
      <c r="C97" s="15" t="s">
        <v>9</v>
      </c>
      <c r="D97" s="16">
        <f t="shared" ref="D97" si="89">E97+G97</f>
        <v>0.1</v>
      </c>
      <c r="E97" s="16">
        <v>0.1</v>
      </c>
      <c r="F97" s="16"/>
      <c r="G97" s="16"/>
      <c r="H97" s="10">
        <f t="shared" ref="H97" si="90">I97+K97</f>
        <v>0</v>
      </c>
      <c r="I97" s="10"/>
      <c r="J97" s="10"/>
      <c r="K97" s="10"/>
      <c r="L97" s="12">
        <f t="shared" ref="L97" si="91">M97+O97</f>
        <v>0.1</v>
      </c>
      <c r="M97" s="12">
        <f t="shared" ref="M97" si="92">E97+I97</f>
        <v>0.1</v>
      </c>
      <c r="N97" s="12">
        <f t="shared" ref="N97" si="93">F97+J97</f>
        <v>0</v>
      </c>
      <c r="O97" s="12">
        <f t="shared" ref="O97" si="94">G97+K97</f>
        <v>0</v>
      </c>
    </row>
    <row r="98" spans="1:15" ht="15" hidden="1" customHeight="1" x14ac:dyDescent="0.25">
      <c r="A98" s="32"/>
      <c r="B98" s="35" t="s">
        <v>11</v>
      </c>
      <c r="C98" s="15" t="s">
        <v>9</v>
      </c>
      <c r="D98" s="16">
        <f t="shared" ref="D98" si="95">E98+G98</f>
        <v>0</v>
      </c>
      <c r="E98" s="16"/>
      <c r="F98" s="16"/>
      <c r="G98" s="16"/>
      <c r="H98" s="10">
        <f t="shared" ref="H98" si="96">I98+K98</f>
        <v>0</v>
      </c>
      <c r="I98" s="10"/>
      <c r="J98" s="10"/>
      <c r="K98" s="10"/>
      <c r="L98" s="12">
        <f t="shared" ref="L98" si="97">M98+O98</f>
        <v>0</v>
      </c>
      <c r="M98" s="12">
        <f t="shared" ref="M98" si="98">E98+I98</f>
        <v>0</v>
      </c>
      <c r="N98" s="12">
        <f t="shared" ref="N98" si="99">F98+J98</f>
        <v>0</v>
      </c>
      <c r="O98" s="12">
        <f t="shared" ref="O98" si="100">G98+K98</f>
        <v>0</v>
      </c>
    </row>
    <row r="99" spans="1:15" ht="15" customHeight="1" x14ac:dyDescent="0.25">
      <c r="A99" s="32" t="s">
        <v>122</v>
      </c>
      <c r="B99" s="35" t="s">
        <v>15</v>
      </c>
      <c r="C99" s="15" t="s">
        <v>9</v>
      </c>
      <c r="D99" s="16">
        <f t="shared" ref="D99" si="101">E99+G99</f>
        <v>1.8</v>
      </c>
      <c r="E99" s="16"/>
      <c r="F99" s="16"/>
      <c r="G99" s="16">
        <v>1.8</v>
      </c>
      <c r="H99" s="10">
        <f t="shared" ref="H99" si="102">I99+K99</f>
        <v>0</v>
      </c>
      <c r="I99" s="10"/>
      <c r="J99" s="10"/>
      <c r="K99" s="10"/>
      <c r="L99" s="12">
        <f t="shared" ref="L99" si="103">M99+O99</f>
        <v>1.8</v>
      </c>
      <c r="M99" s="12">
        <f t="shared" ref="M99" si="104">E99+I99</f>
        <v>0</v>
      </c>
      <c r="N99" s="12">
        <f t="shared" ref="N99" si="105">F99+J99</f>
        <v>0</v>
      </c>
      <c r="O99" s="12">
        <f t="shared" ref="O99" si="106">G99+K99</f>
        <v>1.8</v>
      </c>
    </row>
    <row r="100" spans="1:15" ht="15" customHeight="1" x14ac:dyDescent="0.25">
      <c r="A100" s="32" t="s">
        <v>123</v>
      </c>
      <c r="B100" s="12" t="s">
        <v>16</v>
      </c>
      <c r="C100" s="15" t="s">
        <v>9</v>
      </c>
      <c r="D100" s="16">
        <f t="shared" si="85"/>
        <v>0.7</v>
      </c>
      <c r="E100" s="16">
        <v>0.7</v>
      </c>
      <c r="F100" s="16"/>
      <c r="G100" s="16"/>
      <c r="H100" s="10">
        <f t="shared" si="86"/>
        <v>0</v>
      </c>
      <c r="I100" s="10"/>
      <c r="J100" s="10"/>
      <c r="K100" s="10"/>
      <c r="L100" s="12">
        <f t="shared" si="87"/>
        <v>0.7</v>
      </c>
      <c r="M100" s="12">
        <f t="shared" si="88"/>
        <v>0.7</v>
      </c>
      <c r="N100" s="12">
        <f t="shared" si="88"/>
        <v>0</v>
      </c>
      <c r="O100" s="12">
        <f t="shared" si="88"/>
        <v>0</v>
      </c>
    </row>
    <row r="101" spans="1:15" ht="15" customHeight="1" x14ac:dyDescent="0.25">
      <c r="A101" s="363" t="s">
        <v>124</v>
      </c>
      <c r="B101" s="21" t="s">
        <v>162</v>
      </c>
      <c r="C101" s="28"/>
      <c r="D101" s="243">
        <f>SUM(D96:D100)</f>
        <v>7.8999999999999995</v>
      </c>
      <c r="E101" s="243">
        <f t="shared" ref="E101:O101" si="107">SUM(E96:E100)</f>
        <v>6.1</v>
      </c>
      <c r="F101" s="243">
        <f t="shared" si="107"/>
        <v>0</v>
      </c>
      <c r="G101" s="243">
        <f t="shared" si="107"/>
        <v>1.8</v>
      </c>
      <c r="H101" s="24">
        <f t="shared" si="107"/>
        <v>0</v>
      </c>
      <c r="I101" s="24">
        <f t="shared" si="107"/>
        <v>0</v>
      </c>
      <c r="J101" s="24">
        <f t="shared" si="107"/>
        <v>0</v>
      </c>
      <c r="K101" s="24">
        <f t="shared" si="107"/>
        <v>0</v>
      </c>
      <c r="L101" s="21">
        <f t="shared" si="107"/>
        <v>7.8999999999999995</v>
      </c>
      <c r="M101" s="21">
        <f t="shared" si="107"/>
        <v>6.1</v>
      </c>
      <c r="N101" s="21">
        <f t="shared" si="107"/>
        <v>0</v>
      </c>
      <c r="O101" s="21">
        <f t="shared" si="107"/>
        <v>1.8</v>
      </c>
    </row>
    <row r="102" spans="1:15" ht="18.75" customHeight="1" x14ac:dyDescent="0.25">
      <c r="A102" s="32" t="s">
        <v>125</v>
      </c>
      <c r="B102" s="601" t="s">
        <v>54</v>
      </c>
      <c r="C102" s="602"/>
      <c r="D102" s="602"/>
      <c r="E102" s="602"/>
      <c r="F102" s="602"/>
      <c r="G102" s="602"/>
      <c r="H102" s="602"/>
      <c r="I102" s="602"/>
      <c r="J102" s="602"/>
      <c r="K102" s="602"/>
      <c r="L102" s="602"/>
      <c r="M102" s="602"/>
      <c r="N102" s="602"/>
      <c r="O102" s="603"/>
    </row>
    <row r="103" spans="1:15" ht="15" customHeight="1" x14ac:dyDescent="0.25">
      <c r="A103" s="32" t="s">
        <v>126</v>
      </c>
      <c r="B103" s="35" t="s">
        <v>10</v>
      </c>
      <c r="C103" s="15" t="s">
        <v>22</v>
      </c>
      <c r="D103" s="16">
        <f t="shared" ref="D103:D108" si="108">E103+G103</f>
        <v>0.4</v>
      </c>
      <c r="E103" s="16">
        <v>0.4</v>
      </c>
      <c r="F103" s="16"/>
      <c r="G103" s="16"/>
      <c r="H103" s="10">
        <f t="shared" ref="H103:H108" si="109">I103+K103</f>
        <v>0</v>
      </c>
      <c r="I103" s="10"/>
      <c r="J103" s="10"/>
      <c r="K103" s="10"/>
      <c r="L103" s="12">
        <f t="shared" ref="L103:L108" si="110">M103+O103</f>
        <v>0.4</v>
      </c>
      <c r="M103" s="12">
        <f t="shared" ref="M103:M108" si="111">E103+I103</f>
        <v>0.4</v>
      </c>
      <c r="N103" s="12">
        <f t="shared" ref="N103:N108" si="112">F103+J103</f>
        <v>0</v>
      </c>
      <c r="O103" s="12">
        <f t="shared" ref="O103:O108" si="113">G103+K103</f>
        <v>0</v>
      </c>
    </row>
    <row r="104" spans="1:15" ht="15" customHeight="1" x14ac:dyDescent="0.25">
      <c r="A104" s="32" t="s">
        <v>151</v>
      </c>
      <c r="B104" s="35" t="s">
        <v>11</v>
      </c>
      <c r="C104" s="15" t="s">
        <v>22</v>
      </c>
      <c r="D104" s="16">
        <f t="shared" si="108"/>
        <v>5.5</v>
      </c>
      <c r="E104" s="16">
        <v>3.7</v>
      </c>
      <c r="F104" s="16"/>
      <c r="G104" s="16">
        <v>1.8</v>
      </c>
      <c r="H104" s="10">
        <f t="shared" si="109"/>
        <v>0</v>
      </c>
      <c r="I104" s="10"/>
      <c r="J104" s="10"/>
      <c r="K104" s="10"/>
      <c r="L104" s="12">
        <f t="shared" si="110"/>
        <v>5.5</v>
      </c>
      <c r="M104" s="12">
        <f t="shared" si="111"/>
        <v>3.7</v>
      </c>
      <c r="N104" s="12">
        <f t="shared" si="112"/>
        <v>0</v>
      </c>
      <c r="O104" s="12">
        <f t="shared" si="113"/>
        <v>1.8</v>
      </c>
    </row>
    <row r="105" spans="1:15" ht="15" customHeight="1" x14ac:dyDescent="0.25">
      <c r="A105" s="32" t="s">
        <v>127</v>
      </c>
      <c r="B105" s="35" t="s">
        <v>13</v>
      </c>
      <c r="C105" s="15" t="s">
        <v>22</v>
      </c>
      <c r="D105" s="16">
        <f t="shared" ref="D105" si="114">E105+G105</f>
        <v>0.1</v>
      </c>
      <c r="E105" s="16">
        <v>0.1</v>
      </c>
      <c r="F105" s="16"/>
      <c r="G105" s="16"/>
      <c r="H105" s="10">
        <f t="shared" ref="H105" si="115">I105+K105</f>
        <v>0</v>
      </c>
      <c r="I105" s="10"/>
      <c r="J105" s="10"/>
      <c r="K105" s="10"/>
      <c r="L105" s="12">
        <f t="shared" ref="L105" si="116">M105+O105</f>
        <v>0.1</v>
      </c>
      <c r="M105" s="12">
        <f t="shared" si="111"/>
        <v>0.1</v>
      </c>
      <c r="N105" s="12">
        <f t="shared" si="112"/>
        <v>0</v>
      </c>
      <c r="O105" s="12">
        <f t="shared" si="113"/>
        <v>0</v>
      </c>
    </row>
    <row r="106" spans="1:15" ht="15" customHeight="1" x14ac:dyDescent="0.25">
      <c r="A106" s="32" t="s">
        <v>128</v>
      </c>
      <c r="B106" s="35" t="s">
        <v>14</v>
      </c>
      <c r="C106" s="15" t="s">
        <v>22</v>
      </c>
      <c r="D106" s="16">
        <f t="shared" si="108"/>
        <v>1.9</v>
      </c>
      <c r="E106" s="16"/>
      <c r="F106" s="16"/>
      <c r="G106" s="16">
        <v>1.9</v>
      </c>
      <c r="H106" s="10">
        <f t="shared" si="109"/>
        <v>0</v>
      </c>
      <c r="I106" s="10"/>
      <c r="J106" s="10"/>
      <c r="K106" s="10"/>
      <c r="L106" s="12">
        <f t="shared" si="110"/>
        <v>1.9</v>
      </c>
      <c r="M106" s="12">
        <f t="shared" ref="M106:M107" si="117">E106+I106</f>
        <v>0</v>
      </c>
      <c r="N106" s="12">
        <f t="shared" ref="N106:N107" si="118">F106+J106</f>
        <v>0</v>
      </c>
      <c r="O106" s="12">
        <f t="shared" ref="O106:O107" si="119">G106+K106</f>
        <v>1.9</v>
      </c>
    </row>
    <row r="107" spans="1:15" ht="15" hidden="1" customHeight="1" x14ac:dyDescent="0.25">
      <c r="A107" s="32"/>
      <c r="B107" s="12" t="s">
        <v>15</v>
      </c>
      <c r="C107" s="15" t="s">
        <v>22</v>
      </c>
      <c r="D107" s="16">
        <f t="shared" si="108"/>
        <v>0</v>
      </c>
      <c r="E107" s="16"/>
      <c r="F107" s="16"/>
      <c r="G107" s="16"/>
      <c r="H107" s="10">
        <f t="shared" si="109"/>
        <v>0</v>
      </c>
      <c r="I107" s="10"/>
      <c r="J107" s="10"/>
      <c r="K107" s="10"/>
      <c r="L107" s="12">
        <f t="shared" si="110"/>
        <v>0</v>
      </c>
      <c r="M107" s="12">
        <f t="shared" si="117"/>
        <v>0</v>
      </c>
      <c r="N107" s="12">
        <f t="shared" si="118"/>
        <v>0</v>
      </c>
      <c r="O107" s="12">
        <f t="shared" si="119"/>
        <v>0</v>
      </c>
    </row>
    <row r="108" spans="1:15" ht="15" customHeight="1" x14ac:dyDescent="0.25">
      <c r="A108" s="32" t="s">
        <v>129</v>
      </c>
      <c r="B108" s="12" t="s">
        <v>16</v>
      </c>
      <c r="C108" s="15" t="s">
        <v>22</v>
      </c>
      <c r="D108" s="16">
        <f t="shared" si="108"/>
        <v>4.1999999999999993</v>
      </c>
      <c r="E108" s="16">
        <v>1.4</v>
      </c>
      <c r="F108" s="16"/>
      <c r="G108" s="16">
        <v>2.8</v>
      </c>
      <c r="H108" s="10">
        <f t="shared" si="109"/>
        <v>0</v>
      </c>
      <c r="I108" s="10"/>
      <c r="J108" s="10"/>
      <c r="K108" s="10"/>
      <c r="L108" s="12">
        <f t="shared" si="110"/>
        <v>4.1999999999999993</v>
      </c>
      <c r="M108" s="12">
        <f t="shared" si="111"/>
        <v>1.4</v>
      </c>
      <c r="N108" s="12">
        <f t="shared" si="112"/>
        <v>0</v>
      </c>
      <c r="O108" s="12">
        <f t="shared" si="113"/>
        <v>2.8</v>
      </c>
    </row>
    <row r="109" spans="1:15" ht="15" customHeight="1" x14ac:dyDescent="0.25">
      <c r="A109" s="32" t="s">
        <v>130</v>
      </c>
      <c r="B109" s="12" t="s">
        <v>18</v>
      </c>
      <c r="C109" s="15" t="s">
        <v>22</v>
      </c>
      <c r="D109" s="16">
        <f t="shared" ref="D109" si="120">E109+G109</f>
        <v>0.2</v>
      </c>
      <c r="E109" s="16">
        <v>0.2</v>
      </c>
      <c r="F109" s="16"/>
      <c r="G109" s="16"/>
      <c r="H109" s="10">
        <f t="shared" ref="H109" si="121">I109+K109</f>
        <v>0</v>
      </c>
      <c r="I109" s="10"/>
      <c r="J109" s="10"/>
      <c r="K109" s="10"/>
      <c r="L109" s="12">
        <f t="shared" ref="L109" si="122">M109+O109</f>
        <v>0.2</v>
      </c>
      <c r="M109" s="12">
        <f t="shared" ref="M109" si="123">E109+I109</f>
        <v>0.2</v>
      </c>
      <c r="N109" s="12">
        <f t="shared" ref="N109" si="124">F109+J109</f>
        <v>0</v>
      </c>
      <c r="O109" s="12">
        <f t="shared" ref="O109" si="125">G109+K109</f>
        <v>0</v>
      </c>
    </row>
    <row r="110" spans="1:15" ht="15" customHeight="1" x14ac:dyDescent="0.25">
      <c r="A110" s="363" t="s">
        <v>131</v>
      </c>
      <c r="B110" s="21" t="s">
        <v>163</v>
      </c>
      <c r="C110" s="28"/>
      <c r="D110" s="243">
        <f>SUM(D103:D109)</f>
        <v>12.299999999999999</v>
      </c>
      <c r="E110" s="243">
        <f t="shared" ref="E110:O110" si="126">SUM(E103:E109)</f>
        <v>5.8</v>
      </c>
      <c r="F110" s="243">
        <f t="shared" si="126"/>
        <v>0</v>
      </c>
      <c r="G110" s="243">
        <f t="shared" si="126"/>
        <v>6.5</v>
      </c>
      <c r="H110" s="24">
        <f t="shared" si="126"/>
        <v>0</v>
      </c>
      <c r="I110" s="24">
        <f t="shared" si="126"/>
        <v>0</v>
      </c>
      <c r="J110" s="24">
        <f t="shared" si="126"/>
        <v>0</v>
      </c>
      <c r="K110" s="24">
        <f t="shared" si="126"/>
        <v>0</v>
      </c>
      <c r="L110" s="21">
        <f t="shared" si="126"/>
        <v>12.299999999999999</v>
      </c>
      <c r="M110" s="21">
        <f t="shared" si="126"/>
        <v>5.8</v>
      </c>
      <c r="N110" s="21">
        <f t="shared" si="126"/>
        <v>0</v>
      </c>
      <c r="O110" s="21">
        <f t="shared" si="126"/>
        <v>6.5</v>
      </c>
    </row>
    <row r="111" spans="1:15" ht="15.95" customHeight="1" x14ac:dyDescent="0.25">
      <c r="A111" s="32" t="s">
        <v>132</v>
      </c>
      <c r="B111" s="601" t="s">
        <v>57</v>
      </c>
      <c r="C111" s="602"/>
      <c r="D111" s="602"/>
      <c r="E111" s="602"/>
      <c r="F111" s="602"/>
      <c r="G111" s="602"/>
      <c r="H111" s="602"/>
      <c r="I111" s="602"/>
      <c r="J111" s="602"/>
      <c r="K111" s="602"/>
      <c r="L111" s="602"/>
      <c r="M111" s="602"/>
      <c r="N111" s="602"/>
      <c r="O111" s="602"/>
    </row>
    <row r="112" spans="1:15" ht="15" customHeight="1" x14ac:dyDescent="0.25">
      <c r="A112" s="32" t="s">
        <v>133</v>
      </c>
      <c r="B112" s="35" t="s">
        <v>20</v>
      </c>
      <c r="C112" s="15" t="s">
        <v>32</v>
      </c>
      <c r="D112" s="16">
        <f>E112+G112</f>
        <v>8.6999999999999993</v>
      </c>
      <c r="E112" s="16">
        <v>8.6999999999999993</v>
      </c>
      <c r="F112" s="16"/>
      <c r="G112" s="16"/>
      <c r="H112" s="10">
        <f t="shared" ref="H112" si="127">I112+K112</f>
        <v>0</v>
      </c>
      <c r="I112" s="10"/>
      <c r="J112" s="10"/>
      <c r="K112" s="10"/>
      <c r="L112" s="12">
        <f t="shared" ref="L112" si="128">M112+O112</f>
        <v>8.6999999999999993</v>
      </c>
      <c r="M112" s="12">
        <f t="shared" ref="M112:O112" si="129">E112+I112</f>
        <v>8.6999999999999993</v>
      </c>
      <c r="N112" s="12">
        <f t="shared" si="129"/>
        <v>0</v>
      </c>
      <c r="O112" s="12">
        <f t="shared" si="129"/>
        <v>0</v>
      </c>
    </row>
    <row r="113" spans="1:15" ht="15" customHeight="1" x14ac:dyDescent="0.25">
      <c r="A113" s="32" t="s">
        <v>152</v>
      </c>
      <c r="B113" s="29" t="s">
        <v>64</v>
      </c>
      <c r="C113" s="15" t="s">
        <v>32</v>
      </c>
      <c r="D113" s="16">
        <f>E113+G113</f>
        <v>0.1</v>
      </c>
      <c r="E113" s="16">
        <v>0.1</v>
      </c>
      <c r="F113" s="16"/>
      <c r="G113" s="16"/>
      <c r="H113" s="10">
        <f t="shared" ref="H113" si="130">I113+K113</f>
        <v>0</v>
      </c>
      <c r="I113" s="10"/>
      <c r="J113" s="10"/>
      <c r="K113" s="10"/>
      <c r="L113" s="12">
        <f t="shared" ref="L113" si="131">M113+O113</f>
        <v>0.1</v>
      </c>
      <c r="M113" s="12">
        <f t="shared" ref="M113" si="132">E113+I113</f>
        <v>0.1</v>
      </c>
      <c r="N113" s="12">
        <f t="shared" ref="N113" si="133">F113+J113</f>
        <v>0</v>
      </c>
      <c r="O113" s="12">
        <f t="shared" ref="O113" si="134">G113+K113</f>
        <v>0</v>
      </c>
    </row>
    <row r="114" spans="1:15" ht="15.95" customHeight="1" x14ac:dyDescent="0.25">
      <c r="A114" s="363" t="s">
        <v>134</v>
      </c>
      <c r="B114" s="43" t="s">
        <v>164</v>
      </c>
      <c r="C114" s="76"/>
      <c r="D114" s="243">
        <f>SUM(D112:D113)</f>
        <v>8.7999999999999989</v>
      </c>
      <c r="E114" s="243">
        <f t="shared" ref="E114:O114" si="135">SUM(E112:E113)</f>
        <v>8.7999999999999989</v>
      </c>
      <c r="F114" s="243">
        <f t="shared" si="135"/>
        <v>0</v>
      </c>
      <c r="G114" s="243">
        <f t="shared" si="135"/>
        <v>0</v>
      </c>
      <c r="H114" s="24">
        <f t="shared" si="135"/>
        <v>0</v>
      </c>
      <c r="I114" s="24">
        <f t="shared" si="135"/>
        <v>0</v>
      </c>
      <c r="J114" s="24">
        <f t="shared" si="135"/>
        <v>0</v>
      </c>
      <c r="K114" s="24">
        <f t="shared" si="135"/>
        <v>0</v>
      </c>
      <c r="L114" s="21">
        <f t="shared" si="135"/>
        <v>8.7999999999999989</v>
      </c>
      <c r="M114" s="21">
        <f t="shared" si="135"/>
        <v>8.7999999999999989</v>
      </c>
      <c r="N114" s="21">
        <f t="shared" si="135"/>
        <v>0</v>
      </c>
      <c r="O114" s="21">
        <f t="shared" si="135"/>
        <v>0</v>
      </c>
    </row>
    <row r="115" spans="1:15" ht="15.95" customHeight="1" x14ac:dyDescent="0.25">
      <c r="A115" s="32" t="s">
        <v>171</v>
      </c>
      <c r="B115" s="601" t="s">
        <v>159</v>
      </c>
      <c r="C115" s="602"/>
      <c r="D115" s="602"/>
      <c r="E115" s="602"/>
      <c r="F115" s="602"/>
      <c r="G115" s="602"/>
      <c r="H115" s="602"/>
      <c r="I115" s="602"/>
      <c r="J115" s="602"/>
      <c r="K115" s="602"/>
      <c r="L115" s="602"/>
      <c r="M115" s="602"/>
      <c r="N115" s="602"/>
      <c r="O115" s="603"/>
    </row>
    <row r="116" spans="1:15" ht="15" customHeight="1" x14ac:dyDescent="0.25">
      <c r="A116" s="32" t="s">
        <v>172</v>
      </c>
      <c r="B116" s="90" t="s">
        <v>50</v>
      </c>
      <c r="C116" s="30" t="s">
        <v>46</v>
      </c>
      <c r="D116" s="16">
        <f t="shared" ref="D116" si="136">E116+G116</f>
        <v>1</v>
      </c>
      <c r="E116" s="16">
        <v>1</v>
      </c>
      <c r="F116" s="16"/>
      <c r="G116" s="16"/>
      <c r="H116" s="10">
        <f t="shared" ref="H116" si="137">I116+K116</f>
        <v>0</v>
      </c>
      <c r="I116" s="10"/>
      <c r="J116" s="10"/>
      <c r="K116" s="10"/>
      <c r="L116" s="12">
        <f t="shared" ref="L116" si="138">M116+O116</f>
        <v>1</v>
      </c>
      <c r="M116" s="12">
        <f t="shared" ref="M116" si="139">E116+I116</f>
        <v>1</v>
      </c>
      <c r="N116" s="12">
        <f t="shared" ref="N116" si="140">F116+J116</f>
        <v>0</v>
      </c>
      <c r="O116" s="12">
        <f t="shared" ref="O116" si="141">G116+K116</f>
        <v>0</v>
      </c>
    </row>
    <row r="117" spans="1:15" ht="15" hidden="1" customHeight="1" x14ac:dyDescent="0.25">
      <c r="A117" s="32"/>
      <c r="B117" s="29" t="s">
        <v>149</v>
      </c>
      <c r="C117" s="30" t="s">
        <v>46</v>
      </c>
      <c r="D117" s="16">
        <f t="shared" ref="D117:D139" si="142">E117+G117</f>
        <v>0</v>
      </c>
      <c r="E117" s="16"/>
      <c r="F117" s="16"/>
      <c r="G117" s="16"/>
      <c r="H117" s="10">
        <f t="shared" ref="H117:H155" si="143">I117+K117</f>
        <v>0</v>
      </c>
      <c r="I117" s="10"/>
      <c r="J117" s="10"/>
      <c r="K117" s="10"/>
      <c r="L117" s="12">
        <f t="shared" ref="L117:L155" si="144">M117+O117</f>
        <v>0</v>
      </c>
      <c r="M117" s="12">
        <f t="shared" ref="M117:O122" si="145">E117+I117</f>
        <v>0</v>
      </c>
      <c r="N117" s="12">
        <f t="shared" si="145"/>
        <v>0</v>
      </c>
      <c r="O117" s="12">
        <f t="shared" si="145"/>
        <v>0</v>
      </c>
    </row>
    <row r="118" spans="1:15" ht="15" customHeight="1" x14ac:dyDescent="0.25">
      <c r="A118" s="32" t="s">
        <v>173</v>
      </c>
      <c r="B118" s="29" t="s">
        <v>323</v>
      </c>
      <c r="C118" s="30" t="s">
        <v>46</v>
      </c>
      <c r="D118" s="16">
        <f t="shared" ref="D118" si="146">E118+G118</f>
        <v>0.3</v>
      </c>
      <c r="E118" s="16">
        <v>0.3</v>
      </c>
      <c r="F118" s="16"/>
      <c r="G118" s="16"/>
      <c r="H118" s="10">
        <f t="shared" ref="H118" si="147">I118+K118</f>
        <v>0</v>
      </c>
      <c r="I118" s="10"/>
      <c r="J118" s="10"/>
      <c r="K118" s="10"/>
      <c r="L118" s="12">
        <f t="shared" ref="L118" si="148">M118+O118</f>
        <v>0.3</v>
      </c>
      <c r="M118" s="12">
        <f t="shared" ref="M118" si="149">E118+I118</f>
        <v>0.3</v>
      </c>
      <c r="N118" s="12">
        <f t="shared" ref="N118" si="150">F118+J118</f>
        <v>0</v>
      </c>
      <c r="O118" s="12">
        <f t="shared" ref="O118" si="151">G118+K118</f>
        <v>0</v>
      </c>
    </row>
    <row r="119" spans="1:15" ht="15" customHeight="1" x14ac:dyDescent="0.25">
      <c r="A119" s="32" t="s">
        <v>174</v>
      </c>
      <c r="B119" s="18" t="s">
        <v>142</v>
      </c>
      <c r="C119" s="30" t="s">
        <v>46</v>
      </c>
      <c r="D119" s="16">
        <f t="shared" ref="D119" si="152">E119+G119</f>
        <v>1.7</v>
      </c>
      <c r="E119" s="16">
        <v>1.7</v>
      </c>
      <c r="F119" s="16"/>
      <c r="G119" s="16"/>
      <c r="H119" s="10">
        <f t="shared" ref="H119" si="153">I119+K119</f>
        <v>0</v>
      </c>
      <c r="I119" s="10"/>
      <c r="J119" s="10"/>
      <c r="K119" s="10"/>
      <c r="L119" s="12">
        <f t="shared" ref="L119" si="154">M119+O119</f>
        <v>1.7</v>
      </c>
      <c r="M119" s="12">
        <f t="shared" ref="M119" si="155">E119+I119</f>
        <v>1.7</v>
      </c>
      <c r="N119" s="12">
        <f t="shared" ref="N119" si="156">F119+J119</f>
        <v>0</v>
      </c>
      <c r="O119" s="12">
        <f t="shared" ref="O119" si="157">G119+K119</f>
        <v>0</v>
      </c>
    </row>
    <row r="120" spans="1:15" ht="15" customHeight="1" x14ac:dyDescent="0.25">
      <c r="A120" s="32" t="s">
        <v>175</v>
      </c>
      <c r="B120" s="12" t="s">
        <v>291</v>
      </c>
      <c r="C120" s="30" t="s">
        <v>46</v>
      </c>
      <c r="D120" s="16">
        <f t="shared" si="142"/>
        <v>0.3</v>
      </c>
      <c r="E120" s="16">
        <v>0.3</v>
      </c>
      <c r="F120" s="16"/>
      <c r="G120" s="16"/>
      <c r="H120" s="10">
        <f t="shared" si="143"/>
        <v>0</v>
      </c>
      <c r="I120" s="10"/>
      <c r="J120" s="10"/>
      <c r="K120" s="10"/>
      <c r="L120" s="12">
        <f t="shared" si="144"/>
        <v>0.3</v>
      </c>
      <c r="M120" s="12">
        <f t="shared" si="145"/>
        <v>0.3</v>
      </c>
      <c r="N120" s="12">
        <f t="shared" si="145"/>
        <v>0</v>
      </c>
      <c r="O120" s="12">
        <f t="shared" si="145"/>
        <v>0</v>
      </c>
    </row>
    <row r="121" spans="1:15" ht="15" customHeight="1" x14ac:dyDescent="0.25">
      <c r="A121" s="32" t="s">
        <v>176</v>
      </c>
      <c r="B121" s="29" t="s">
        <v>324</v>
      </c>
      <c r="C121" s="15" t="s">
        <v>46</v>
      </c>
      <c r="D121" s="16">
        <f t="shared" si="142"/>
        <v>0.8</v>
      </c>
      <c r="E121" s="16">
        <v>0.8</v>
      </c>
      <c r="F121" s="16"/>
      <c r="G121" s="16"/>
      <c r="H121" s="10">
        <f t="shared" si="143"/>
        <v>0</v>
      </c>
      <c r="I121" s="10"/>
      <c r="J121" s="10"/>
      <c r="K121" s="10"/>
      <c r="L121" s="12">
        <f t="shared" si="144"/>
        <v>0.8</v>
      </c>
      <c r="M121" s="12">
        <f t="shared" si="145"/>
        <v>0.8</v>
      </c>
      <c r="N121" s="12">
        <f t="shared" si="145"/>
        <v>0</v>
      </c>
      <c r="O121" s="12">
        <f t="shared" si="145"/>
        <v>0</v>
      </c>
    </row>
    <row r="122" spans="1:15" ht="15" customHeight="1" x14ac:dyDescent="0.25">
      <c r="A122" s="32" t="s">
        <v>177</v>
      </c>
      <c r="B122" s="29" t="s">
        <v>325</v>
      </c>
      <c r="C122" s="15" t="s">
        <v>46</v>
      </c>
      <c r="D122" s="16">
        <f t="shared" si="142"/>
        <v>2</v>
      </c>
      <c r="E122" s="16">
        <v>2</v>
      </c>
      <c r="F122" s="16"/>
      <c r="G122" s="16"/>
      <c r="H122" s="10">
        <f t="shared" si="143"/>
        <v>0</v>
      </c>
      <c r="I122" s="10"/>
      <c r="J122" s="10"/>
      <c r="K122" s="10"/>
      <c r="L122" s="12">
        <f t="shared" si="144"/>
        <v>2</v>
      </c>
      <c r="M122" s="12">
        <f t="shared" si="145"/>
        <v>2</v>
      </c>
      <c r="N122" s="12">
        <f t="shared" si="145"/>
        <v>0</v>
      </c>
      <c r="O122" s="12">
        <f t="shared" si="145"/>
        <v>0</v>
      </c>
    </row>
    <row r="123" spans="1:15" ht="15" customHeight="1" x14ac:dyDescent="0.25">
      <c r="A123" s="32" t="s">
        <v>178</v>
      </c>
      <c r="B123" s="12" t="s">
        <v>153</v>
      </c>
      <c r="C123" s="30" t="s">
        <v>46</v>
      </c>
      <c r="D123" s="16">
        <f t="shared" ref="D123:D124" si="158">E123+G123</f>
        <v>0.7</v>
      </c>
      <c r="E123" s="16">
        <v>0.7</v>
      </c>
      <c r="F123" s="16"/>
      <c r="G123" s="16"/>
      <c r="H123" s="10">
        <f t="shared" ref="H123:H124" si="159">I123+K123</f>
        <v>0</v>
      </c>
      <c r="I123" s="10"/>
      <c r="J123" s="10"/>
      <c r="K123" s="10"/>
      <c r="L123" s="12">
        <f t="shared" ref="L123:L124" si="160">M123+O123</f>
        <v>0.7</v>
      </c>
      <c r="M123" s="12">
        <f t="shared" ref="M123:M124" si="161">E123+I123</f>
        <v>0.7</v>
      </c>
      <c r="N123" s="12">
        <f t="shared" ref="N123:N124" si="162">F123+J123</f>
        <v>0</v>
      </c>
      <c r="O123" s="12">
        <f t="shared" ref="O123:O124" si="163">G123+K123</f>
        <v>0</v>
      </c>
    </row>
    <row r="124" spans="1:15" ht="15" customHeight="1" x14ac:dyDescent="0.25">
      <c r="A124" s="32" t="s">
        <v>385</v>
      </c>
      <c r="B124" s="29" t="s">
        <v>41</v>
      </c>
      <c r="C124" s="30" t="s">
        <v>46</v>
      </c>
      <c r="D124" s="16">
        <f t="shared" si="158"/>
        <v>0.2</v>
      </c>
      <c r="E124" s="16">
        <v>0.2</v>
      </c>
      <c r="F124" s="16"/>
      <c r="G124" s="16"/>
      <c r="H124" s="10">
        <f t="shared" si="159"/>
        <v>0</v>
      </c>
      <c r="I124" s="10"/>
      <c r="J124" s="10"/>
      <c r="K124" s="10"/>
      <c r="L124" s="12">
        <f t="shared" si="160"/>
        <v>0.2</v>
      </c>
      <c r="M124" s="12">
        <f t="shared" si="161"/>
        <v>0.2</v>
      </c>
      <c r="N124" s="12">
        <f t="shared" si="162"/>
        <v>0</v>
      </c>
      <c r="O124" s="12">
        <f t="shared" si="163"/>
        <v>0</v>
      </c>
    </row>
    <row r="125" spans="1:15" ht="15" customHeight="1" x14ac:dyDescent="0.25">
      <c r="A125" s="32" t="s">
        <v>179</v>
      </c>
      <c r="B125" s="33" t="s">
        <v>40</v>
      </c>
      <c r="C125" s="80" t="s">
        <v>46</v>
      </c>
      <c r="D125" s="16">
        <f t="shared" si="142"/>
        <v>0.7</v>
      </c>
      <c r="E125" s="16">
        <v>0.7</v>
      </c>
      <c r="F125" s="16"/>
      <c r="G125" s="16"/>
      <c r="H125" s="10">
        <f t="shared" si="143"/>
        <v>0</v>
      </c>
      <c r="I125" s="10"/>
      <c r="J125" s="10"/>
      <c r="K125" s="10"/>
      <c r="L125" s="12">
        <f t="shared" si="144"/>
        <v>0.7</v>
      </c>
      <c r="M125" s="12">
        <f t="shared" ref="M125:O155" si="164">E125+I125</f>
        <v>0.7</v>
      </c>
      <c r="N125" s="12">
        <f t="shared" si="164"/>
        <v>0</v>
      </c>
      <c r="O125" s="12">
        <f t="shared" si="164"/>
        <v>0</v>
      </c>
    </row>
    <row r="126" spans="1:15" ht="15" customHeight="1" x14ac:dyDescent="0.25">
      <c r="A126" s="32" t="s">
        <v>180</v>
      </c>
      <c r="B126" s="34" t="s">
        <v>312</v>
      </c>
      <c r="C126" s="80" t="s">
        <v>46</v>
      </c>
      <c r="D126" s="16">
        <f>E126+G126</f>
        <v>0.3</v>
      </c>
      <c r="E126" s="16">
        <v>0.3</v>
      </c>
      <c r="F126" s="16"/>
      <c r="G126" s="16"/>
      <c r="H126" s="10">
        <f>I126+K126</f>
        <v>0</v>
      </c>
      <c r="I126" s="10"/>
      <c r="J126" s="10"/>
      <c r="K126" s="10"/>
      <c r="L126" s="12">
        <f>M126+O126</f>
        <v>0.3</v>
      </c>
      <c r="M126" s="12">
        <f>E126+I126</f>
        <v>0.3</v>
      </c>
      <c r="N126" s="12">
        <f>F126+J126</f>
        <v>0</v>
      </c>
      <c r="O126" s="12">
        <f>G126+K126</f>
        <v>0</v>
      </c>
    </row>
    <row r="127" spans="1:15" ht="15" customHeight="1" x14ac:dyDescent="0.25">
      <c r="A127" s="32" t="s">
        <v>135</v>
      </c>
      <c r="B127" s="91" t="s">
        <v>416</v>
      </c>
      <c r="C127" s="80" t="s">
        <v>46</v>
      </c>
      <c r="D127" s="16">
        <f t="shared" si="142"/>
        <v>0.3</v>
      </c>
      <c r="E127" s="16">
        <v>0.3</v>
      </c>
      <c r="F127" s="16"/>
      <c r="G127" s="16"/>
      <c r="H127" s="10">
        <f t="shared" si="143"/>
        <v>0</v>
      </c>
      <c r="I127" s="10"/>
      <c r="J127" s="10"/>
      <c r="K127" s="10"/>
      <c r="L127" s="12">
        <f t="shared" si="144"/>
        <v>0.3</v>
      </c>
      <c r="M127" s="12">
        <f t="shared" si="164"/>
        <v>0.3</v>
      </c>
      <c r="N127" s="12">
        <f t="shared" si="164"/>
        <v>0</v>
      </c>
      <c r="O127" s="12">
        <f t="shared" si="164"/>
        <v>0</v>
      </c>
    </row>
    <row r="128" spans="1:15" ht="15" hidden="1" customHeight="1" x14ac:dyDescent="0.25">
      <c r="A128" s="32"/>
      <c r="B128" s="29" t="s">
        <v>371</v>
      </c>
      <c r="C128" s="30" t="s">
        <v>46</v>
      </c>
      <c r="D128" s="16">
        <f t="shared" si="142"/>
        <v>0</v>
      </c>
      <c r="E128" s="16"/>
      <c r="F128" s="16"/>
      <c r="G128" s="16"/>
      <c r="H128" s="10">
        <f t="shared" si="143"/>
        <v>0</v>
      </c>
      <c r="I128" s="10"/>
      <c r="J128" s="10"/>
      <c r="K128" s="10"/>
      <c r="L128" s="12">
        <f t="shared" si="144"/>
        <v>0</v>
      </c>
      <c r="M128" s="12">
        <f t="shared" si="164"/>
        <v>0</v>
      </c>
      <c r="N128" s="12">
        <f t="shared" si="164"/>
        <v>0</v>
      </c>
      <c r="O128" s="12">
        <f t="shared" si="164"/>
        <v>0</v>
      </c>
    </row>
    <row r="129" spans="1:17" ht="15" customHeight="1" x14ac:dyDescent="0.25">
      <c r="A129" s="32" t="s">
        <v>136</v>
      </c>
      <c r="B129" s="29" t="s">
        <v>143</v>
      </c>
      <c r="C129" s="30" t="s">
        <v>46</v>
      </c>
      <c r="D129" s="16">
        <f t="shared" si="142"/>
        <v>3.2</v>
      </c>
      <c r="E129" s="16">
        <v>3.2</v>
      </c>
      <c r="F129" s="16"/>
      <c r="G129" s="16"/>
      <c r="H129" s="10">
        <f t="shared" si="143"/>
        <v>0</v>
      </c>
      <c r="I129" s="10"/>
      <c r="J129" s="10"/>
      <c r="K129" s="10"/>
      <c r="L129" s="12">
        <f t="shared" si="144"/>
        <v>3.2</v>
      </c>
      <c r="M129" s="12">
        <f t="shared" si="164"/>
        <v>3.2</v>
      </c>
      <c r="N129" s="12">
        <f t="shared" si="164"/>
        <v>0</v>
      </c>
      <c r="O129" s="12">
        <f t="shared" si="164"/>
        <v>0</v>
      </c>
    </row>
    <row r="130" spans="1:17" ht="15" customHeight="1" x14ac:dyDescent="0.25">
      <c r="A130" s="32" t="s">
        <v>137</v>
      </c>
      <c r="B130" s="29" t="s">
        <v>34</v>
      </c>
      <c r="C130" s="30" t="s">
        <v>46</v>
      </c>
      <c r="D130" s="16">
        <f t="shared" si="142"/>
        <v>1.8</v>
      </c>
      <c r="E130" s="16">
        <v>1.8</v>
      </c>
      <c r="F130" s="16"/>
      <c r="G130" s="16"/>
      <c r="H130" s="10">
        <f t="shared" si="143"/>
        <v>0</v>
      </c>
      <c r="I130" s="10"/>
      <c r="J130" s="10"/>
      <c r="K130" s="10"/>
      <c r="L130" s="12">
        <f t="shared" si="144"/>
        <v>1.8</v>
      </c>
      <c r="M130" s="12">
        <f t="shared" si="164"/>
        <v>1.8</v>
      </c>
      <c r="N130" s="12">
        <f t="shared" si="164"/>
        <v>0</v>
      </c>
      <c r="O130" s="12">
        <f t="shared" si="164"/>
        <v>0</v>
      </c>
    </row>
    <row r="131" spans="1:17" ht="15" customHeight="1" x14ac:dyDescent="0.25">
      <c r="A131" s="32" t="s">
        <v>138</v>
      </c>
      <c r="B131" s="29" t="s">
        <v>36</v>
      </c>
      <c r="C131" s="30" t="s">
        <v>46</v>
      </c>
      <c r="D131" s="16">
        <f t="shared" si="142"/>
        <v>0.4</v>
      </c>
      <c r="E131" s="16">
        <v>0.4</v>
      </c>
      <c r="F131" s="16"/>
      <c r="G131" s="16"/>
      <c r="H131" s="10">
        <f t="shared" si="143"/>
        <v>0</v>
      </c>
      <c r="I131" s="10"/>
      <c r="J131" s="10"/>
      <c r="K131" s="10"/>
      <c r="L131" s="12">
        <f t="shared" si="144"/>
        <v>0.4</v>
      </c>
      <c r="M131" s="12">
        <f t="shared" si="164"/>
        <v>0.4</v>
      </c>
      <c r="N131" s="12">
        <f t="shared" si="164"/>
        <v>0</v>
      </c>
      <c r="O131" s="12">
        <f t="shared" si="164"/>
        <v>0</v>
      </c>
    </row>
    <row r="132" spans="1:17" ht="15" customHeight="1" x14ac:dyDescent="0.25">
      <c r="A132" s="32" t="s">
        <v>139</v>
      </c>
      <c r="B132" s="29" t="s">
        <v>38</v>
      </c>
      <c r="C132" s="30" t="s">
        <v>46</v>
      </c>
      <c r="D132" s="16">
        <f t="shared" si="142"/>
        <v>2.9</v>
      </c>
      <c r="E132" s="16">
        <v>2.9</v>
      </c>
      <c r="F132" s="16"/>
      <c r="G132" s="16"/>
      <c r="H132" s="10">
        <f t="shared" si="143"/>
        <v>0</v>
      </c>
      <c r="I132" s="10"/>
      <c r="J132" s="10"/>
      <c r="K132" s="10"/>
      <c r="L132" s="12">
        <f t="shared" si="144"/>
        <v>2.9</v>
      </c>
      <c r="M132" s="12">
        <f t="shared" si="164"/>
        <v>2.9</v>
      </c>
      <c r="N132" s="12">
        <f t="shared" si="164"/>
        <v>0</v>
      </c>
      <c r="O132" s="12">
        <f t="shared" si="164"/>
        <v>0</v>
      </c>
    </row>
    <row r="133" spans="1:17" ht="16.5" customHeight="1" x14ac:dyDescent="0.25">
      <c r="A133" s="32" t="s">
        <v>140</v>
      </c>
      <c r="B133" s="12" t="s">
        <v>37</v>
      </c>
      <c r="C133" s="30" t="s">
        <v>46</v>
      </c>
      <c r="D133" s="16">
        <f t="shared" si="142"/>
        <v>4.7</v>
      </c>
      <c r="E133" s="16">
        <v>4.7</v>
      </c>
      <c r="F133" s="16"/>
      <c r="G133" s="16"/>
      <c r="H133" s="10">
        <f t="shared" si="143"/>
        <v>0</v>
      </c>
      <c r="I133" s="10"/>
      <c r="J133" s="10"/>
      <c r="K133" s="10"/>
      <c r="L133" s="12">
        <f t="shared" si="144"/>
        <v>4.7</v>
      </c>
      <c r="M133" s="12">
        <f t="shared" si="164"/>
        <v>4.7</v>
      </c>
      <c r="N133" s="12">
        <f t="shared" si="164"/>
        <v>0</v>
      </c>
      <c r="O133" s="12">
        <f t="shared" si="164"/>
        <v>0</v>
      </c>
    </row>
    <row r="134" spans="1:17" x14ac:dyDescent="0.25">
      <c r="A134" s="32" t="s">
        <v>141</v>
      </c>
      <c r="B134" s="35" t="s">
        <v>35</v>
      </c>
      <c r="C134" s="15" t="s">
        <v>46</v>
      </c>
      <c r="D134" s="16">
        <f t="shared" si="142"/>
        <v>4.3</v>
      </c>
      <c r="E134" s="16">
        <v>4.3</v>
      </c>
      <c r="F134" s="16"/>
      <c r="G134" s="16"/>
      <c r="H134" s="10">
        <f t="shared" si="143"/>
        <v>0</v>
      </c>
      <c r="I134" s="10"/>
      <c r="J134" s="10"/>
      <c r="K134" s="10"/>
      <c r="L134" s="12">
        <f t="shared" si="144"/>
        <v>4.3</v>
      </c>
      <c r="M134" s="12">
        <f t="shared" si="164"/>
        <v>4.3</v>
      </c>
      <c r="N134" s="12">
        <f t="shared" si="164"/>
        <v>0</v>
      </c>
      <c r="O134" s="12">
        <f t="shared" si="164"/>
        <v>0</v>
      </c>
    </row>
    <row r="135" spans="1:17" ht="15" customHeight="1" x14ac:dyDescent="0.25">
      <c r="A135" s="32" t="s">
        <v>386</v>
      </c>
      <c r="B135" s="35" t="s">
        <v>44</v>
      </c>
      <c r="C135" s="15" t="s">
        <v>46</v>
      </c>
      <c r="D135" s="16">
        <f t="shared" si="142"/>
        <v>0.2</v>
      </c>
      <c r="E135" s="16">
        <v>0.2</v>
      </c>
      <c r="F135" s="16">
        <v>0.2</v>
      </c>
      <c r="G135" s="16"/>
      <c r="H135" s="10">
        <f t="shared" si="143"/>
        <v>0</v>
      </c>
      <c r="I135" s="10"/>
      <c r="J135" s="10"/>
      <c r="K135" s="10"/>
      <c r="L135" s="12">
        <f t="shared" si="144"/>
        <v>0.2</v>
      </c>
      <c r="M135" s="12">
        <f t="shared" si="164"/>
        <v>0.2</v>
      </c>
      <c r="N135" s="12">
        <f t="shared" si="164"/>
        <v>0.2</v>
      </c>
      <c r="O135" s="12">
        <f t="shared" si="164"/>
        <v>0</v>
      </c>
    </row>
    <row r="136" spans="1:17" ht="15" customHeight="1" x14ac:dyDescent="0.25">
      <c r="A136" s="32" t="s">
        <v>387</v>
      </c>
      <c r="B136" s="35" t="s">
        <v>582</v>
      </c>
      <c r="C136" s="15" t="s">
        <v>46</v>
      </c>
      <c r="D136" s="16">
        <f t="shared" si="142"/>
        <v>3.7</v>
      </c>
      <c r="E136" s="16">
        <v>3.7</v>
      </c>
      <c r="F136" s="16">
        <v>3.6</v>
      </c>
      <c r="G136" s="16"/>
      <c r="H136" s="10">
        <f t="shared" si="143"/>
        <v>0</v>
      </c>
      <c r="I136" s="10"/>
      <c r="J136" s="10"/>
      <c r="K136" s="10"/>
      <c r="L136" s="12">
        <f t="shared" si="144"/>
        <v>3.7</v>
      </c>
      <c r="M136" s="12">
        <f t="shared" si="164"/>
        <v>3.7</v>
      </c>
      <c r="N136" s="12">
        <f t="shared" si="164"/>
        <v>3.6</v>
      </c>
      <c r="O136" s="12">
        <f t="shared" si="164"/>
        <v>0</v>
      </c>
    </row>
    <row r="137" spans="1:17" ht="15" customHeight="1" x14ac:dyDescent="0.25">
      <c r="A137" s="32" t="s">
        <v>388</v>
      </c>
      <c r="B137" s="35" t="s">
        <v>59</v>
      </c>
      <c r="C137" s="15" t="s">
        <v>46</v>
      </c>
      <c r="D137" s="16">
        <f t="shared" si="142"/>
        <v>1.1000000000000001</v>
      </c>
      <c r="E137" s="16">
        <v>1.1000000000000001</v>
      </c>
      <c r="F137" s="16">
        <v>1</v>
      </c>
      <c r="G137" s="16"/>
      <c r="H137" s="10">
        <f t="shared" si="143"/>
        <v>0</v>
      </c>
      <c r="I137" s="10"/>
      <c r="J137" s="10"/>
      <c r="K137" s="10"/>
      <c r="L137" s="12">
        <f t="shared" si="144"/>
        <v>1.1000000000000001</v>
      </c>
      <c r="M137" s="12">
        <f t="shared" si="164"/>
        <v>1.1000000000000001</v>
      </c>
      <c r="N137" s="12">
        <f t="shared" si="164"/>
        <v>1</v>
      </c>
      <c r="O137" s="12">
        <f t="shared" si="164"/>
        <v>0</v>
      </c>
    </row>
    <row r="138" spans="1:17" ht="15" customHeight="1" x14ac:dyDescent="0.25">
      <c r="A138" s="32" t="s">
        <v>389</v>
      </c>
      <c r="B138" s="35" t="s">
        <v>45</v>
      </c>
      <c r="C138" s="15" t="s">
        <v>46</v>
      </c>
      <c r="D138" s="16">
        <f t="shared" si="142"/>
        <v>10</v>
      </c>
      <c r="E138" s="16">
        <v>10</v>
      </c>
      <c r="F138" s="16"/>
      <c r="G138" s="16"/>
      <c r="H138" s="10">
        <f t="shared" si="143"/>
        <v>0</v>
      </c>
      <c r="I138" s="10"/>
      <c r="J138" s="10"/>
      <c r="K138" s="10"/>
      <c r="L138" s="12">
        <f t="shared" si="144"/>
        <v>10</v>
      </c>
      <c r="M138" s="12">
        <f t="shared" si="164"/>
        <v>10</v>
      </c>
      <c r="N138" s="12">
        <f t="shared" si="164"/>
        <v>0</v>
      </c>
      <c r="O138" s="12">
        <f t="shared" si="164"/>
        <v>0</v>
      </c>
    </row>
    <row r="139" spans="1:17" ht="15" customHeight="1" x14ac:dyDescent="0.25">
      <c r="A139" s="32" t="s">
        <v>390</v>
      </c>
      <c r="B139" s="29" t="s">
        <v>58</v>
      </c>
      <c r="C139" s="30" t="s">
        <v>46</v>
      </c>
      <c r="D139" s="228">
        <f t="shared" si="142"/>
        <v>0.5</v>
      </c>
      <c r="E139" s="16">
        <v>0.5</v>
      </c>
      <c r="F139" s="16"/>
      <c r="G139" s="16"/>
      <c r="H139" s="10"/>
      <c r="I139" s="10"/>
      <c r="J139" s="10"/>
      <c r="K139" s="10"/>
      <c r="L139" s="12">
        <f t="shared" si="144"/>
        <v>0.5</v>
      </c>
      <c r="M139" s="12">
        <f t="shared" si="164"/>
        <v>0.5</v>
      </c>
      <c r="N139" s="12"/>
      <c r="O139" s="12"/>
    </row>
    <row r="140" spans="1:17" ht="15.95" customHeight="1" x14ac:dyDescent="0.25">
      <c r="A140" s="363" t="s">
        <v>391</v>
      </c>
      <c r="B140" s="21" t="s">
        <v>165</v>
      </c>
      <c r="C140" s="25"/>
      <c r="D140" s="243">
        <f t="shared" ref="D140:O140" si="165">SUM(D116:D139)</f>
        <v>41.1</v>
      </c>
      <c r="E140" s="243">
        <f t="shared" si="165"/>
        <v>41.1</v>
      </c>
      <c r="F140" s="243">
        <f t="shared" si="165"/>
        <v>4.8000000000000007</v>
      </c>
      <c r="G140" s="243">
        <f t="shared" si="165"/>
        <v>0</v>
      </c>
      <c r="H140" s="24">
        <f t="shared" si="165"/>
        <v>0</v>
      </c>
      <c r="I140" s="24">
        <f t="shared" si="165"/>
        <v>0</v>
      </c>
      <c r="J140" s="24">
        <f t="shared" si="165"/>
        <v>0</v>
      </c>
      <c r="K140" s="24">
        <f t="shared" si="165"/>
        <v>0</v>
      </c>
      <c r="L140" s="21">
        <f t="shared" si="165"/>
        <v>41.1</v>
      </c>
      <c r="M140" s="21">
        <f t="shared" si="165"/>
        <v>41.1</v>
      </c>
      <c r="N140" s="21">
        <f t="shared" si="165"/>
        <v>4.8000000000000007</v>
      </c>
      <c r="O140" s="21">
        <f t="shared" si="165"/>
        <v>0</v>
      </c>
      <c r="P140" s="21">
        <f>SUM(P116:P138)</f>
        <v>0</v>
      </c>
      <c r="Q140" s="21">
        <f>SUM(Q116:Q138)</f>
        <v>0</v>
      </c>
    </row>
    <row r="141" spans="1:17" ht="15.95" customHeight="1" x14ac:dyDescent="0.25">
      <c r="A141" s="32" t="s">
        <v>392</v>
      </c>
      <c r="B141" s="601" t="s">
        <v>60</v>
      </c>
      <c r="C141" s="602"/>
      <c r="D141" s="602"/>
      <c r="E141" s="602"/>
      <c r="F141" s="602"/>
      <c r="G141" s="602"/>
      <c r="H141" s="602"/>
      <c r="I141" s="602"/>
      <c r="J141" s="602"/>
      <c r="K141" s="602"/>
      <c r="L141" s="602"/>
      <c r="M141" s="602"/>
      <c r="N141" s="602"/>
      <c r="O141" s="602"/>
    </row>
    <row r="142" spans="1:17" ht="15.95" customHeight="1" x14ac:dyDescent="0.25">
      <c r="A142" s="32" t="s">
        <v>393</v>
      </c>
      <c r="B142" s="464" t="s">
        <v>7</v>
      </c>
      <c r="C142" s="95" t="s">
        <v>30</v>
      </c>
      <c r="D142" s="16">
        <f t="shared" ref="D142:D147" si="166">E142+G142</f>
        <v>0.4</v>
      </c>
      <c r="E142" s="16">
        <v>0.4</v>
      </c>
      <c r="F142" s="16"/>
      <c r="G142" s="16"/>
      <c r="H142" s="10">
        <f t="shared" ref="H142" si="167">I142+K142</f>
        <v>0</v>
      </c>
      <c r="I142" s="10"/>
      <c r="J142" s="10"/>
      <c r="K142" s="10"/>
      <c r="L142" s="12">
        <f t="shared" ref="L142" si="168">M142+O142</f>
        <v>0.4</v>
      </c>
      <c r="M142" s="12">
        <f t="shared" ref="M142" si="169">E142+I142</f>
        <v>0.4</v>
      </c>
      <c r="N142" s="12">
        <f t="shared" ref="N142" si="170">F142+J142</f>
        <v>0</v>
      </c>
      <c r="O142" s="12">
        <f t="shared" ref="O142" si="171">G142+K142</f>
        <v>0</v>
      </c>
    </row>
    <row r="143" spans="1:17" ht="15.95" hidden="1" customHeight="1" x14ac:dyDescent="0.25">
      <c r="A143" s="32" t="s">
        <v>394</v>
      </c>
      <c r="B143" s="465" t="s">
        <v>16</v>
      </c>
      <c r="C143" s="95" t="s">
        <v>30</v>
      </c>
      <c r="D143" s="16">
        <f t="shared" si="166"/>
        <v>0</v>
      </c>
      <c r="E143" s="16"/>
      <c r="F143" s="16"/>
      <c r="G143" s="16"/>
      <c r="H143" s="10">
        <f t="shared" ref="H143" si="172">I143+K143</f>
        <v>0</v>
      </c>
      <c r="I143" s="10"/>
      <c r="J143" s="10"/>
      <c r="K143" s="10"/>
      <c r="L143" s="12">
        <f t="shared" ref="L143:L150" si="173">M143+O143</f>
        <v>0</v>
      </c>
      <c r="M143" s="12">
        <f t="shared" ref="M143:M150" si="174">E143+I143</f>
        <v>0</v>
      </c>
      <c r="N143" s="12">
        <f t="shared" ref="N143:N150" si="175">F143+J143</f>
        <v>0</v>
      </c>
      <c r="O143" s="12">
        <f t="shared" ref="O143:O150" si="176">G143+K143</f>
        <v>0</v>
      </c>
    </row>
    <row r="144" spans="1:17" ht="15.95" customHeight="1" x14ac:dyDescent="0.25">
      <c r="A144" s="32" t="s">
        <v>394</v>
      </c>
      <c r="B144" s="29" t="s">
        <v>52</v>
      </c>
      <c r="C144" s="95" t="s">
        <v>30</v>
      </c>
      <c r="D144" s="16">
        <f t="shared" si="166"/>
        <v>0.1</v>
      </c>
      <c r="E144" s="16">
        <v>0.1</v>
      </c>
      <c r="F144" s="16"/>
      <c r="G144" s="16"/>
      <c r="H144" s="10">
        <f t="shared" ref="H144:H145" si="177">I144+K144</f>
        <v>0</v>
      </c>
      <c r="I144" s="10"/>
      <c r="J144" s="10"/>
      <c r="K144" s="10"/>
      <c r="L144" s="12">
        <f t="shared" si="173"/>
        <v>0.1</v>
      </c>
      <c r="M144" s="12">
        <f t="shared" si="174"/>
        <v>0.1</v>
      </c>
      <c r="N144" s="12">
        <f t="shared" si="175"/>
        <v>0</v>
      </c>
      <c r="O144" s="12">
        <f t="shared" si="176"/>
        <v>0</v>
      </c>
    </row>
    <row r="145" spans="1:15" ht="15" hidden="1" customHeight="1" x14ac:dyDescent="0.25">
      <c r="A145" s="37"/>
      <c r="B145" s="29" t="s">
        <v>53</v>
      </c>
      <c r="C145" s="38" t="s">
        <v>30</v>
      </c>
      <c r="D145" s="16">
        <f t="shared" si="166"/>
        <v>0</v>
      </c>
      <c r="E145" s="16"/>
      <c r="F145" s="16"/>
      <c r="G145" s="16"/>
      <c r="H145" s="10">
        <f t="shared" si="177"/>
        <v>0</v>
      </c>
      <c r="I145" s="10"/>
      <c r="J145" s="10"/>
      <c r="K145" s="10"/>
      <c r="L145" s="12">
        <f t="shared" si="173"/>
        <v>0</v>
      </c>
      <c r="M145" s="12">
        <f t="shared" si="174"/>
        <v>0</v>
      </c>
      <c r="N145" s="12">
        <f t="shared" si="175"/>
        <v>0</v>
      </c>
      <c r="O145" s="12">
        <f t="shared" si="176"/>
        <v>0</v>
      </c>
    </row>
    <row r="146" spans="1:15" ht="15" hidden="1" customHeight="1" x14ac:dyDescent="0.25">
      <c r="A146" s="37"/>
      <c r="B146" s="29" t="s">
        <v>61</v>
      </c>
      <c r="C146" s="38" t="s">
        <v>30</v>
      </c>
      <c r="D146" s="16">
        <f t="shared" si="166"/>
        <v>0</v>
      </c>
      <c r="E146" s="16"/>
      <c r="F146" s="16"/>
      <c r="G146" s="16"/>
      <c r="H146" s="10">
        <f t="shared" ref="H146" si="178">I146+K146</f>
        <v>0</v>
      </c>
      <c r="I146" s="10"/>
      <c r="J146" s="10"/>
      <c r="K146" s="10"/>
      <c r="L146" s="12">
        <f t="shared" si="173"/>
        <v>0</v>
      </c>
      <c r="M146" s="12">
        <f t="shared" si="174"/>
        <v>0</v>
      </c>
      <c r="N146" s="12">
        <f t="shared" si="175"/>
        <v>0</v>
      </c>
      <c r="O146" s="12">
        <f t="shared" si="176"/>
        <v>0</v>
      </c>
    </row>
    <row r="147" spans="1:15" ht="15" customHeight="1" x14ac:dyDescent="0.25">
      <c r="A147" s="37" t="s">
        <v>395</v>
      </c>
      <c r="B147" s="29" t="s">
        <v>144</v>
      </c>
      <c r="C147" s="95" t="s">
        <v>30</v>
      </c>
      <c r="D147" s="16">
        <f t="shared" si="166"/>
        <v>0.1</v>
      </c>
      <c r="E147" s="16">
        <v>0.1</v>
      </c>
      <c r="F147" s="16"/>
      <c r="G147" s="16"/>
      <c r="H147" s="10"/>
      <c r="I147" s="10"/>
      <c r="J147" s="10"/>
      <c r="K147" s="10"/>
      <c r="L147" s="12">
        <f t="shared" si="173"/>
        <v>0.1</v>
      </c>
      <c r="M147" s="12">
        <f t="shared" si="174"/>
        <v>0.1</v>
      </c>
      <c r="N147" s="12">
        <f t="shared" si="175"/>
        <v>0</v>
      </c>
      <c r="O147" s="12">
        <f t="shared" si="176"/>
        <v>0</v>
      </c>
    </row>
    <row r="148" spans="1:15" ht="15" customHeight="1" x14ac:dyDescent="0.25">
      <c r="A148" s="37" t="s">
        <v>396</v>
      </c>
      <c r="B148" s="29" t="s">
        <v>28</v>
      </c>
      <c r="C148" s="95" t="s">
        <v>30</v>
      </c>
      <c r="D148" s="16">
        <f t="shared" ref="D148" si="179">E148+G148</f>
        <v>0.1</v>
      </c>
      <c r="E148" s="16">
        <v>0.1</v>
      </c>
      <c r="F148" s="16"/>
      <c r="G148" s="16"/>
      <c r="H148" s="10">
        <f t="shared" ref="H148" si="180">I148+K148</f>
        <v>0</v>
      </c>
      <c r="I148" s="10"/>
      <c r="J148" s="10"/>
      <c r="K148" s="10"/>
      <c r="L148" s="12">
        <f t="shared" si="173"/>
        <v>0.1</v>
      </c>
      <c r="M148" s="12">
        <f t="shared" si="174"/>
        <v>0.1</v>
      </c>
      <c r="N148" s="12">
        <f t="shared" si="175"/>
        <v>0</v>
      </c>
      <c r="O148" s="12">
        <f t="shared" si="176"/>
        <v>0</v>
      </c>
    </row>
    <row r="149" spans="1:15" ht="15" customHeight="1" x14ac:dyDescent="0.25">
      <c r="A149" s="37" t="s">
        <v>397</v>
      </c>
      <c r="B149" s="29" t="s">
        <v>29</v>
      </c>
      <c r="C149" s="38" t="s">
        <v>30</v>
      </c>
      <c r="D149" s="16">
        <f t="shared" ref="D149:D150" si="181">E149+G149</f>
        <v>2.1</v>
      </c>
      <c r="E149" s="16">
        <v>2.1</v>
      </c>
      <c r="F149" s="16"/>
      <c r="G149" s="16"/>
      <c r="H149" s="10">
        <f t="shared" ref="H149:H150" si="182">I149+K149</f>
        <v>0</v>
      </c>
      <c r="I149" s="10"/>
      <c r="J149" s="10"/>
      <c r="K149" s="10"/>
      <c r="L149" s="12">
        <f t="shared" si="173"/>
        <v>2.1</v>
      </c>
      <c r="M149" s="12">
        <f t="shared" si="174"/>
        <v>2.1</v>
      </c>
      <c r="N149" s="12">
        <f t="shared" si="175"/>
        <v>0</v>
      </c>
      <c r="O149" s="12">
        <f t="shared" si="176"/>
        <v>0</v>
      </c>
    </row>
    <row r="150" spans="1:15" ht="15" hidden="1" customHeight="1" x14ac:dyDescent="0.25">
      <c r="A150" s="37" t="s">
        <v>401</v>
      </c>
      <c r="B150" s="29" t="s">
        <v>58</v>
      </c>
      <c r="C150" s="38" t="s">
        <v>30</v>
      </c>
      <c r="D150" s="16">
        <f t="shared" si="181"/>
        <v>0</v>
      </c>
      <c r="E150" s="16"/>
      <c r="F150" s="16"/>
      <c r="G150" s="16"/>
      <c r="H150" s="10">
        <f t="shared" si="182"/>
        <v>0</v>
      </c>
      <c r="I150" s="10"/>
      <c r="J150" s="10"/>
      <c r="K150" s="10"/>
      <c r="L150" s="12">
        <f t="shared" si="173"/>
        <v>0</v>
      </c>
      <c r="M150" s="12">
        <f t="shared" si="174"/>
        <v>0</v>
      </c>
      <c r="N150" s="12">
        <f t="shared" si="175"/>
        <v>0</v>
      </c>
      <c r="O150" s="12">
        <f t="shared" si="176"/>
        <v>0</v>
      </c>
    </row>
    <row r="151" spans="1:15" ht="15.95" customHeight="1" x14ac:dyDescent="0.25">
      <c r="A151" s="361" t="s">
        <v>398</v>
      </c>
      <c r="B151" s="43" t="s">
        <v>167</v>
      </c>
      <c r="C151" s="81"/>
      <c r="D151" s="243">
        <f>SUM(D142:D150)</f>
        <v>2.8</v>
      </c>
      <c r="E151" s="243">
        <f t="shared" ref="E151:O151" si="183">SUM(E142:E150)</f>
        <v>2.8</v>
      </c>
      <c r="F151" s="243">
        <f t="shared" si="183"/>
        <v>0</v>
      </c>
      <c r="G151" s="243">
        <f t="shared" si="183"/>
        <v>0</v>
      </c>
      <c r="H151" s="24">
        <f t="shared" si="183"/>
        <v>0</v>
      </c>
      <c r="I151" s="24">
        <f t="shared" si="183"/>
        <v>0</v>
      </c>
      <c r="J151" s="24">
        <f t="shared" si="183"/>
        <v>0</v>
      </c>
      <c r="K151" s="24">
        <f t="shared" si="183"/>
        <v>0</v>
      </c>
      <c r="L151" s="21">
        <f t="shared" si="183"/>
        <v>2.8</v>
      </c>
      <c r="M151" s="21">
        <f t="shared" si="183"/>
        <v>2.8</v>
      </c>
      <c r="N151" s="21">
        <f t="shared" si="183"/>
        <v>0</v>
      </c>
      <c r="O151" s="21">
        <f t="shared" si="183"/>
        <v>0</v>
      </c>
    </row>
    <row r="152" spans="1:15" ht="15.95" customHeight="1" x14ac:dyDescent="0.25">
      <c r="A152" s="32" t="s">
        <v>399</v>
      </c>
      <c r="B152" s="601" t="s">
        <v>62</v>
      </c>
      <c r="C152" s="602"/>
      <c r="D152" s="602"/>
      <c r="E152" s="602"/>
      <c r="F152" s="602"/>
      <c r="G152" s="602"/>
      <c r="H152" s="602"/>
      <c r="I152" s="602"/>
      <c r="J152" s="602"/>
      <c r="K152" s="602"/>
      <c r="L152" s="602"/>
      <c r="M152" s="602"/>
      <c r="N152" s="602"/>
      <c r="O152" s="603"/>
    </row>
    <row r="153" spans="1:15" ht="15" hidden="1" customHeight="1" x14ac:dyDescent="0.25">
      <c r="A153" s="32" t="s">
        <v>404</v>
      </c>
      <c r="B153" s="11" t="s">
        <v>47</v>
      </c>
      <c r="C153" s="7" t="s">
        <v>24</v>
      </c>
      <c r="D153" s="8">
        <f>E153+G153</f>
        <v>0</v>
      </c>
      <c r="E153" s="41"/>
      <c r="F153" s="41"/>
      <c r="G153" s="41"/>
      <c r="H153" s="9">
        <f t="shared" si="143"/>
        <v>0</v>
      </c>
      <c r="I153" s="9"/>
      <c r="J153" s="9"/>
      <c r="K153" s="9"/>
      <c r="L153" s="11">
        <f t="shared" si="144"/>
        <v>0</v>
      </c>
      <c r="M153" s="11">
        <f t="shared" si="164"/>
        <v>0</v>
      </c>
      <c r="N153" s="11">
        <f>F153+J153</f>
        <v>0</v>
      </c>
      <c r="O153" s="11">
        <f t="shared" si="164"/>
        <v>0</v>
      </c>
    </row>
    <row r="154" spans="1:15" ht="15" hidden="1" customHeight="1" x14ac:dyDescent="0.25">
      <c r="A154" s="32"/>
      <c r="B154" s="12" t="s">
        <v>48</v>
      </c>
      <c r="C154" s="15" t="s">
        <v>24</v>
      </c>
      <c r="D154" s="16">
        <f>E154+G154</f>
        <v>0</v>
      </c>
      <c r="E154" s="16"/>
      <c r="F154" s="16"/>
      <c r="G154" s="16"/>
      <c r="H154" s="10">
        <f t="shared" si="143"/>
        <v>0</v>
      </c>
      <c r="I154" s="10"/>
      <c r="J154" s="10"/>
      <c r="K154" s="10"/>
      <c r="L154" s="12">
        <f t="shared" si="144"/>
        <v>0</v>
      </c>
      <c r="M154" s="12">
        <f t="shared" si="164"/>
        <v>0</v>
      </c>
      <c r="N154" s="12">
        <f t="shared" si="164"/>
        <v>0</v>
      </c>
      <c r="O154" s="12">
        <f t="shared" si="164"/>
        <v>0</v>
      </c>
    </row>
    <row r="155" spans="1:15" x14ac:dyDescent="0.25">
      <c r="A155" s="37" t="s">
        <v>400</v>
      </c>
      <c r="B155" s="12" t="s">
        <v>363</v>
      </c>
      <c r="C155" s="15" t="s">
        <v>24</v>
      </c>
      <c r="D155" s="16">
        <f>E155+G155</f>
        <v>1.1000000000000001</v>
      </c>
      <c r="E155" s="42">
        <v>1.1000000000000001</v>
      </c>
      <c r="F155" s="42"/>
      <c r="G155" s="42"/>
      <c r="H155" s="10">
        <f t="shared" si="143"/>
        <v>0</v>
      </c>
      <c r="I155" s="10"/>
      <c r="J155" s="10"/>
      <c r="K155" s="10"/>
      <c r="L155" s="12">
        <f t="shared" si="144"/>
        <v>1.1000000000000001</v>
      </c>
      <c r="M155" s="12">
        <f t="shared" si="164"/>
        <v>1.1000000000000001</v>
      </c>
      <c r="N155" s="12">
        <f t="shared" si="164"/>
        <v>0</v>
      </c>
      <c r="O155" s="12">
        <f t="shared" si="164"/>
        <v>0</v>
      </c>
    </row>
    <row r="156" spans="1:15" ht="15.95" customHeight="1" x14ac:dyDescent="0.25">
      <c r="A156" s="361" t="s">
        <v>401</v>
      </c>
      <c r="B156" s="82" t="s">
        <v>168</v>
      </c>
      <c r="C156" s="83"/>
      <c r="D156" s="243">
        <f>SUM(D153:D155)</f>
        <v>1.1000000000000001</v>
      </c>
      <c r="E156" s="243">
        <f t="shared" ref="E156:O156" si="184">SUM(E153:E155)</f>
        <v>1.1000000000000001</v>
      </c>
      <c r="F156" s="243">
        <f t="shared" si="184"/>
        <v>0</v>
      </c>
      <c r="G156" s="243">
        <f t="shared" si="184"/>
        <v>0</v>
      </c>
      <c r="H156" s="24">
        <f t="shared" si="184"/>
        <v>0</v>
      </c>
      <c r="I156" s="24">
        <f t="shared" si="184"/>
        <v>0</v>
      </c>
      <c r="J156" s="24">
        <f t="shared" si="184"/>
        <v>0</v>
      </c>
      <c r="K156" s="24">
        <f t="shared" si="184"/>
        <v>0</v>
      </c>
      <c r="L156" s="21">
        <f t="shared" si="184"/>
        <v>1.1000000000000001</v>
      </c>
      <c r="M156" s="21">
        <f t="shared" si="184"/>
        <v>1.1000000000000001</v>
      </c>
      <c r="N156" s="21">
        <f t="shared" si="184"/>
        <v>0</v>
      </c>
      <c r="O156" s="21">
        <f t="shared" si="184"/>
        <v>0</v>
      </c>
    </row>
    <row r="157" spans="1:15" ht="18" customHeight="1" x14ac:dyDescent="0.25">
      <c r="A157" s="32" t="s">
        <v>402</v>
      </c>
      <c r="B157" s="725" t="s">
        <v>372</v>
      </c>
      <c r="C157" s="725"/>
      <c r="D157" s="725"/>
      <c r="E157" s="725"/>
      <c r="F157" s="725"/>
      <c r="G157" s="725"/>
      <c r="H157" s="725"/>
      <c r="I157" s="725"/>
      <c r="J157" s="725"/>
      <c r="K157" s="725"/>
      <c r="L157" s="725"/>
      <c r="M157" s="725"/>
      <c r="N157" s="725"/>
      <c r="O157" s="725"/>
    </row>
    <row r="158" spans="1:15" ht="15.75" customHeight="1" x14ac:dyDescent="0.25">
      <c r="A158" s="32" t="s">
        <v>403</v>
      </c>
      <c r="B158" s="601" t="s">
        <v>54</v>
      </c>
      <c r="C158" s="602"/>
      <c r="D158" s="602"/>
      <c r="E158" s="602"/>
      <c r="F158" s="602"/>
      <c r="G158" s="602"/>
      <c r="H158" s="602"/>
      <c r="I158" s="602"/>
      <c r="J158" s="602"/>
      <c r="K158" s="602"/>
      <c r="L158" s="602"/>
      <c r="M158" s="602"/>
      <c r="N158" s="602"/>
      <c r="O158" s="603"/>
    </row>
    <row r="159" spans="1:15" ht="15" customHeight="1" x14ac:dyDescent="0.25">
      <c r="A159" s="32" t="s">
        <v>404</v>
      </c>
      <c r="B159" s="12" t="s">
        <v>20</v>
      </c>
      <c r="C159" s="30" t="s">
        <v>31</v>
      </c>
      <c r="D159" s="16">
        <f t="shared" ref="D159:D160" si="185">E159+G159</f>
        <v>65.199999999999989</v>
      </c>
      <c r="E159" s="16">
        <v>32.299999999999997</v>
      </c>
      <c r="F159" s="16"/>
      <c r="G159" s="16">
        <v>32.9</v>
      </c>
      <c r="H159" s="10">
        <f t="shared" ref="H159:H161" si="186">I159+K159</f>
        <v>0</v>
      </c>
      <c r="I159" s="10">
        <v>3.5</v>
      </c>
      <c r="J159" s="10"/>
      <c r="K159" s="10">
        <v>-3.5</v>
      </c>
      <c r="L159" s="12">
        <f t="shared" ref="L159:L161" si="187">M159+O159</f>
        <v>65.199999999999989</v>
      </c>
      <c r="M159" s="12">
        <f t="shared" ref="M159:M160" si="188">E159+I159</f>
        <v>35.799999999999997</v>
      </c>
      <c r="N159" s="12">
        <f t="shared" ref="N159:N160" si="189">F159+J159</f>
        <v>0</v>
      </c>
      <c r="O159" s="12">
        <f t="shared" ref="O159:O160" si="190">G159+K159</f>
        <v>29.4</v>
      </c>
    </row>
    <row r="160" spans="1:15" ht="15" hidden="1" customHeight="1" x14ac:dyDescent="0.25">
      <c r="A160" s="37"/>
      <c r="B160" s="35" t="s">
        <v>13</v>
      </c>
      <c r="C160" s="15" t="s">
        <v>9</v>
      </c>
      <c r="D160" s="16">
        <f t="shared" si="185"/>
        <v>0</v>
      </c>
      <c r="E160" s="16"/>
      <c r="F160" s="16"/>
      <c r="G160" s="16"/>
      <c r="H160" s="10">
        <f t="shared" si="186"/>
        <v>0</v>
      </c>
      <c r="I160" s="10"/>
      <c r="J160" s="10"/>
      <c r="K160" s="10"/>
      <c r="L160" s="12">
        <f t="shared" si="187"/>
        <v>0</v>
      </c>
      <c r="M160" s="12">
        <f t="shared" si="188"/>
        <v>0</v>
      </c>
      <c r="N160" s="12">
        <f t="shared" si="189"/>
        <v>0</v>
      </c>
      <c r="O160" s="12">
        <f t="shared" si="190"/>
        <v>0</v>
      </c>
    </row>
    <row r="161" spans="1:16" ht="15" customHeight="1" x14ac:dyDescent="0.25">
      <c r="A161" s="363" t="s">
        <v>405</v>
      </c>
      <c r="B161" s="21" t="s">
        <v>163</v>
      </c>
      <c r="C161" s="28"/>
      <c r="D161" s="243">
        <f>E161+G161</f>
        <v>65.199999999999989</v>
      </c>
      <c r="E161" s="23">
        <f>SUM(E159:E160)</f>
        <v>32.299999999999997</v>
      </c>
      <c r="F161" s="23">
        <f>SUM(F159:F160)</f>
        <v>0</v>
      </c>
      <c r="G161" s="23">
        <f>SUM(G159:G160)</f>
        <v>32.9</v>
      </c>
      <c r="H161" s="24">
        <f t="shared" si="186"/>
        <v>0</v>
      </c>
      <c r="I161" s="24">
        <f>SUM(I159:I160)</f>
        <v>3.5</v>
      </c>
      <c r="J161" s="24">
        <f>SUM(J159:J160)</f>
        <v>0</v>
      </c>
      <c r="K161" s="24">
        <f>SUM(K159:K160)</f>
        <v>-3.5</v>
      </c>
      <c r="L161" s="21">
        <f t="shared" si="187"/>
        <v>65.199999999999989</v>
      </c>
      <c r="M161" s="21">
        <f>SUM(M159:M160)</f>
        <v>35.799999999999997</v>
      </c>
      <c r="N161" s="21">
        <f>SUM(N159:N160)</f>
        <v>0</v>
      </c>
      <c r="O161" s="21">
        <f>SUM(O159:O160)</f>
        <v>29.4</v>
      </c>
    </row>
    <row r="162" spans="1:16" ht="18" customHeight="1" x14ac:dyDescent="0.25">
      <c r="A162" s="32" t="s">
        <v>406</v>
      </c>
      <c r="B162" s="725" t="s">
        <v>337</v>
      </c>
      <c r="C162" s="725"/>
      <c r="D162" s="725"/>
      <c r="E162" s="725"/>
      <c r="F162" s="725"/>
      <c r="G162" s="725"/>
      <c r="H162" s="725"/>
      <c r="I162" s="725"/>
      <c r="J162" s="725"/>
      <c r="K162" s="725"/>
      <c r="L162" s="725"/>
      <c r="M162" s="725"/>
      <c r="N162" s="725"/>
      <c r="O162" s="725"/>
    </row>
    <row r="163" spans="1:16" ht="15.75" customHeight="1" x14ac:dyDescent="0.25">
      <c r="A163" s="32" t="s">
        <v>407</v>
      </c>
      <c r="B163" s="601" t="s">
        <v>54</v>
      </c>
      <c r="C163" s="602"/>
      <c r="D163" s="602"/>
      <c r="E163" s="602"/>
      <c r="F163" s="602"/>
      <c r="G163" s="602"/>
      <c r="H163" s="602"/>
      <c r="I163" s="602"/>
      <c r="J163" s="602"/>
      <c r="K163" s="602"/>
      <c r="L163" s="602"/>
      <c r="M163" s="602"/>
      <c r="N163" s="602"/>
      <c r="O163" s="603"/>
    </row>
    <row r="164" spans="1:16" ht="15" customHeight="1" x14ac:dyDescent="0.25">
      <c r="A164" s="37" t="s">
        <v>408</v>
      </c>
      <c r="B164" s="12" t="s">
        <v>20</v>
      </c>
      <c r="C164" s="15" t="s">
        <v>22</v>
      </c>
      <c r="D164" s="16">
        <f t="shared" ref="D164:D165" si="191">E164+G164</f>
        <v>0.5</v>
      </c>
      <c r="E164" s="16">
        <v>0.5</v>
      </c>
      <c r="F164" s="16">
        <v>0.5</v>
      </c>
      <c r="G164" s="16"/>
      <c r="H164" s="10">
        <f t="shared" ref="H164:H166" si="192">I164+K164</f>
        <v>0</v>
      </c>
      <c r="I164" s="10"/>
      <c r="J164" s="10"/>
      <c r="K164" s="10"/>
      <c r="L164" s="12">
        <f t="shared" ref="L164:L166" si="193">M164+O164</f>
        <v>0.5</v>
      </c>
      <c r="M164" s="12">
        <f t="shared" ref="M164:M165" si="194">E164+I164</f>
        <v>0.5</v>
      </c>
      <c r="N164" s="12">
        <f t="shared" ref="N164:N165" si="195">F164+J164</f>
        <v>0.5</v>
      </c>
      <c r="O164" s="12">
        <f t="shared" ref="O164:O165" si="196">G164+K164</f>
        <v>0</v>
      </c>
    </row>
    <row r="165" spans="1:16" ht="15" hidden="1" customHeight="1" x14ac:dyDescent="0.25">
      <c r="A165" s="37"/>
      <c r="B165" s="35" t="s">
        <v>13</v>
      </c>
      <c r="C165" s="15" t="s">
        <v>9</v>
      </c>
      <c r="D165" s="16">
        <f t="shared" si="191"/>
        <v>0</v>
      </c>
      <c r="E165" s="16"/>
      <c r="F165" s="16"/>
      <c r="G165" s="16"/>
      <c r="H165" s="10">
        <f t="shared" si="192"/>
        <v>0</v>
      </c>
      <c r="I165" s="10"/>
      <c r="J165" s="10"/>
      <c r="K165" s="10"/>
      <c r="L165" s="12">
        <f t="shared" si="193"/>
        <v>0</v>
      </c>
      <c r="M165" s="12">
        <f t="shared" si="194"/>
        <v>0</v>
      </c>
      <c r="N165" s="12">
        <f t="shared" si="195"/>
        <v>0</v>
      </c>
      <c r="O165" s="12">
        <f t="shared" si="196"/>
        <v>0</v>
      </c>
    </row>
    <row r="166" spans="1:16" ht="15" customHeight="1" x14ac:dyDescent="0.25">
      <c r="A166" s="361" t="s">
        <v>409</v>
      </c>
      <c r="B166" s="21" t="s">
        <v>163</v>
      </c>
      <c r="C166" s="28"/>
      <c r="D166" s="243">
        <f>E166+G166</f>
        <v>0.5</v>
      </c>
      <c r="E166" s="23">
        <f>SUM(E164:E165)</f>
        <v>0.5</v>
      </c>
      <c r="F166" s="23">
        <f>SUM(F164:F165)</f>
        <v>0.5</v>
      </c>
      <c r="G166" s="23">
        <f>SUM(G164:G165)</f>
        <v>0</v>
      </c>
      <c r="H166" s="24">
        <f t="shared" si="192"/>
        <v>0</v>
      </c>
      <c r="I166" s="24">
        <f>SUM(I164:I165)</f>
        <v>0</v>
      </c>
      <c r="J166" s="24">
        <f>SUM(J164:J165)</f>
        <v>0</v>
      </c>
      <c r="K166" s="24">
        <f>SUM(K164:K165)</f>
        <v>0</v>
      </c>
      <c r="L166" s="21">
        <f t="shared" si="193"/>
        <v>0.5</v>
      </c>
      <c r="M166" s="21">
        <f>SUM(M164:M165)</f>
        <v>0.5</v>
      </c>
      <c r="N166" s="21">
        <f>SUM(N164:N165)</f>
        <v>0.5</v>
      </c>
      <c r="O166" s="21">
        <f>SUM(O164:O165)</f>
        <v>0</v>
      </c>
    </row>
    <row r="167" spans="1:16" ht="15.75" customHeight="1" x14ac:dyDescent="0.25">
      <c r="A167" s="37" t="s">
        <v>410</v>
      </c>
      <c r="B167" s="725" t="s">
        <v>338</v>
      </c>
      <c r="C167" s="725"/>
      <c r="D167" s="725"/>
      <c r="E167" s="725"/>
      <c r="F167" s="725"/>
      <c r="G167" s="725"/>
      <c r="H167" s="725"/>
      <c r="I167" s="725"/>
      <c r="J167" s="725"/>
      <c r="K167" s="725"/>
      <c r="L167" s="725"/>
      <c r="M167" s="725"/>
      <c r="N167" s="725"/>
      <c r="O167" s="725"/>
    </row>
    <row r="168" spans="1:16" ht="15.75" customHeight="1" x14ac:dyDescent="0.25">
      <c r="A168" s="32" t="s">
        <v>411</v>
      </c>
      <c r="B168" s="601" t="s">
        <v>159</v>
      </c>
      <c r="C168" s="602"/>
      <c r="D168" s="602"/>
      <c r="E168" s="602"/>
      <c r="F168" s="602"/>
      <c r="G168" s="602"/>
      <c r="H168" s="602"/>
      <c r="I168" s="602"/>
      <c r="J168" s="602"/>
      <c r="K168" s="602"/>
      <c r="L168" s="602"/>
      <c r="M168" s="602"/>
      <c r="N168" s="602"/>
      <c r="O168" s="603"/>
    </row>
    <row r="169" spans="1:16" ht="15" customHeight="1" x14ac:dyDescent="0.25">
      <c r="A169" s="32" t="s">
        <v>412</v>
      </c>
      <c r="B169" s="12" t="s">
        <v>20</v>
      </c>
      <c r="C169" s="15" t="s">
        <v>46</v>
      </c>
      <c r="D169" s="16">
        <f t="shared" ref="D169:D170" si="197">E169+G169</f>
        <v>0.3</v>
      </c>
      <c r="E169" s="16">
        <v>0.3</v>
      </c>
      <c r="F169" s="16"/>
      <c r="G169" s="16"/>
      <c r="H169" s="10">
        <f t="shared" ref="H169:H171" si="198">I169+K169</f>
        <v>0</v>
      </c>
      <c r="I169" s="10"/>
      <c r="J169" s="10"/>
      <c r="K169" s="10"/>
      <c r="L169" s="12">
        <f t="shared" ref="L169:L171" si="199">M169+O169</f>
        <v>0.3</v>
      </c>
      <c r="M169" s="12">
        <f t="shared" ref="M169:M170" si="200">E169+I169</f>
        <v>0.3</v>
      </c>
      <c r="N169" s="12">
        <f t="shared" ref="N169:N170" si="201">F169+J169</f>
        <v>0</v>
      </c>
      <c r="O169" s="12">
        <f t="shared" ref="O169:O170" si="202">G169+K169</f>
        <v>0</v>
      </c>
    </row>
    <row r="170" spans="1:16" ht="15" hidden="1" customHeight="1" x14ac:dyDescent="0.25">
      <c r="A170" s="32"/>
      <c r="B170" s="35" t="s">
        <v>13</v>
      </c>
      <c r="C170" s="15" t="s">
        <v>9</v>
      </c>
      <c r="D170" s="16">
        <f t="shared" si="197"/>
        <v>0</v>
      </c>
      <c r="E170" s="16"/>
      <c r="F170" s="16"/>
      <c r="G170" s="16"/>
      <c r="H170" s="10">
        <f t="shared" si="198"/>
        <v>0</v>
      </c>
      <c r="I170" s="10"/>
      <c r="J170" s="10"/>
      <c r="K170" s="10"/>
      <c r="L170" s="12">
        <f t="shared" si="199"/>
        <v>0</v>
      </c>
      <c r="M170" s="12">
        <f t="shared" si="200"/>
        <v>0</v>
      </c>
      <c r="N170" s="12">
        <f t="shared" si="201"/>
        <v>0</v>
      </c>
      <c r="O170" s="12">
        <f t="shared" si="202"/>
        <v>0</v>
      </c>
    </row>
    <row r="171" spans="1:16" ht="15" customHeight="1" x14ac:dyDescent="0.25">
      <c r="A171" s="361" t="s">
        <v>413</v>
      </c>
      <c r="B171" s="21" t="s">
        <v>165</v>
      </c>
      <c r="C171" s="28"/>
      <c r="D171" s="243">
        <f>E171+G171</f>
        <v>0.3</v>
      </c>
      <c r="E171" s="23">
        <f>SUM(E169:E170)</f>
        <v>0.3</v>
      </c>
      <c r="F171" s="23">
        <f>SUM(F169:F170)</f>
        <v>0</v>
      </c>
      <c r="G171" s="23">
        <f>SUM(G169:G170)</f>
        <v>0</v>
      </c>
      <c r="H171" s="24">
        <f t="shared" si="198"/>
        <v>0</v>
      </c>
      <c r="I171" s="24">
        <f>SUM(I169:I170)</f>
        <v>0</v>
      </c>
      <c r="J171" s="24">
        <f>SUM(J169:J170)</f>
        <v>0</v>
      </c>
      <c r="K171" s="24">
        <f>SUM(K169:K170)</f>
        <v>0</v>
      </c>
      <c r="L171" s="21">
        <f t="shared" si="199"/>
        <v>0.3</v>
      </c>
      <c r="M171" s="21">
        <f>SUM(M169:M170)</f>
        <v>0.3</v>
      </c>
      <c r="N171" s="21">
        <f>SUM(N169:N170)</f>
        <v>0</v>
      </c>
      <c r="O171" s="21">
        <f>SUM(O169:O170)</f>
        <v>0</v>
      </c>
    </row>
    <row r="172" spans="1:16" ht="15.95" hidden="1" customHeight="1" x14ac:dyDescent="0.25">
      <c r="A172" s="37"/>
      <c r="B172" s="725" t="s">
        <v>62</v>
      </c>
      <c r="C172" s="725"/>
      <c r="D172" s="725"/>
      <c r="E172" s="725"/>
      <c r="F172" s="725"/>
      <c r="G172" s="725"/>
      <c r="H172" s="725"/>
      <c r="I172" s="725"/>
      <c r="J172" s="725"/>
      <c r="K172" s="725"/>
      <c r="L172" s="725"/>
      <c r="M172" s="725"/>
      <c r="N172" s="725"/>
      <c r="O172" s="725"/>
    </row>
    <row r="173" spans="1:16" ht="15" hidden="1" customHeight="1" x14ac:dyDescent="0.25">
      <c r="A173" s="37"/>
      <c r="B173" s="12" t="s">
        <v>20</v>
      </c>
      <c r="C173" s="7" t="s">
        <v>24</v>
      </c>
      <c r="D173" s="8">
        <f>E173+G173</f>
        <v>0</v>
      </c>
      <c r="E173" s="41"/>
      <c r="F173" s="41"/>
      <c r="G173" s="41"/>
      <c r="H173" s="9">
        <f t="shared" ref="H173:H175" si="203">I173+K173</f>
        <v>0</v>
      </c>
      <c r="I173" s="9"/>
      <c r="J173" s="9"/>
      <c r="K173" s="9"/>
      <c r="L173" s="11">
        <f t="shared" ref="L173:L175" si="204">M173+O173</f>
        <v>0</v>
      </c>
      <c r="M173" s="11">
        <f t="shared" ref="M173:M174" si="205">E173+I173</f>
        <v>0</v>
      </c>
      <c r="N173" s="11">
        <f>F173+J173</f>
        <v>0</v>
      </c>
      <c r="O173" s="11">
        <f t="shared" ref="O173:O174" si="206">G173+K173</f>
        <v>0</v>
      </c>
    </row>
    <row r="174" spans="1:16" ht="15" hidden="1" customHeight="1" x14ac:dyDescent="0.25">
      <c r="A174" s="37"/>
      <c r="B174" s="12" t="s">
        <v>48</v>
      </c>
      <c r="C174" s="15" t="s">
        <v>24</v>
      </c>
      <c r="D174" s="16">
        <f>E174+G174</f>
        <v>0</v>
      </c>
      <c r="E174" s="16"/>
      <c r="F174" s="16"/>
      <c r="G174" s="16"/>
      <c r="H174" s="10">
        <f t="shared" si="203"/>
        <v>0</v>
      </c>
      <c r="I174" s="10"/>
      <c r="J174" s="10"/>
      <c r="K174" s="10"/>
      <c r="L174" s="12">
        <f t="shared" si="204"/>
        <v>0</v>
      </c>
      <c r="M174" s="12">
        <f t="shared" si="205"/>
        <v>0</v>
      </c>
      <c r="N174" s="12">
        <f t="shared" ref="N174" si="207">F174+J174</f>
        <v>0</v>
      </c>
      <c r="O174" s="12">
        <f t="shared" si="206"/>
        <v>0</v>
      </c>
    </row>
    <row r="175" spans="1:16" ht="15.95" hidden="1" customHeight="1" x14ac:dyDescent="0.25">
      <c r="A175" s="363"/>
      <c r="B175" s="43" t="s">
        <v>168</v>
      </c>
      <c r="C175" s="358"/>
      <c r="D175" s="243">
        <f>E175+G175</f>
        <v>0</v>
      </c>
      <c r="E175" s="23">
        <f>SUM(E173:E174)</f>
        <v>0</v>
      </c>
      <c r="F175" s="23">
        <f>SUM(F173:F174)</f>
        <v>0</v>
      </c>
      <c r="G175" s="23">
        <f>SUM(G173:G174)</f>
        <v>0</v>
      </c>
      <c r="H175" s="10">
        <f t="shared" si="203"/>
        <v>0</v>
      </c>
      <c r="I175" s="24">
        <f>SUM(I173:I174)</f>
        <v>0</v>
      </c>
      <c r="J175" s="24">
        <f>SUM(J173:J174)</f>
        <v>0</v>
      </c>
      <c r="K175" s="24">
        <f>SUM(K173:K174)</f>
        <v>0</v>
      </c>
      <c r="L175" s="21">
        <f t="shared" si="204"/>
        <v>0</v>
      </c>
      <c r="M175" s="21">
        <f>SUM(M173:M174)</f>
        <v>0</v>
      </c>
      <c r="N175" s="21">
        <f>SUM(N173:N174)</f>
        <v>0</v>
      </c>
      <c r="O175" s="21">
        <f>SUM(O173:O174)</f>
        <v>0</v>
      </c>
    </row>
    <row r="176" spans="1:16" x14ac:dyDescent="0.25">
      <c r="A176" s="467" t="s">
        <v>415</v>
      </c>
      <c r="B176" s="101" t="s">
        <v>160</v>
      </c>
      <c r="C176" s="468"/>
      <c r="D176" s="243">
        <f>D178+D179+D180+D181+D182</f>
        <v>1695.7</v>
      </c>
      <c r="E176" s="23">
        <f t="shared" ref="E176:O176" si="208">E178+E179+E180+E181+E182</f>
        <v>1556.8</v>
      </c>
      <c r="F176" s="23">
        <f t="shared" si="208"/>
        <v>5.3000000000000007</v>
      </c>
      <c r="G176" s="23">
        <f t="shared" si="208"/>
        <v>138.9</v>
      </c>
      <c r="H176" s="10">
        <f t="shared" si="208"/>
        <v>0</v>
      </c>
      <c r="I176" s="24">
        <f t="shared" si="208"/>
        <v>3.5</v>
      </c>
      <c r="J176" s="24">
        <f t="shared" si="208"/>
        <v>0</v>
      </c>
      <c r="K176" s="24">
        <f t="shared" si="208"/>
        <v>-3.5</v>
      </c>
      <c r="L176" s="21">
        <f t="shared" si="208"/>
        <v>1695.7</v>
      </c>
      <c r="M176" s="21">
        <f t="shared" si="208"/>
        <v>1560.3</v>
      </c>
      <c r="N176" s="21">
        <f t="shared" si="208"/>
        <v>5.3000000000000007</v>
      </c>
      <c r="O176" s="21">
        <f t="shared" si="208"/>
        <v>135.4</v>
      </c>
      <c r="P176" s="338"/>
    </row>
    <row r="177" spans="1:17" ht="15" customHeight="1" x14ac:dyDescent="0.25">
      <c r="A177" s="466"/>
      <c r="B177" s="286" t="s">
        <v>181</v>
      </c>
      <c r="C177" s="358"/>
      <c r="D177" s="279"/>
      <c r="E177" s="187"/>
      <c r="F177" s="188"/>
      <c r="G177" s="188"/>
      <c r="H177" s="189"/>
      <c r="I177" s="189"/>
      <c r="J177" s="190"/>
      <c r="K177" s="190"/>
      <c r="L177" s="191"/>
      <c r="M177" s="191"/>
      <c r="N177" s="192"/>
      <c r="O177" s="192"/>
    </row>
    <row r="178" spans="1:17" x14ac:dyDescent="0.25">
      <c r="A178" s="466"/>
      <c r="B178" s="102" t="s">
        <v>503</v>
      </c>
      <c r="C178" s="358"/>
      <c r="D178" s="276">
        <f>E178+G178</f>
        <v>1555.7</v>
      </c>
      <c r="E178" s="94">
        <f>E28+E43+E74+E77+E86+E93</f>
        <v>1458</v>
      </c>
      <c r="F178" s="94">
        <f>F28+F43+F74+F77+F86+F93</f>
        <v>0</v>
      </c>
      <c r="G178" s="94">
        <f>G28+G43+G74+G77+G86+G93</f>
        <v>97.7</v>
      </c>
      <c r="H178" s="98">
        <f>I178+K178</f>
        <v>0</v>
      </c>
      <c r="I178" s="98">
        <f>I28+I43+I74+I77+I86+I93</f>
        <v>0</v>
      </c>
      <c r="J178" s="98">
        <f>J28+J43+J74+J77+J86+J93</f>
        <v>0</v>
      </c>
      <c r="K178" s="98">
        <f>K28+K43+K74+K77+K86+K93</f>
        <v>0</v>
      </c>
      <c r="L178" s="99">
        <f>M178+O178</f>
        <v>1555.7</v>
      </c>
      <c r="M178" s="99">
        <f>M28+M43+M74+M77+M86+M93</f>
        <v>1458</v>
      </c>
      <c r="N178" s="99">
        <f>N28+N43+N74+N77+N86+N93</f>
        <v>0</v>
      </c>
      <c r="O178" s="99">
        <f>O28+O43+O74+O77+O86+O93</f>
        <v>97.7</v>
      </c>
    </row>
    <row r="179" spans="1:17" x14ac:dyDescent="0.25">
      <c r="A179" s="466"/>
      <c r="B179" s="102" t="s">
        <v>342</v>
      </c>
      <c r="C179" s="358"/>
      <c r="D179" s="276">
        <f t="shared" ref="D179:D181" si="209">E179+G179</f>
        <v>73.999999999999986</v>
      </c>
      <c r="E179" s="94">
        <f>E101+E110+E114+E140+E151+E156</f>
        <v>65.699999999999989</v>
      </c>
      <c r="F179" s="94">
        <f>F101+F110+F114+F140+F151+F156</f>
        <v>4.8000000000000007</v>
      </c>
      <c r="G179" s="94">
        <f>G101+G110+G114+G140+G151+G156</f>
        <v>8.3000000000000007</v>
      </c>
      <c r="H179" s="98">
        <f t="shared" ref="H179:H182" si="210">I179+K179</f>
        <v>0</v>
      </c>
      <c r="I179" s="98">
        <f>I101+I110+I114+I140+I151+I156</f>
        <v>0</v>
      </c>
      <c r="J179" s="98">
        <f>J101+J110+J114+J140+J151+J156</f>
        <v>0</v>
      </c>
      <c r="K179" s="98">
        <f>K101+K110+K114+K140+K151+K156</f>
        <v>0</v>
      </c>
      <c r="L179" s="99">
        <f t="shared" ref="L179:L182" si="211">M179+O179</f>
        <v>73.999999999999986</v>
      </c>
      <c r="M179" s="99">
        <f>M101+M110+M114+M140+M151+M156</f>
        <v>65.699999999999989</v>
      </c>
      <c r="N179" s="99">
        <f>N101+N110+N114+N140+N151+N156</f>
        <v>4.8000000000000007</v>
      </c>
      <c r="O179" s="99">
        <f>O101+O110+O114+O140+O151+O156</f>
        <v>8.3000000000000007</v>
      </c>
    </row>
    <row r="180" spans="1:17" ht="26.25" x14ac:dyDescent="0.25">
      <c r="A180" s="466"/>
      <c r="B180" s="102" t="s">
        <v>339</v>
      </c>
      <c r="C180" s="358"/>
      <c r="D180" s="276">
        <f t="shared" si="209"/>
        <v>65.199999999999989</v>
      </c>
      <c r="E180" s="94">
        <f>E161</f>
        <v>32.299999999999997</v>
      </c>
      <c r="F180" s="94">
        <f>F161</f>
        <v>0</v>
      </c>
      <c r="G180" s="94">
        <f>G161</f>
        <v>32.9</v>
      </c>
      <c r="H180" s="98">
        <f t="shared" si="210"/>
        <v>0</v>
      </c>
      <c r="I180" s="98">
        <f>I161</f>
        <v>3.5</v>
      </c>
      <c r="J180" s="98">
        <f>J161</f>
        <v>0</v>
      </c>
      <c r="K180" s="98">
        <f>K161</f>
        <v>-3.5</v>
      </c>
      <c r="L180" s="99">
        <f t="shared" si="211"/>
        <v>65.199999999999989</v>
      </c>
      <c r="M180" s="99">
        <f>M161</f>
        <v>35.799999999999997</v>
      </c>
      <c r="N180" s="99">
        <f>N161</f>
        <v>0</v>
      </c>
      <c r="O180" s="99">
        <f>O161</f>
        <v>29.4</v>
      </c>
    </row>
    <row r="181" spans="1:17" x14ac:dyDescent="0.25">
      <c r="A181" s="466"/>
      <c r="B181" s="102" t="s">
        <v>340</v>
      </c>
      <c r="C181" s="358"/>
      <c r="D181" s="276">
        <f t="shared" si="209"/>
        <v>0.5</v>
      </c>
      <c r="E181" s="94">
        <f>E166</f>
        <v>0.5</v>
      </c>
      <c r="F181" s="94">
        <f>F166</f>
        <v>0.5</v>
      </c>
      <c r="G181" s="94">
        <f>G166</f>
        <v>0</v>
      </c>
      <c r="H181" s="98">
        <f t="shared" si="210"/>
        <v>0</v>
      </c>
      <c r="I181" s="98">
        <f>I166</f>
        <v>0</v>
      </c>
      <c r="J181" s="98">
        <f>J166</f>
        <v>0</v>
      </c>
      <c r="K181" s="98">
        <f>K166</f>
        <v>0</v>
      </c>
      <c r="L181" s="99">
        <f t="shared" si="211"/>
        <v>0.5</v>
      </c>
      <c r="M181" s="99">
        <f>M166</f>
        <v>0.5</v>
      </c>
      <c r="N181" s="99">
        <f>N166</f>
        <v>0.5</v>
      </c>
      <c r="O181" s="99">
        <f>O166</f>
        <v>0</v>
      </c>
    </row>
    <row r="182" spans="1:17" ht="26.25" x14ac:dyDescent="0.25">
      <c r="A182" s="364"/>
      <c r="B182" s="350" t="s">
        <v>341</v>
      </c>
      <c r="C182" s="83"/>
      <c r="D182" s="276">
        <f>E182+G182</f>
        <v>0.3</v>
      </c>
      <c r="E182" s="94">
        <f>E171+E175</f>
        <v>0.3</v>
      </c>
      <c r="F182" s="94">
        <f t="shared" ref="F182:G182" si="212">F171+F175</f>
        <v>0</v>
      </c>
      <c r="G182" s="94">
        <f t="shared" si="212"/>
        <v>0</v>
      </c>
      <c r="H182" s="98">
        <f t="shared" si="210"/>
        <v>0</v>
      </c>
      <c r="I182" s="98">
        <f t="shared" ref="I182:O182" si="213">I171+I175</f>
        <v>0</v>
      </c>
      <c r="J182" s="98">
        <f t="shared" si="213"/>
        <v>0</v>
      </c>
      <c r="K182" s="98">
        <f t="shared" si="213"/>
        <v>0</v>
      </c>
      <c r="L182" s="99">
        <f t="shared" si="211"/>
        <v>0.3</v>
      </c>
      <c r="M182" s="99">
        <f t="shared" ref="M182" si="214">M171+M175</f>
        <v>0.3</v>
      </c>
      <c r="N182" s="99">
        <f t="shared" si="213"/>
        <v>0</v>
      </c>
      <c r="O182" s="99">
        <f t="shared" si="213"/>
        <v>0</v>
      </c>
    </row>
    <row r="183" spans="1:17" ht="12.75" customHeight="1" x14ac:dyDescent="0.25">
      <c r="A183" s="103"/>
      <c r="B183" s="120"/>
      <c r="C183" s="121"/>
      <c r="D183" s="49"/>
      <c r="E183" s="49"/>
      <c r="F183" s="105"/>
      <c r="G183" s="105"/>
      <c r="H183" s="105"/>
      <c r="I183" s="105"/>
      <c r="J183" s="105"/>
      <c r="K183" s="105"/>
      <c r="L183" s="105"/>
      <c r="M183" s="105"/>
      <c r="N183" s="105"/>
      <c r="P183" s="68" t="s">
        <v>256</v>
      </c>
      <c r="Q183" s="69">
        <f>SUMIF(C23:C175,1,L23:L175)</f>
        <v>121.09999999999998</v>
      </c>
    </row>
    <row r="184" spans="1:17" x14ac:dyDescent="0.25">
      <c r="A184" s="103"/>
      <c r="B184" s="6"/>
      <c r="C184" s="106"/>
      <c r="D184" s="6"/>
      <c r="E184" s="6"/>
      <c r="F184" s="107"/>
      <c r="G184" s="6"/>
      <c r="H184" s="6"/>
      <c r="I184" s="6"/>
      <c r="J184" s="6"/>
      <c r="K184" s="6"/>
      <c r="L184" s="6"/>
      <c r="M184" s="6"/>
      <c r="N184" s="6"/>
      <c r="P184" s="68" t="s">
        <v>257</v>
      </c>
      <c r="Q184" s="69">
        <f>SUMIF(C23:C175,2,L23:L175)</f>
        <v>0</v>
      </c>
    </row>
    <row r="185" spans="1:17" x14ac:dyDescent="0.25">
      <c r="A185" s="6"/>
      <c r="B185" s="6"/>
      <c r="C185" s="51"/>
      <c r="D185" s="6">
        <v>1695.7</v>
      </c>
      <c r="E185" s="6">
        <v>1556.8</v>
      </c>
      <c r="F185" s="6">
        <v>5.3</v>
      </c>
      <c r="G185" s="6">
        <v>138.9</v>
      </c>
      <c r="H185" s="6"/>
      <c r="I185" s="6"/>
      <c r="J185" s="6"/>
      <c r="K185" s="6"/>
      <c r="L185" s="6"/>
      <c r="M185" s="6"/>
      <c r="N185" s="6"/>
      <c r="P185" s="68" t="s">
        <v>258</v>
      </c>
      <c r="Q185" s="69">
        <f>SUMIF(C23:C175,3,L23:L175)</f>
        <v>0</v>
      </c>
    </row>
    <row r="186" spans="1:17" x14ac:dyDescent="0.25">
      <c r="A186" s="6"/>
      <c r="B186" s="6"/>
      <c r="C186" s="51"/>
      <c r="D186" s="6">
        <f>D185-D176</f>
        <v>0</v>
      </c>
      <c r="E186" s="6">
        <f t="shared" ref="E186:G186" si="215">E185-E176</f>
        <v>0</v>
      </c>
      <c r="F186" s="6">
        <f t="shared" si="215"/>
        <v>0</v>
      </c>
      <c r="G186" s="6">
        <f t="shared" si="215"/>
        <v>0</v>
      </c>
      <c r="H186" s="6"/>
      <c r="I186" s="6"/>
      <c r="J186" s="6"/>
      <c r="K186" s="6"/>
      <c r="L186" s="6"/>
      <c r="M186" s="6"/>
      <c r="N186" s="6"/>
      <c r="P186" s="68" t="s">
        <v>259</v>
      </c>
      <c r="Q186" s="69">
        <f>SUMIF(C23:C175,4,L23:L175)</f>
        <v>367.5</v>
      </c>
    </row>
    <row r="187" spans="1:17" x14ac:dyDescent="0.25">
      <c r="A187" s="6"/>
      <c r="B187" s="6"/>
      <c r="C187" s="51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P187" s="68" t="s">
        <v>262</v>
      </c>
      <c r="Q187" s="69">
        <f>SUMIF(C23:C175,5,L23:L175)</f>
        <v>583</v>
      </c>
    </row>
    <row r="188" spans="1:17" x14ac:dyDescent="0.25">
      <c r="A188" s="6"/>
      <c r="B188" s="6"/>
      <c r="C188" s="51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P188" s="68" t="s">
        <v>260</v>
      </c>
      <c r="Q188" s="69">
        <f>SUMIF(C23:C175,6,L23:L175)</f>
        <v>32.599999999999994</v>
      </c>
    </row>
    <row r="189" spans="1:17" x14ac:dyDescent="0.25">
      <c r="A189" s="6"/>
      <c r="B189" s="6"/>
      <c r="C189" s="51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P189" s="68" t="s">
        <v>261</v>
      </c>
      <c r="Q189" s="69">
        <f>SUMIF(C23:C175,7,L23:L175)</f>
        <v>8.7999999999999989</v>
      </c>
    </row>
    <row r="190" spans="1:17" x14ac:dyDescent="0.25">
      <c r="A190" s="6"/>
      <c r="B190" s="6"/>
      <c r="C190" s="51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P190" s="68" t="s">
        <v>263</v>
      </c>
      <c r="Q190" s="69">
        <f>SUMIF(C23:C175,8,L23:L175)</f>
        <v>15.299999999999999</v>
      </c>
    </row>
    <row r="191" spans="1:17" x14ac:dyDescent="0.25">
      <c r="A191" s="6"/>
      <c r="B191" s="6"/>
      <c r="C191" s="51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P191" s="68" t="s">
        <v>264</v>
      </c>
      <c r="Q191" s="69">
        <f>SUMIF(C23:C175,9,L23:L175)</f>
        <v>358.9</v>
      </c>
    </row>
    <row r="192" spans="1:17" x14ac:dyDescent="0.25">
      <c r="A192" s="6"/>
      <c r="B192" s="6"/>
      <c r="C192" s="51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P192" s="68" t="s">
        <v>265</v>
      </c>
      <c r="Q192" s="69">
        <f>SUMIF(C23:C175,10,L23:L175)</f>
        <v>208.5</v>
      </c>
    </row>
    <row r="193" spans="1:17" x14ac:dyDescent="0.25">
      <c r="A193" s="6"/>
      <c r="B193" s="6"/>
      <c r="C193" s="51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P193" s="73" t="s">
        <v>160</v>
      </c>
      <c r="Q193" s="74">
        <f>SUM(Q183:Q192)</f>
        <v>1695.6999999999998</v>
      </c>
    </row>
    <row r="194" spans="1:17" x14ac:dyDescent="0.25">
      <c r="A194" s="6"/>
      <c r="B194" s="6"/>
      <c r="C194" s="51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P194" s="75"/>
      <c r="Q194" s="75">
        <f>Q193-L176</f>
        <v>0</v>
      </c>
    </row>
    <row r="195" spans="1:17" x14ac:dyDescent="0.25">
      <c r="A195" s="6"/>
      <c r="B195" s="6"/>
      <c r="C195" s="51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</row>
    <row r="196" spans="1:17" x14ac:dyDescent="0.25">
      <c r="A196" s="6"/>
      <c r="B196" s="6"/>
      <c r="C196" s="51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</row>
    <row r="197" spans="1:17" x14ac:dyDescent="0.25">
      <c r="A197" s="6"/>
      <c r="B197" s="6"/>
      <c r="C197" s="51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</row>
    <row r="198" spans="1:17" x14ac:dyDescent="0.25">
      <c r="A198" s="6"/>
      <c r="B198" s="6"/>
      <c r="C198" s="51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</row>
    <row r="199" spans="1:17" x14ac:dyDescent="0.25">
      <c r="A199" s="6"/>
      <c r="B199" s="6"/>
      <c r="C199" s="51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</row>
    <row r="200" spans="1:17" x14ac:dyDescent="0.25">
      <c r="A200" s="6"/>
      <c r="B200" s="6"/>
      <c r="C200" s="51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</row>
    <row r="201" spans="1:17" x14ac:dyDescent="0.25">
      <c r="A201" s="6"/>
      <c r="B201" s="6"/>
      <c r="C201" s="51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</row>
    <row r="202" spans="1:17" x14ac:dyDescent="0.25">
      <c r="A202" s="6"/>
      <c r="B202" s="6"/>
      <c r="C202" s="51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</row>
    <row r="203" spans="1:17" x14ac:dyDescent="0.25">
      <c r="A203" s="6"/>
      <c r="B203" s="6"/>
      <c r="C203" s="51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</row>
    <row r="204" spans="1:17" x14ac:dyDescent="0.25">
      <c r="A204" s="6"/>
      <c r="B204" s="6"/>
      <c r="C204" s="51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</row>
    <row r="205" spans="1:17" x14ac:dyDescent="0.25">
      <c r="A205" s="6"/>
      <c r="B205" s="6"/>
      <c r="C205" s="51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</row>
    <row r="206" spans="1:17" x14ac:dyDescent="0.25">
      <c r="A206" s="6"/>
      <c r="B206" s="6"/>
      <c r="C206" s="51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</row>
    <row r="207" spans="1:17" x14ac:dyDescent="0.25">
      <c r="A207" s="6"/>
      <c r="B207" s="6"/>
      <c r="C207" s="51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</row>
    <row r="208" spans="1:17" x14ac:dyDescent="0.25">
      <c r="A208" s="6"/>
      <c r="B208" s="6"/>
      <c r="C208" s="51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</row>
    <row r="209" spans="1:14" x14ac:dyDescent="0.25">
      <c r="A209" s="6"/>
      <c r="B209" s="6"/>
      <c r="C209" s="51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</row>
    <row r="210" spans="1:14" x14ac:dyDescent="0.25">
      <c r="A210" s="6"/>
      <c r="B210" s="6"/>
      <c r="C210" s="51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</row>
    <row r="211" spans="1:14" x14ac:dyDescent="0.25">
      <c r="A211" s="6"/>
      <c r="B211" s="6"/>
      <c r="C211" s="51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</row>
    <row r="212" spans="1:14" x14ac:dyDescent="0.25">
      <c r="A212" s="6"/>
      <c r="B212" s="6"/>
      <c r="C212" s="51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</row>
    <row r="213" spans="1:14" x14ac:dyDescent="0.25">
      <c r="A213" s="6"/>
      <c r="B213" s="6"/>
      <c r="C213" s="51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</row>
    <row r="214" spans="1:14" x14ac:dyDescent="0.25">
      <c r="A214" s="6"/>
      <c r="B214" s="6"/>
      <c r="C214" s="51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</row>
    <row r="215" spans="1:14" x14ac:dyDescent="0.25">
      <c r="A215" s="6"/>
      <c r="B215" s="6"/>
      <c r="C215" s="51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</row>
    <row r="216" spans="1:14" x14ac:dyDescent="0.25">
      <c r="A216" s="6"/>
      <c r="B216" s="6"/>
      <c r="C216" s="51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</row>
    <row r="217" spans="1:14" x14ac:dyDescent="0.25">
      <c r="A217" s="6"/>
      <c r="B217" s="6"/>
      <c r="C217" s="51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</row>
    <row r="218" spans="1:14" x14ac:dyDescent="0.25">
      <c r="A218" s="6"/>
      <c r="B218" s="6"/>
      <c r="C218" s="51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</row>
    <row r="219" spans="1:14" x14ac:dyDescent="0.25">
      <c r="A219" s="6"/>
      <c r="B219" s="6"/>
      <c r="C219" s="51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</row>
    <row r="220" spans="1:14" x14ac:dyDescent="0.25">
      <c r="A220" s="6"/>
      <c r="B220" s="6"/>
      <c r="C220" s="51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</row>
    <row r="221" spans="1:14" x14ac:dyDescent="0.25">
      <c r="A221" s="6"/>
      <c r="B221" s="6"/>
      <c r="C221" s="51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</row>
    <row r="222" spans="1:14" x14ac:dyDescent="0.25">
      <c r="A222" s="6"/>
      <c r="B222" s="6"/>
      <c r="C222" s="51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</row>
    <row r="223" spans="1:14" x14ac:dyDescent="0.25">
      <c r="A223" s="6"/>
      <c r="B223" s="6"/>
      <c r="C223" s="51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</row>
    <row r="224" spans="1:14" x14ac:dyDescent="0.25">
      <c r="A224" s="6"/>
      <c r="B224" s="6"/>
      <c r="C224" s="51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</row>
    <row r="225" spans="1:14" x14ac:dyDescent="0.25">
      <c r="A225" s="6"/>
      <c r="B225" s="6"/>
      <c r="C225" s="51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</row>
    <row r="226" spans="1:14" x14ac:dyDescent="0.25">
      <c r="A226" s="6"/>
      <c r="B226" s="6"/>
      <c r="C226" s="51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</row>
    <row r="227" spans="1:14" x14ac:dyDescent="0.25">
      <c r="A227" s="6"/>
      <c r="B227" s="6"/>
      <c r="C227" s="51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</row>
    <row r="228" spans="1:14" x14ac:dyDescent="0.25">
      <c r="A228" s="6"/>
      <c r="B228" s="6"/>
      <c r="C228" s="51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</row>
    <row r="229" spans="1:14" x14ac:dyDescent="0.25">
      <c r="A229" s="6"/>
      <c r="B229" s="6"/>
      <c r="C229" s="51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</row>
    <row r="230" spans="1:14" x14ac:dyDescent="0.25">
      <c r="A230" s="6"/>
      <c r="B230" s="6"/>
      <c r="C230" s="51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</row>
    <row r="231" spans="1:14" x14ac:dyDescent="0.25">
      <c r="A231" s="6"/>
      <c r="B231" s="6"/>
      <c r="C231" s="51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</row>
    <row r="232" spans="1:14" x14ac:dyDescent="0.25">
      <c r="A232" s="6"/>
      <c r="B232" s="6"/>
      <c r="C232" s="51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</row>
    <row r="233" spans="1:14" x14ac:dyDescent="0.25">
      <c r="A233" s="6"/>
      <c r="B233" s="6"/>
      <c r="C233" s="51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</row>
    <row r="234" spans="1:14" x14ac:dyDescent="0.25">
      <c r="A234" s="6"/>
      <c r="B234" s="6"/>
      <c r="C234" s="51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</row>
    <row r="235" spans="1:14" x14ac:dyDescent="0.25">
      <c r="A235" s="6"/>
      <c r="B235" s="6"/>
      <c r="C235" s="51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</row>
    <row r="236" spans="1:14" x14ac:dyDescent="0.25">
      <c r="A236" s="6"/>
      <c r="B236" s="6"/>
      <c r="C236" s="51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</row>
    <row r="237" spans="1:14" x14ac:dyDescent="0.25">
      <c r="A237" s="6"/>
      <c r="B237" s="6"/>
      <c r="C237" s="51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</row>
    <row r="238" spans="1:14" x14ac:dyDescent="0.25">
      <c r="A238" s="6"/>
      <c r="B238" s="6"/>
      <c r="C238" s="51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</row>
    <row r="239" spans="1:14" x14ac:dyDescent="0.25">
      <c r="A239" s="6"/>
      <c r="B239" s="6"/>
      <c r="C239" s="51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</row>
    <row r="240" spans="1:14" x14ac:dyDescent="0.25">
      <c r="A240" s="6"/>
      <c r="B240" s="6"/>
      <c r="C240" s="51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</row>
    <row r="241" spans="1:14" x14ac:dyDescent="0.25">
      <c r="A241" s="6"/>
      <c r="B241" s="6"/>
      <c r="C241" s="51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</row>
    <row r="242" spans="1:14" x14ac:dyDescent="0.25">
      <c r="A242" s="6"/>
      <c r="B242" s="6"/>
      <c r="C242" s="51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</row>
    <row r="243" spans="1:14" x14ac:dyDescent="0.25">
      <c r="A243" s="6"/>
      <c r="B243" s="6"/>
      <c r="C243" s="51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</row>
    <row r="244" spans="1:14" x14ac:dyDescent="0.25">
      <c r="A244" s="6"/>
      <c r="B244" s="6"/>
      <c r="C244" s="51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</row>
    <row r="245" spans="1:14" x14ac:dyDescent="0.25">
      <c r="A245" s="6"/>
      <c r="B245" s="6"/>
      <c r="C245" s="51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</row>
    <row r="246" spans="1:14" x14ac:dyDescent="0.25">
      <c r="A246" s="6"/>
      <c r="B246" s="6"/>
      <c r="C246" s="51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</row>
    <row r="247" spans="1:14" x14ac:dyDescent="0.25">
      <c r="A247" s="6"/>
      <c r="B247" s="6"/>
      <c r="C247" s="51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</row>
    <row r="248" spans="1:14" x14ac:dyDescent="0.25">
      <c r="A248" s="6"/>
      <c r="B248" s="6"/>
      <c r="C248" s="51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</row>
    <row r="249" spans="1:14" x14ac:dyDescent="0.25">
      <c r="A249" s="6"/>
      <c r="B249" s="6"/>
      <c r="C249" s="51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</row>
    <row r="250" spans="1:14" x14ac:dyDescent="0.25">
      <c r="A250" s="6"/>
      <c r="B250" s="6"/>
      <c r="C250" s="51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</row>
    <row r="251" spans="1:14" x14ac:dyDescent="0.25">
      <c r="A251" s="6"/>
      <c r="B251" s="6"/>
      <c r="C251" s="51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</row>
    <row r="252" spans="1:14" x14ac:dyDescent="0.25">
      <c r="A252" s="6"/>
      <c r="B252" s="6"/>
      <c r="C252" s="51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</row>
    <row r="253" spans="1:14" x14ac:dyDescent="0.25">
      <c r="A253" s="6"/>
      <c r="B253" s="6"/>
      <c r="C253" s="51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</row>
    <row r="254" spans="1:14" x14ac:dyDescent="0.25">
      <c r="A254" s="6"/>
      <c r="B254" s="6"/>
      <c r="C254" s="51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</row>
    <row r="255" spans="1:14" x14ac:dyDescent="0.25">
      <c r="A255" s="6"/>
      <c r="B255" s="6"/>
      <c r="C255" s="51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</row>
    <row r="256" spans="1:14" x14ac:dyDescent="0.25">
      <c r="A256" s="6"/>
      <c r="B256" s="6"/>
      <c r="C256" s="51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</row>
    <row r="257" spans="1:14" x14ac:dyDescent="0.25">
      <c r="A257" s="6"/>
      <c r="B257" s="6"/>
      <c r="C257" s="51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</row>
    <row r="258" spans="1:14" x14ac:dyDescent="0.25">
      <c r="A258" s="6"/>
      <c r="B258" s="6"/>
      <c r="C258" s="51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</row>
    <row r="259" spans="1:14" x14ac:dyDescent="0.25">
      <c r="A259" s="6"/>
      <c r="B259" s="6"/>
      <c r="C259" s="51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</row>
    <row r="260" spans="1:14" x14ac:dyDescent="0.25">
      <c r="A260" s="6"/>
      <c r="B260" s="6"/>
      <c r="C260" s="51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</row>
    <row r="261" spans="1:14" x14ac:dyDescent="0.25">
      <c r="A261" s="6"/>
      <c r="B261" s="6"/>
      <c r="C261" s="51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</row>
    <row r="262" spans="1:14" x14ac:dyDescent="0.25">
      <c r="A262" s="6"/>
      <c r="B262" s="6"/>
      <c r="C262" s="51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</row>
    <row r="263" spans="1:14" x14ac:dyDescent="0.25">
      <c r="A263" s="6"/>
      <c r="B263" s="6"/>
      <c r="C263" s="51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</row>
    <row r="264" spans="1:14" x14ac:dyDescent="0.25">
      <c r="A264" s="6"/>
      <c r="B264" s="6"/>
      <c r="C264" s="51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</row>
    <row r="265" spans="1:14" x14ac:dyDescent="0.25">
      <c r="A265" s="6"/>
      <c r="B265" s="6"/>
      <c r="C265" s="51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</row>
    <row r="266" spans="1:14" x14ac:dyDescent="0.25">
      <c r="A266" s="6"/>
      <c r="B266" s="6"/>
      <c r="C266" s="51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</row>
    <row r="267" spans="1:14" x14ac:dyDescent="0.25">
      <c r="A267" s="6"/>
      <c r="B267" s="6"/>
      <c r="C267" s="51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</row>
    <row r="268" spans="1:14" x14ac:dyDescent="0.25">
      <c r="A268" s="6"/>
      <c r="B268" s="6"/>
      <c r="C268" s="51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</row>
    <row r="269" spans="1:14" x14ac:dyDescent="0.25">
      <c r="A269" s="6"/>
      <c r="B269" s="6"/>
      <c r="C269" s="51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</row>
    <row r="270" spans="1:14" x14ac:dyDescent="0.25">
      <c r="A270" s="6"/>
      <c r="B270" s="6"/>
      <c r="C270" s="51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</row>
    <row r="271" spans="1:14" x14ac:dyDescent="0.25">
      <c r="A271" s="6"/>
      <c r="B271" s="6"/>
      <c r="C271" s="51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</row>
    <row r="272" spans="1:14" x14ac:dyDescent="0.25">
      <c r="A272" s="6"/>
      <c r="B272" s="6"/>
      <c r="C272" s="51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</row>
    <row r="273" spans="1:14" x14ac:dyDescent="0.25">
      <c r="A273" s="6"/>
      <c r="B273" s="6"/>
      <c r="C273" s="51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</row>
    <row r="274" spans="1:14" x14ac:dyDescent="0.25">
      <c r="A274" s="6"/>
      <c r="B274" s="6"/>
      <c r="C274" s="51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</row>
    <row r="275" spans="1:14" x14ac:dyDescent="0.25">
      <c r="A275" s="6"/>
      <c r="B275" s="6"/>
      <c r="C275" s="51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</row>
    <row r="276" spans="1:14" x14ac:dyDescent="0.25">
      <c r="A276" s="6"/>
      <c r="B276" s="6"/>
      <c r="C276" s="51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</row>
    <row r="277" spans="1:14" x14ac:dyDescent="0.25">
      <c r="A277" s="6"/>
      <c r="B277" s="6"/>
      <c r="C277" s="51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</row>
    <row r="278" spans="1:14" x14ac:dyDescent="0.25">
      <c r="A278" s="6"/>
      <c r="B278" s="6"/>
      <c r="C278" s="51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</row>
    <row r="279" spans="1:14" x14ac:dyDescent="0.25">
      <c r="A279" s="6"/>
      <c r="B279" s="6"/>
      <c r="C279" s="51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</row>
    <row r="280" spans="1:14" x14ac:dyDescent="0.25">
      <c r="A280" s="6"/>
      <c r="B280" s="6"/>
      <c r="C280" s="51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</row>
    <row r="281" spans="1:14" x14ac:dyDescent="0.25">
      <c r="A281" s="6"/>
      <c r="B281" s="6"/>
      <c r="C281" s="51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</row>
    <row r="282" spans="1:14" x14ac:dyDescent="0.25">
      <c r="A282" s="6"/>
      <c r="B282" s="6"/>
      <c r="C282" s="51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</row>
    <row r="283" spans="1:14" x14ac:dyDescent="0.25">
      <c r="A283" s="6"/>
      <c r="B283" s="6"/>
      <c r="C283" s="51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</row>
    <row r="284" spans="1:14" x14ac:dyDescent="0.25">
      <c r="A284" s="6"/>
      <c r="B284" s="6"/>
      <c r="C284" s="51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</row>
    <row r="285" spans="1:14" x14ac:dyDescent="0.25">
      <c r="A285" s="6"/>
      <c r="B285" s="6"/>
      <c r="C285" s="51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</row>
    <row r="286" spans="1:14" x14ac:dyDescent="0.25">
      <c r="A286" s="6"/>
      <c r="B286" s="6"/>
      <c r="C286" s="51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</row>
    <row r="287" spans="1:14" x14ac:dyDescent="0.25">
      <c r="A287" s="6"/>
      <c r="B287" s="6"/>
      <c r="C287" s="51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</row>
    <row r="288" spans="1:14" x14ac:dyDescent="0.25">
      <c r="A288" s="6"/>
      <c r="B288" s="6"/>
      <c r="C288" s="51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</row>
    <row r="289" spans="1:14" x14ac:dyDescent="0.25">
      <c r="A289" s="6"/>
      <c r="B289" s="6"/>
      <c r="C289" s="51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</row>
    <row r="290" spans="1:14" x14ac:dyDescent="0.25">
      <c r="A290" s="6"/>
      <c r="B290" s="6"/>
      <c r="C290" s="51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</row>
    <row r="291" spans="1:14" x14ac:dyDescent="0.25">
      <c r="A291" s="6"/>
      <c r="B291" s="6"/>
      <c r="C291" s="51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</row>
    <row r="292" spans="1:14" x14ac:dyDescent="0.25">
      <c r="A292" s="6"/>
      <c r="B292" s="6"/>
      <c r="C292" s="51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</row>
    <row r="293" spans="1:14" x14ac:dyDescent="0.25">
      <c r="A293" s="6"/>
      <c r="B293" s="6"/>
      <c r="C293" s="51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</row>
    <row r="294" spans="1:14" x14ac:dyDescent="0.25">
      <c r="A294" s="6"/>
      <c r="B294" s="6"/>
      <c r="C294" s="51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</row>
    <row r="295" spans="1:14" x14ac:dyDescent="0.25">
      <c r="A295" s="6"/>
      <c r="B295" s="6"/>
      <c r="C295" s="51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</row>
    <row r="296" spans="1:14" x14ac:dyDescent="0.25">
      <c r="C296" s="52"/>
    </row>
    <row r="297" spans="1:14" x14ac:dyDescent="0.25">
      <c r="C297" s="52"/>
    </row>
    <row r="298" spans="1:14" x14ac:dyDescent="0.25">
      <c r="C298" s="52"/>
    </row>
    <row r="299" spans="1:14" x14ac:dyDescent="0.25">
      <c r="C299" s="52"/>
    </row>
    <row r="300" spans="1:14" x14ac:dyDescent="0.25">
      <c r="C300" s="52"/>
    </row>
    <row r="301" spans="1:14" x14ac:dyDescent="0.25">
      <c r="C301" s="52"/>
    </row>
    <row r="302" spans="1:14" x14ac:dyDescent="0.25">
      <c r="C302" s="52"/>
    </row>
    <row r="303" spans="1:14" x14ac:dyDescent="0.25">
      <c r="C303" s="52"/>
    </row>
    <row r="304" spans="1:14" x14ac:dyDescent="0.25">
      <c r="C304" s="52"/>
    </row>
    <row r="305" spans="3:3" x14ac:dyDescent="0.25">
      <c r="C305" s="52"/>
    </row>
    <row r="306" spans="3:3" x14ac:dyDescent="0.25">
      <c r="C306" s="52"/>
    </row>
    <row r="307" spans="3:3" x14ac:dyDescent="0.25">
      <c r="C307" s="52"/>
    </row>
    <row r="308" spans="3:3" x14ac:dyDescent="0.25">
      <c r="C308" s="52"/>
    </row>
    <row r="309" spans="3:3" x14ac:dyDescent="0.25">
      <c r="C309" s="52"/>
    </row>
    <row r="310" spans="3:3" x14ac:dyDescent="0.25">
      <c r="C310" s="52"/>
    </row>
    <row r="311" spans="3:3" x14ac:dyDescent="0.25">
      <c r="C311" s="52"/>
    </row>
    <row r="312" spans="3:3" x14ac:dyDescent="0.25">
      <c r="C312" s="52"/>
    </row>
    <row r="313" spans="3:3" x14ac:dyDescent="0.25">
      <c r="C313" s="52"/>
    </row>
    <row r="314" spans="3:3" x14ac:dyDescent="0.25">
      <c r="C314" s="52"/>
    </row>
    <row r="315" spans="3:3" x14ac:dyDescent="0.25">
      <c r="C315" s="52"/>
    </row>
    <row r="316" spans="3:3" x14ac:dyDescent="0.25">
      <c r="C316" s="52"/>
    </row>
    <row r="317" spans="3:3" x14ac:dyDescent="0.25">
      <c r="C317" s="52"/>
    </row>
    <row r="318" spans="3:3" x14ac:dyDescent="0.25">
      <c r="C318" s="52"/>
    </row>
    <row r="319" spans="3:3" x14ac:dyDescent="0.25">
      <c r="C319" s="52"/>
    </row>
    <row r="320" spans="3:3" x14ac:dyDescent="0.25">
      <c r="C320" s="52"/>
    </row>
    <row r="321" spans="3:3" x14ac:dyDescent="0.25">
      <c r="C321" s="52"/>
    </row>
    <row r="322" spans="3:3" x14ac:dyDescent="0.25">
      <c r="C322" s="52"/>
    </row>
    <row r="323" spans="3:3" x14ac:dyDescent="0.25">
      <c r="C323" s="52"/>
    </row>
    <row r="324" spans="3:3" x14ac:dyDescent="0.25">
      <c r="C324" s="52"/>
    </row>
    <row r="325" spans="3:3" x14ac:dyDescent="0.25">
      <c r="C325" s="52"/>
    </row>
    <row r="326" spans="3:3" x14ac:dyDescent="0.25">
      <c r="C326" s="52"/>
    </row>
    <row r="327" spans="3:3" x14ac:dyDescent="0.25">
      <c r="C327" s="52"/>
    </row>
    <row r="328" spans="3:3" x14ac:dyDescent="0.25">
      <c r="C328" s="52"/>
    </row>
    <row r="329" spans="3:3" x14ac:dyDescent="0.25">
      <c r="C329" s="52"/>
    </row>
    <row r="330" spans="3:3" x14ac:dyDescent="0.25">
      <c r="C330" s="52"/>
    </row>
    <row r="331" spans="3:3" x14ac:dyDescent="0.25">
      <c r="C331" s="52"/>
    </row>
    <row r="332" spans="3:3" x14ac:dyDescent="0.25">
      <c r="C332" s="52"/>
    </row>
    <row r="333" spans="3:3" x14ac:dyDescent="0.25">
      <c r="C333" s="52"/>
    </row>
    <row r="334" spans="3:3" x14ac:dyDescent="0.25">
      <c r="C334" s="52"/>
    </row>
    <row r="335" spans="3:3" x14ac:dyDescent="0.25">
      <c r="C335" s="52"/>
    </row>
    <row r="336" spans="3:3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  <row r="466" spans="3:3" x14ac:dyDescent="0.25">
      <c r="C466" s="52"/>
    </row>
    <row r="467" spans="3:3" x14ac:dyDescent="0.25">
      <c r="C467" s="52"/>
    </row>
    <row r="468" spans="3:3" x14ac:dyDescent="0.25">
      <c r="C468" s="52"/>
    </row>
    <row r="469" spans="3:3" x14ac:dyDescent="0.25">
      <c r="C469" s="52"/>
    </row>
    <row r="470" spans="3:3" x14ac:dyDescent="0.25">
      <c r="C470" s="52"/>
    </row>
    <row r="471" spans="3:3" x14ac:dyDescent="0.25">
      <c r="C471" s="52"/>
    </row>
    <row r="472" spans="3:3" x14ac:dyDescent="0.25">
      <c r="C472" s="52"/>
    </row>
    <row r="473" spans="3:3" x14ac:dyDescent="0.25">
      <c r="C473" s="52"/>
    </row>
    <row r="474" spans="3:3" x14ac:dyDescent="0.25">
      <c r="C474" s="52"/>
    </row>
    <row r="475" spans="3:3" x14ac:dyDescent="0.25">
      <c r="C475" s="52"/>
    </row>
    <row r="476" spans="3:3" x14ac:dyDescent="0.25">
      <c r="C476" s="52"/>
    </row>
    <row r="477" spans="3:3" x14ac:dyDescent="0.25">
      <c r="C477" s="52"/>
    </row>
    <row r="478" spans="3:3" x14ac:dyDescent="0.25">
      <c r="C478" s="52"/>
    </row>
    <row r="479" spans="3:3" x14ac:dyDescent="0.25">
      <c r="C479" s="52"/>
    </row>
    <row r="480" spans="3:3" x14ac:dyDescent="0.25">
      <c r="C480" s="52"/>
    </row>
    <row r="481" spans="3:3" x14ac:dyDescent="0.25">
      <c r="C481" s="52"/>
    </row>
    <row r="482" spans="3:3" x14ac:dyDescent="0.25">
      <c r="C482" s="52"/>
    </row>
    <row r="483" spans="3:3" x14ac:dyDescent="0.25">
      <c r="C483" s="52"/>
    </row>
    <row r="484" spans="3:3" x14ac:dyDescent="0.25">
      <c r="C484" s="52"/>
    </row>
    <row r="485" spans="3:3" x14ac:dyDescent="0.25">
      <c r="C485" s="52"/>
    </row>
    <row r="486" spans="3:3" x14ac:dyDescent="0.25">
      <c r="C486" s="52"/>
    </row>
    <row r="487" spans="3:3" x14ac:dyDescent="0.25">
      <c r="C487" s="52"/>
    </row>
    <row r="488" spans="3:3" x14ac:dyDescent="0.25">
      <c r="C488" s="52"/>
    </row>
    <row r="489" spans="3:3" x14ac:dyDescent="0.25">
      <c r="C489" s="52"/>
    </row>
    <row r="490" spans="3:3" x14ac:dyDescent="0.25">
      <c r="C490" s="52"/>
    </row>
    <row r="491" spans="3:3" x14ac:dyDescent="0.25">
      <c r="C491" s="52"/>
    </row>
    <row r="492" spans="3:3" x14ac:dyDescent="0.25">
      <c r="C492" s="52"/>
    </row>
    <row r="493" spans="3:3" x14ac:dyDescent="0.25">
      <c r="C493" s="52"/>
    </row>
    <row r="494" spans="3:3" x14ac:dyDescent="0.25">
      <c r="C494" s="52"/>
    </row>
    <row r="495" spans="3:3" x14ac:dyDescent="0.25">
      <c r="C495" s="52"/>
    </row>
    <row r="496" spans="3:3" x14ac:dyDescent="0.25">
      <c r="C496" s="52"/>
    </row>
    <row r="497" spans="3:3" x14ac:dyDescent="0.25">
      <c r="C497" s="52"/>
    </row>
    <row r="498" spans="3:3" x14ac:dyDescent="0.25">
      <c r="C498" s="52"/>
    </row>
    <row r="499" spans="3:3" x14ac:dyDescent="0.25">
      <c r="C499" s="52"/>
    </row>
    <row r="500" spans="3:3" x14ac:dyDescent="0.25">
      <c r="C500" s="52"/>
    </row>
    <row r="501" spans="3:3" x14ac:dyDescent="0.25">
      <c r="C501" s="52"/>
    </row>
    <row r="502" spans="3:3" x14ac:dyDescent="0.25">
      <c r="C502" s="52"/>
    </row>
    <row r="503" spans="3:3" x14ac:dyDescent="0.25">
      <c r="C503" s="52"/>
    </row>
    <row r="504" spans="3:3" x14ac:dyDescent="0.25">
      <c r="C504" s="52"/>
    </row>
    <row r="505" spans="3:3" x14ac:dyDescent="0.25">
      <c r="C505" s="52"/>
    </row>
    <row r="506" spans="3:3" x14ac:dyDescent="0.25">
      <c r="C506" s="52"/>
    </row>
    <row r="507" spans="3:3" x14ac:dyDescent="0.25">
      <c r="C507" s="52"/>
    </row>
    <row r="508" spans="3:3" x14ac:dyDescent="0.25">
      <c r="C508" s="52"/>
    </row>
    <row r="509" spans="3:3" x14ac:dyDescent="0.25">
      <c r="C509" s="52"/>
    </row>
    <row r="510" spans="3:3" x14ac:dyDescent="0.25">
      <c r="C510" s="52"/>
    </row>
    <row r="511" spans="3:3" x14ac:dyDescent="0.25">
      <c r="C511" s="52"/>
    </row>
    <row r="512" spans="3:3" x14ac:dyDescent="0.25">
      <c r="C512" s="52"/>
    </row>
    <row r="513" spans="3:3" x14ac:dyDescent="0.25">
      <c r="C513" s="52"/>
    </row>
    <row r="514" spans="3:3" x14ac:dyDescent="0.25">
      <c r="C514" s="52"/>
    </row>
    <row r="515" spans="3:3" x14ac:dyDescent="0.25">
      <c r="C515" s="52"/>
    </row>
    <row r="516" spans="3:3" x14ac:dyDescent="0.25">
      <c r="C516" s="52"/>
    </row>
    <row r="517" spans="3:3" x14ac:dyDescent="0.25">
      <c r="C517" s="52"/>
    </row>
    <row r="518" spans="3:3" x14ac:dyDescent="0.25">
      <c r="C518" s="52"/>
    </row>
    <row r="519" spans="3:3" x14ac:dyDescent="0.25">
      <c r="C519" s="52"/>
    </row>
    <row r="520" spans="3:3" x14ac:dyDescent="0.25">
      <c r="C520" s="52"/>
    </row>
    <row r="521" spans="3:3" x14ac:dyDescent="0.25">
      <c r="C521" s="52"/>
    </row>
    <row r="522" spans="3:3" x14ac:dyDescent="0.25">
      <c r="C522" s="52"/>
    </row>
    <row r="523" spans="3:3" x14ac:dyDescent="0.25">
      <c r="C523" s="52"/>
    </row>
    <row r="524" spans="3:3" x14ac:dyDescent="0.25">
      <c r="C524" s="52"/>
    </row>
    <row r="525" spans="3:3" x14ac:dyDescent="0.25">
      <c r="C525" s="52"/>
    </row>
    <row r="526" spans="3:3" x14ac:dyDescent="0.25">
      <c r="C526" s="52"/>
    </row>
    <row r="527" spans="3:3" x14ac:dyDescent="0.25">
      <c r="C527" s="52"/>
    </row>
    <row r="528" spans="3:3" x14ac:dyDescent="0.25">
      <c r="C528" s="52"/>
    </row>
    <row r="529" spans="3:3" x14ac:dyDescent="0.25">
      <c r="C529" s="52"/>
    </row>
    <row r="530" spans="3:3" x14ac:dyDescent="0.25">
      <c r="C530" s="52"/>
    </row>
    <row r="531" spans="3:3" x14ac:dyDescent="0.25">
      <c r="C531" s="52"/>
    </row>
    <row r="532" spans="3:3" x14ac:dyDescent="0.25">
      <c r="C532" s="52"/>
    </row>
    <row r="533" spans="3:3" x14ac:dyDescent="0.25">
      <c r="C533" s="52"/>
    </row>
    <row r="534" spans="3:3" x14ac:dyDescent="0.25">
      <c r="C534" s="52"/>
    </row>
    <row r="535" spans="3:3" x14ac:dyDescent="0.25">
      <c r="C535" s="52"/>
    </row>
    <row r="536" spans="3:3" x14ac:dyDescent="0.25">
      <c r="C536" s="52"/>
    </row>
    <row r="537" spans="3:3" x14ac:dyDescent="0.25">
      <c r="C537" s="52"/>
    </row>
    <row r="538" spans="3:3" x14ac:dyDescent="0.25">
      <c r="C538" s="52"/>
    </row>
    <row r="539" spans="3:3" x14ac:dyDescent="0.25">
      <c r="C539" s="52"/>
    </row>
    <row r="540" spans="3:3" x14ac:dyDescent="0.25">
      <c r="C540" s="52"/>
    </row>
    <row r="541" spans="3:3" x14ac:dyDescent="0.25">
      <c r="C541" s="52"/>
    </row>
    <row r="542" spans="3:3" x14ac:dyDescent="0.25">
      <c r="C542" s="52"/>
    </row>
    <row r="543" spans="3:3" x14ac:dyDescent="0.25">
      <c r="C543" s="52"/>
    </row>
    <row r="544" spans="3:3" x14ac:dyDescent="0.25">
      <c r="C544" s="52"/>
    </row>
    <row r="545" spans="3:3" x14ac:dyDescent="0.25">
      <c r="C545" s="52"/>
    </row>
    <row r="546" spans="3:3" x14ac:dyDescent="0.25">
      <c r="C546" s="52"/>
    </row>
    <row r="547" spans="3:3" x14ac:dyDescent="0.25">
      <c r="C547" s="52"/>
    </row>
    <row r="548" spans="3:3" x14ac:dyDescent="0.25">
      <c r="C548" s="52"/>
    </row>
    <row r="549" spans="3:3" x14ac:dyDescent="0.25">
      <c r="C549" s="52"/>
    </row>
    <row r="550" spans="3:3" x14ac:dyDescent="0.25">
      <c r="C550" s="52"/>
    </row>
    <row r="551" spans="3:3" x14ac:dyDescent="0.25">
      <c r="C551" s="52"/>
    </row>
    <row r="552" spans="3:3" x14ac:dyDescent="0.25">
      <c r="C552" s="52"/>
    </row>
    <row r="553" spans="3:3" x14ac:dyDescent="0.25">
      <c r="C553" s="52"/>
    </row>
    <row r="554" spans="3:3" x14ac:dyDescent="0.25">
      <c r="C554" s="52"/>
    </row>
    <row r="555" spans="3:3" x14ac:dyDescent="0.25">
      <c r="C555" s="52"/>
    </row>
    <row r="556" spans="3:3" x14ac:dyDescent="0.25">
      <c r="C556" s="52"/>
    </row>
    <row r="557" spans="3:3" x14ac:dyDescent="0.25">
      <c r="C557" s="52"/>
    </row>
    <row r="558" spans="3:3" x14ac:dyDescent="0.25">
      <c r="C558" s="52"/>
    </row>
    <row r="559" spans="3:3" x14ac:dyDescent="0.25">
      <c r="C559" s="52"/>
    </row>
    <row r="560" spans="3:3" x14ac:dyDescent="0.25">
      <c r="C560" s="52"/>
    </row>
    <row r="561" spans="3:3" x14ac:dyDescent="0.25">
      <c r="C561" s="52"/>
    </row>
    <row r="562" spans="3:3" x14ac:dyDescent="0.25">
      <c r="C562" s="52"/>
    </row>
    <row r="563" spans="3:3" x14ac:dyDescent="0.25">
      <c r="C563" s="52"/>
    </row>
    <row r="564" spans="3:3" x14ac:dyDescent="0.25">
      <c r="C564" s="52"/>
    </row>
    <row r="565" spans="3:3" x14ac:dyDescent="0.25">
      <c r="C565" s="52"/>
    </row>
    <row r="566" spans="3:3" x14ac:dyDescent="0.25">
      <c r="C566" s="52"/>
    </row>
    <row r="567" spans="3:3" x14ac:dyDescent="0.25">
      <c r="C567" s="52"/>
    </row>
    <row r="568" spans="3:3" x14ac:dyDescent="0.25">
      <c r="C568" s="52"/>
    </row>
    <row r="569" spans="3:3" x14ac:dyDescent="0.25">
      <c r="C569" s="52"/>
    </row>
    <row r="570" spans="3:3" x14ac:dyDescent="0.25">
      <c r="C570" s="52"/>
    </row>
    <row r="571" spans="3:3" x14ac:dyDescent="0.25">
      <c r="C571" s="52"/>
    </row>
    <row r="572" spans="3:3" x14ac:dyDescent="0.25">
      <c r="C572" s="52"/>
    </row>
    <row r="573" spans="3:3" x14ac:dyDescent="0.25">
      <c r="C573" s="52"/>
    </row>
    <row r="574" spans="3:3" x14ac:dyDescent="0.25">
      <c r="C574" s="52"/>
    </row>
    <row r="575" spans="3:3" x14ac:dyDescent="0.25">
      <c r="C575" s="52"/>
    </row>
    <row r="576" spans="3:3" x14ac:dyDescent="0.25">
      <c r="C576" s="52"/>
    </row>
    <row r="577" spans="3:3" x14ac:dyDescent="0.25">
      <c r="C577" s="52"/>
    </row>
    <row r="578" spans="3:3" x14ac:dyDescent="0.25">
      <c r="C578" s="52"/>
    </row>
    <row r="579" spans="3:3" x14ac:dyDescent="0.25">
      <c r="C579" s="52"/>
    </row>
    <row r="580" spans="3:3" x14ac:dyDescent="0.25">
      <c r="C580" s="52"/>
    </row>
    <row r="581" spans="3:3" x14ac:dyDescent="0.25">
      <c r="C581" s="52"/>
    </row>
    <row r="582" spans="3:3" x14ac:dyDescent="0.25">
      <c r="C582" s="52"/>
    </row>
    <row r="583" spans="3:3" x14ac:dyDescent="0.25">
      <c r="C583" s="52"/>
    </row>
    <row r="584" spans="3:3" x14ac:dyDescent="0.25">
      <c r="C584" s="52"/>
    </row>
    <row r="585" spans="3:3" x14ac:dyDescent="0.25">
      <c r="C585" s="52"/>
    </row>
    <row r="586" spans="3:3" x14ac:dyDescent="0.25">
      <c r="C586" s="52"/>
    </row>
    <row r="587" spans="3:3" x14ac:dyDescent="0.25">
      <c r="C587" s="52"/>
    </row>
    <row r="588" spans="3:3" x14ac:dyDescent="0.25">
      <c r="C588" s="52"/>
    </row>
    <row r="589" spans="3:3" x14ac:dyDescent="0.25">
      <c r="C589" s="52"/>
    </row>
    <row r="590" spans="3:3" x14ac:dyDescent="0.25">
      <c r="C590" s="52"/>
    </row>
    <row r="591" spans="3:3" x14ac:dyDescent="0.25">
      <c r="C591" s="52"/>
    </row>
    <row r="592" spans="3:3" x14ac:dyDescent="0.25">
      <c r="C592" s="52"/>
    </row>
    <row r="593" spans="3:3" x14ac:dyDescent="0.25">
      <c r="C593" s="52"/>
    </row>
    <row r="594" spans="3:3" x14ac:dyDescent="0.25">
      <c r="C594" s="52"/>
    </row>
    <row r="595" spans="3:3" x14ac:dyDescent="0.25">
      <c r="C595" s="52"/>
    </row>
    <row r="596" spans="3:3" x14ac:dyDescent="0.25">
      <c r="C596" s="52"/>
    </row>
    <row r="597" spans="3:3" x14ac:dyDescent="0.25">
      <c r="C597" s="52"/>
    </row>
    <row r="598" spans="3:3" x14ac:dyDescent="0.25">
      <c r="C598" s="52"/>
    </row>
    <row r="599" spans="3:3" x14ac:dyDescent="0.25">
      <c r="C599" s="52"/>
    </row>
    <row r="600" spans="3:3" x14ac:dyDescent="0.25">
      <c r="C600" s="52"/>
    </row>
    <row r="601" spans="3:3" x14ac:dyDescent="0.25">
      <c r="C601" s="52"/>
    </row>
    <row r="602" spans="3:3" x14ac:dyDescent="0.25">
      <c r="C602" s="52"/>
    </row>
    <row r="603" spans="3:3" x14ac:dyDescent="0.25">
      <c r="C603" s="52"/>
    </row>
    <row r="604" spans="3:3" x14ac:dyDescent="0.25">
      <c r="C604" s="52"/>
    </row>
    <row r="605" spans="3:3" x14ac:dyDescent="0.25">
      <c r="C605" s="52"/>
    </row>
    <row r="606" spans="3:3" x14ac:dyDescent="0.25">
      <c r="C606" s="52"/>
    </row>
    <row r="607" spans="3:3" x14ac:dyDescent="0.25">
      <c r="C607" s="52"/>
    </row>
    <row r="608" spans="3:3" x14ac:dyDescent="0.25">
      <c r="C608" s="52"/>
    </row>
    <row r="609" spans="3:3" x14ac:dyDescent="0.25">
      <c r="C609" s="52"/>
    </row>
    <row r="610" spans="3:3" x14ac:dyDescent="0.25">
      <c r="C610" s="52"/>
    </row>
    <row r="611" spans="3:3" x14ac:dyDescent="0.25">
      <c r="C611" s="52"/>
    </row>
    <row r="612" spans="3:3" x14ac:dyDescent="0.25">
      <c r="C612" s="52"/>
    </row>
    <row r="613" spans="3:3" x14ac:dyDescent="0.25">
      <c r="C613" s="52"/>
    </row>
    <row r="614" spans="3:3" x14ac:dyDescent="0.25">
      <c r="C614" s="52"/>
    </row>
    <row r="615" spans="3:3" x14ac:dyDescent="0.25">
      <c r="C615" s="52"/>
    </row>
    <row r="616" spans="3:3" x14ac:dyDescent="0.25">
      <c r="C616" s="52"/>
    </row>
    <row r="617" spans="3:3" x14ac:dyDescent="0.25">
      <c r="C617" s="52"/>
    </row>
    <row r="618" spans="3:3" x14ac:dyDescent="0.25">
      <c r="C618" s="52"/>
    </row>
    <row r="619" spans="3:3" x14ac:dyDescent="0.25">
      <c r="C619" s="52"/>
    </row>
    <row r="620" spans="3:3" x14ac:dyDescent="0.25">
      <c r="C620" s="52"/>
    </row>
    <row r="621" spans="3:3" x14ac:dyDescent="0.25">
      <c r="C621" s="52"/>
    </row>
    <row r="622" spans="3:3" x14ac:dyDescent="0.25">
      <c r="C622" s="52"/>
    </row>
    <row r="623" spans="3:3" x14ac:dyDescent="0.25">
      <c r="C623" s="52"/>
    </row>
    <row r="624" spans="3:3" x14ac:dyDescent="0.25">
      <c r="C624" s="52"/>
    </row>
  </sheetData>
  <mergeCells count="51">
    <mergeCell ref="B172:O172"/>
    <mergeCell ref="B158:O158"/>
    <mergeCell ref="B162:O162"/>
    <mergeCell ref="B163:O163"/>
    <mergeCell ref="B167:O167"/>
    <mergeCell ref="B168:O168"/>
    <mergeCell ref="B111:O111"/>
    <mergeCell ref="B115:O115"/>
    <mergeCell ref="B141:O141"/>
    <mergeCell ref="B152:O152"/>
    <mergeCell ref="B157:O157"/>
    <mergeCell ref="B21:O21"/>
    <mergeCell ref="B87:O87"/>
    <mergeCell ref="B94:O94"/>
    <mergeCell ref="B95:O95"/>
    <mergeCell ref="B102:O102"/>
    <mergeCell ref="B22:O22"/>
    <mergeCell ref="B29:O29"/>
    <mergeCell ref="B44:O44"/>
    <mergeCell ref="B78:O78"/>
    <mergeCell ref="B75:O75"/>
    <mergeCell ref="H18:H20"/>
    <mergeCell ref="I18:K18"/>
    <mergeCell ref="L18:L20"/>
    <mergeCell ref="M18:O18"/>
    <mergeCell ref="E19:F19"/>
    <mergeCell ref="G19:G20"/>
    <mergeCell ref="I19:J19"/>
    <mergeCell ref="K19:K20"/>
    <mergeCell ref="M19:N19"/>
    <mergeCell ref="O19:O20"/>
    <mergeCell ref="B1:O1"/>
    <mergeCell ref="B2:O2"/>
    <mergeCell ref="B3:O3"/>
    <mergeCell ref="B4:O4"/>
    <mergeCell ref="A16:O16"/>
    <mergeCell ref="B5:O5"/>
    <mergeCell ref="B6:O6"/>
    <mergeCell ref="B7:O7"/>
    <mergeCell ref="B8:O8"/>
    <mergeCell ref="B9:O9"/>
    <mergeCell ref="B10:O10"/>
    <mergeCell ref="B11:O11"/>
    <mergeCell ref="B12:O12"/>
    <mergeCell ref="B13:O13"/>
    <mergeCell ref="B14:O14"/>
    <mergeCell ref="A18:A20"/>
    <mergeCell ref="B18:B20"/>
    <mergeCell ref="C18:C20"/>
    <mergeCell ref="D18:D20"/>
    <mergeCell ref="E18:G18"/>
  </mergeCells>
  <pageMargins left="1.1811023622047245" right="0.39370078740157483" top="0.78740157480314965" bottom="0.74803149606299213" header="0.31496062992125984" footer="0.31496062992125984"/>
  <pageSetup paperSize="9" scale="94" fitToHeight="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9"/>
  <sheetViews>
    <sheetView showZeros="0" tabSelected="1" topLeftCell="B1" zoomScaleNormal="100" workbookViewId="0">
      <selection activeCell="S12" sqref="S12"/>
    </sheetView>
  </sheetViews>
  <sheetFormatPr defaultColWidth="9.140625" defaultRowHeight="15" x14ac:dyDescent="0.25"/>
  <cols>
    <col min="1" max="1" width="4.5703125" style="2" customWidth="1"/>
    <col min="2" max="2" width="49.85546875" style="2" customWidth="1"/>
    <col min="3" max="10" width="10.5703125" style="2" hidden="1" customWidth="1"/>
    <col min="11" max="13" width="10" style="2" customWidth="1"/>
    <col min="14" max="14" width="10.42578125" style="2" customWidth="1"/>
    <col min="15" max="16" width="9.140625" style="2" hidden="1" customWidth="1"/>
    <col min="17" max="19" width="9.140625" style="2" customWidth="1"/>
    <col min="20" max="16384" width="9.140625" style="2"/>
  </cols>
  <sheetData>
    <row r="1" spans="2:15" x14ac:dyDescent="0.25">
      <c r="B1" s="716" t="s">
        <v>277</v>
      </c>
      <c r="C1" s="716"/>
      <c r="D1" s="716"/>
      <c r="E1" s="716"/>
      <c r="F1" s="716"/>
      <c r="G1" s="716"/>
      <c r="H1" s="716"/>
      <c r="I1" s="716"/>
      <c r="J1" s="716"/>
      <c r="K1" s="716"/>
      <c r="L1" s="716"/>
      <c r="M1" s="716"/>
      <c r="N1" s="716"/>
    </row>
    <row r="2" spans="2:15" x14ac:dyDescent="0.25">
      <c r="B2" s="716" t="s">
        <v>374</v>
      </c>
      <c r="C2" s="716"/>
      <c r="D2" s="716"/>
      <c r="E2" s="716"/>
      <c r="F2" s="716"/>
      <c r="G2" s="716"/>
      <c r="H2" s="716"/>
      <c r="I2" s="716"/>
      <c r="J2" s="716"/>
      <c r="K2" s="716"/>
      <c r="L2" s="716"/>
      <c r="M2" s="716"/>
      <c r="N2" s="716"/>
    </row>
    <row r="3" spans="2:15" x14ac:dyDescent="0.25">
      <c r="B3" s="716" t="s">
        <v>507</v>
      </c>
      <c r="C3" s="716"/>
      <c r="D3" s="716"/>
      <c r="E3" s="716"/>
      <c r="F3" s="716"/>
      <c r="G3" s="716"/>
      <c r="H3" s="716"/>
      <c r="I3" s="716"/>
      <c r="J3" s="716"/>
      <c r="K3" s="716"/>
      <c r="L3" s="716"/>
      <c r="M3" s="716"/>
      <c r="N3" s="716"/>
    </row>
    <row r="4" spans="2:15" x14ac:dyDescent="0.25">
      <c r="B4" s="716" t="s">
        <v>298</v>
      </c>
      <c r="C4" s="716"/>
      <c r="D4" s="716"/>
      <c r="E4" s="716"/>
      <c r="F4" s="716"/>
      <c r="G4" s="716"/>
      <c r="H4" s="716"/>
      <c r="I4" s="716"/>
      <c r="J4" s="716"/>
      <c r="K4" s="716"/>
      <c r="L4" s="716"/>
      <c r="M4" s="716"/>
      <c r="N4" s="716"/>
    </row>
    <row r="5" spans="2:15" x14ac:dyDescent="0.25">
      <c r="B5" s="717" t="s">
        <v>513</v>
      </c>
      <c r="C5" s="717"/>
      <c r="D5" s="717"/>
      <c r="E5" s="717"/>
      <c r="F5" s="717"/>
      <c r="G5" s="717"/>
      <c r="H5" s="717"/>
      <c r="I5" s="717"/>
      <c r="J5" s="717"/>
      <c r="K5" s="717"/>
      <c r="L5" s="717"/>
      <c r="M5" s="717"/>
      <c r="N5" s="717"/>
      <c r="O5" s="717"/>
    </row>
    <row r="6" spans="2:15" x14ac:dyDescent="0.25">
      <c r="B6" s="717" t="s">
        <v>512</v>
      </c>
      <c r="C6" s="717"/>
      <c r="D6" s="717"/>
      <c r="E6" s="717"/>
      <c r="F6" s="717"/>
      <c r="G6" s="717"/>
      <c r="H6" s="717"/>
      <c r="I6" s="717"/>
      <c r="J6" s="717"/>
      <c r="K6" s="717"/>
      <c r="L6" s="717"/>
      <c r="M6" s="717"/>
      <c r="N6" s="717"/>
      <c r="O6" s="717"/>
    </row>
    <row r="7" spans="2:15" ht="15" customHeight="1" x14ac:dyDescent="0.25">
      <c r="B7" s="717" t="s">
        <v>526</v>
      </c>
      <c r="C7" s="717"/>
      <c r="D7" s="717"/>
      <c r="E7" s="717"/>
      <c r="F7" s="717"/>
      <c r="G7" s="717"/>
      <c r="H7" s="717"/>
      <c r="I7" s="717"/>
      <c r="J7" s="717"/>
      <c r="K7" s="717"/>
      <c r="L7" s="717"/>
      <c r="M7" s="717"/>
      <c r="N7" s="717"/>
      <c r="O7" s="717"/>
    </row>
    <row r="8" spans="2:15" ht="15" customHeight="1" x14ac:dyDescent="0.25">
      <c r="B8" s="717" t="s">
        <v>521</v>
      </c>
      <c r="C8" s="717"/>
      <c r="D8" s="717"/>
      <c r="E8" s="717"/>
      <c r="F8" s="717"/>
      <c r="G8" s="717"/>
      <c r="H8" s="717"/>
      <c r="I8" s="717"/>
      <c r="J8" s="717"/>
      <c r="K8" s="717"/>
      <c r="L8" s="717"/>
      <c r="M8" s="717"/>
      <c r="N8" s="717"/>
      <c r="O8" s="717"/>
    </row>
    <row r="9" spans="2:15" x14ac:dyDescent="0.25">
      <c r="B9" s="717" t="s">
        <v>529</v>
      </c>
      <c r="C9" s="717"/>
      <c r="D9" s="717"/>
      <c r="E9" s="717"/>
      <c r="F9" s="717"/>
      <c r="G9" s="717"/>
      <c r="H9" s="717"/>
      <c r="I9" s="717"/>
      <c r="J9" s="717"/>
      <c r="K9" s="717"/>
      <c r="L9" s="717"/>
      <c r="M9" s="717"/>
      <c r="N9" s="717"/>
      <c r="O9" s="717"/>
    </row>
    <row r="10" spans="2:15" ht="15" customHeight="1" x14ac:dyDescent="0.25">
      <c r="B10" s="717" t="s">
        <v>545</v>
      </c>
      <c r="C10" s="717"/>
      <c r="D10" s="717"/>
      <c r="E10" s="717"/>
      <c r="F10" s="717"/>
      <c r="G10" s="717"/>
      <c r="H10" s="717"/>
      <c r="I10" s="717"/>
      <c r="J10" s="717"/>
      <c r="K10" s="717"/>
      <c r="L10" s="717"/>
      <c r="M10" s="717"/>
      <c r="N10" s="717"/>
      <c r="O10" s="717"/>
    </row>
    <row r="11" spans="2:15" x14ac:dyDescent="0.25">
      <c r="B11" s="717" t="s">
        <v>567</v>
      </c>
      <c r="C11" s="717"/>
      <c r="D11" s="717"/>
      <c r="E11" s="717"/>
      <c r="F11" s="717"/>
      <c r="G11" s="717"/>
      <c r="H11" s="717"/>
      <c r="I11" s="717"/>
      <c r="J11" s="717"/>
      <c r="K11" s="717"/>
      <c r="L11" s="717"/>
      <c r="M11" s="717"/>
      <c r="N11" s="717"/>
      <c r="O11" s="717"/>
    </row>
    <row r="12" spans="2:15" ht="15" customHeight="1" x14ac:dyDescent="0.25">
      <c r="B12" s="717" t="s">
        <v>571</v>
      </c>
      <c r="C12" s="717"/>
      <c r="D12" s="717"/>
      <c r="E12" s="717"/>
      <c r="F12" s="717"/>
      <c r="G12" s="717"/>
      <c r="H12" s="717"/>
      <c r="I12" s="717"/>
      <c r="J12" s="717"/>
      <c r="K12" s="717"/>
      <c r="L12" s="717"/>
      <c r="M12" s="717"/>
      <c r="N12" s="717"/>
      <c r="O12" s="717"/>
    </row>
    <row r="13" spans="2:15" x14ac:dyDescent="0.25">
      <c r="B13" s="717" t="s">
        <v>574</v>
      </c>
      <c r="C13" s="717"/>
      <c r="D13" s="717"/>
      <c r="E13" s="717"/>
      <c r="F13" s="717"/>
      <c r="G13" s="717"/>
      <c r="H13" s="717"/>
      <c r="I13" s="717"/>
      <c r="J13" s="717"/>
      <c r="K13" s="717"/>
      <c r="L13" s="717"/>
      <c r="M13" s="717"/>
      <c r="N13" s="717"/>
      <c r="O13" s="717"/>
    </row>
    <row r="14" spans="2:15" ht="15" customHeight="1" x14ac:dyDescent="0.25">
      <c r="B14" s="717" t="s">
        <v>583</v>
      </c>
      <c r="C14" s="717"/>
      <c r="D14" s="717"/>
      <c r="E14" s="717"/>
      <c r="F14" s="717"/>
      <c r="G14" s="717"/>
      <c r="H14" s="717"/>
      <c r="I14" s="717"/>
      <c r="J14" s="717"/>
      <c r="K14" s="717"/>
      <c r="L14" s="717"/>
      <c r="M14" s="717"/>
      <c r="N14" s="717"/>
      <c r="O14" s="717"/>
    </row>
    <row r="15" spans="2:15" x14ac:dyDescent="0.25">
      <c r="B15" s="717" t="s">
        <v>585</v>
      </c>
      <c r="C15" s="717"/>
      <c r="D15" s="717"/>
      <c r="E15" s="717"/>
      <c r="F15" s="717"/>
      <c r="G15" s="717"/>
      <c r="H15" s="717"/>
      <c r="I15" s="717"/>
      <c r="J15" s="717"/>
      <c r="K15" s="717"/>
      <c r="L15" s="717"/>
      <c r="M15" s="717"/>
      <c r="N15" s="717"/>
      <c r="O15" s="717"/>
    </row>
    <row r="16" spans="2:15" ht="15" customHeight="1" x14ac:dyDescent="0.25">
      <c r="B16" s="717" t="s">
        <v>592</v>
      </c>
      <c r="C16" s="717"/>
      <c r="D16" s="717"/>
      <c r="E16" s="717"/>
      <c r="F16" s="717"/>
      <c r="G16" s="717"/>
      <c r="H16" s="717"/>
      <c r="I16" s="717"/>
      <c r="J16" s="717"/>
      <c r="K16" s="717"/>
      <c r="L16" s="717"/>
      <c r="M16" s="717"/>
      <c r="N16" s="717"/>
      <c r="O16" s="717"/>
    </row>
    <row r="17" spans="1:15" x14ac:dyDescent="0.25">
      <c r="B17" s="717" t="s">
        <v>596</v>
      </c>
      <c r="C17" s="717"/>
      <c r="D17" s="717"/>
      <c r="E17" s="717"/>
      <c r="F17" s="717"/>
      <c r="G17" s="717"/>
      <c r="H17" s="717"/>
      <c r="I17" s="717"/>
      <c r="J17" s="717"/>
      <c r="K17" s="717"/>
      <c r="L17" s="717"/>
      <c r="M17" s="717"/>
      <c r="N17" s="717"/>
      <c r="O17" s="717"/>
    </row>
    <row r="18" spans="1:15" ht="15" customHeight="1" x14ac:dyDescent="0.25">
      <c r="B18" s="717" t="s">
        <v>598</v>
      </c>
      <c r="C18" s="717"/>
      <c r="D18" s="717"/>
      <c r="E18" s="717"/>
      <c r="F18" s="717"/>
      <c r="G18" s="717"/>
      <c r="H18" s="717"/>
      <c r="I18" s="717"/>
      <c r="J18" s="717"/>
      <c r="K18" s="717"/>
      <c r="L18" s="717"/>
      <c r="M18" s="717"/>
      <c r="N18" s="717"/>
      <c r="O18" s="717"/>
    </row>
    <row r="19" spans="1:15" x14ac:dyDescent="0.25">
      <c r="B19" s="717" t="s">
        <v>605</v>
      </c>
      <c r="C19" s="717"/>
      <c r="D19" s="717"/>
      <c r="E19" s="717"/>
      <c r="F19" s="717"/>
      <c r="G19" s="717"/>
      <c r="H19" s="717"/>
      <c r="I19" s="717"/>
      <c r="J19" s="717"/>
      <c r="K19" s="717"/>
      <c r="L19" s="717"/>
      <c r="M19" s="717"/>
      <c r="N19" s="717"/>
      <c r="O19" s="717"/>
    </row>
    <row r="20" spans="1:15" ht="15" customHeight="1" x14ac:dyDescent="0.25">
      <c r="B20" s="717" t="s">
        <v>602</v>
      </c>
      <c r="C20" s="717"/>
      <c r="D20" s="717"/>
      <c r="E20" s="717"/>
      <c r="F20" s="717"/>
      <c r="G20" s="717"/>
      <c r="H20" s="717"/>
      <c r="I20" s="717"/>
      <c r="J20" s="717"/>
      <c r="K20" s="717"/>
      <c r="L20" s="717"/>
      <c r="M20" s="717"/>
      <c r="N20" s="717"/>
      <c r="O20" s="717"/>
    </row>
    <row r="22" spans="1:15" x14ac:dyDescent="0.25">
      <c r="A22" s="621" t="s">
        <v>418</v>
      </c>
      <c r="B22" s="621"/>
      <c r="C22" s="621"/>
      <c r="D22" s="621"/>
      <c r="E22" s="621"/>
      <c r="F22" s="621"/>
      <c r="G22" s="621"/>
      <c r="H22" s="621"/>
      <c r="I22" s="621"/>
      <c r="J22" s="621"/>
      <c r="K22" s="621"/>
      <c r="L22" s="621"/>
      <c r="M22" s="621"/>
      <c r="N22" s="621"/>
    </row>
    <row r="23" spans="1:15" ht="17.25" customHeight="1" x14ac:dyDescent="0.25">
      <c r="A23" s="57"/>
      <c r="B23" s="57"/>
      <c r="C23" s="57"/>
      <c r="D23" s="93"/>
      <c r="E23" s="93"/>
      <c r="F23" s="93"/>
      <c r="G23" s="93"/>
      <c r="H23" s="93"/>
      <c r="I23" s="93"/>
      <c r="J23" s="93"/>
      <c r="K23" s="93"/>
      <c r="L23" s="93"/>
      <c r="M23" s="93"/>
      <c r="N23" s="4" t="s">
        <v>322</v>
      </c>
      <c r="O23" s="4"/>
    </row>
    <row r="24" spans="1:15" ht="15" customHeight="1" x14ac:dyDescent="0.25">
      <c r="A24" s="625" t="s">
        <v>5</v>
      </c>
      <c r="B24" s="628" t="s">
        <v>208</v>
      </c>
      <c r="C24" s="605" t="s">
        <v>285</v>
      </c>
      <c r="D24" s="609" t="s">
        <v>181</v>
      </c>
      <c r="E24" s="609"/>
      <c r="F24" s="610"/>
      <c r="G24" s="631" t="s">
        <v>287</v>
      </c>
      <c r="H24" s="634" t="s">
        <v>181</v>
      </c>
      <c r="I24" s="635"/>
      <c r="J24" s="636"/>
      <c r="K24" s="604" t="s">
        <v>0</v>
      </c>
      <c r="L24" s="613" t="s">
        <v>181</v>
      </c>
      <c r="M24" s="614"/>
      <c r="N24" s="615"/>
    </row>
    <row r="25" spans="1:15" ht="15" customHeight="1" x14ac:dyDescent="0.25">
      <c r="A25" s="626"/>
      <c r="B25" s="629"/>
      <c r="C25" s="606"/>
      <c r="D25" s="610" t="s">
        <v>1</v>
      </c>
      <c r="E25" s="639"/>
      <c r="F25" s="611" t="s">
        <v>2</v>
      </c>
      <c r="G25" s="632"/>
      <c r="H25" s="645" t="s">
        <v>1</v>
      </c>
      <c r="I25" s="645"/>
      <c r="J25" s="624" t="s">
        <v>2</v>
      </c>
      <c r="K25" s="604"/>
      <c r="L25" s="604" t="s">
        <v>1</v>
      </c>
      <c r="M25" s="604"/>
      <c r="N25" s="616" t="s">
        <v>2</v>
      </c>
    </row>
    <row r="26" spans="1:15" ht="28.5" customHeight="1" x14ac:dyDescent="0.25">
      <c r="A26" s="627"/>
      <c r="B26" s="630"/>
      <c r="C26" s="607"/>
      <c r="D26" s="111" t="s">
        <v>3</v>
      </c>
      <c r="E26" s="112" t="s">
        <v>4</v>
      </c>
      <c r="F26" s="611"/>
      <c r="G26" s="633"/>
      <c r="H26" s="113" t="s">
        <v>3</v>
      </c>
      <c r="I26" s="109" t="s">
        <v>4</v>
      </c>
      <c r="J26" s="624"/>
      <c r="K26" s="604"/>
      <c r="L26" s="110" t="s">
        <v>3</v>
      </c>
      <c r="M26" s="108" t="s">
        <v>4</v>
      </c>
      <c r="N26" s="616"/>
    </row>
    <row r="27" spans="1:15" ht="15" customHeight="1" x14ac:dyDescent="0.25">
      <c r="A27" s="5" t="s">
        <v>65</v>
      </c>
      <c r="B27" s="29" t="s">
        <v>6</v>
      </c>
      <c r="C27" s="16">
        <f>D27+F27</f>
        <v>9412</v>
      </c>
      <c r="D27" s="16">
        <f>'4 pr._savarankiškosios f-jos'!E93+'5 pr._valstybinės f-jos'!E98+'7 pr._kita dotacija'!E81+'9 pr._įstaigų pajamos'!E38+'10 pr._skolintos lėšos'!E29+'11 pr._nepanaudotos lėšos'!E28+'11 pr._nepanaudotos lėšos'!E101</f>
        <v>7487.2999999999993</v>
      </c>
      <c r="E27" s="16">
        <f>'4 pr._savarankiškosios f-jos'!F93+'5 pr._valstybinės f-jos'!F98+'7 pr._kita dotacija'!F81+'9 pr._įstaigų pajamos'!F38+'10 pr._skolintos lėšos'!F29+'11 pr._nepanaudotos lėšos'!F28+'11 pr._nepanaudotos lėšos'!F101</f>
        <v>5015.0999999999995</v>
      </c>
      <c r="F27" s="16">
        <f>'4 pr._savarankiškosios f-jos'!G93+'5 pr._valstybinės f-jos'!G98+'7 pr._kita dotacija'!G81+'9 pr._įstaigų pajamos'!G38+'10 pr._skolintos lėšos'!G29+'11 pr._nepanaudotos lėšos'!G28+'11 pr._nepanaudotos lėšos'!G101</f>
        <v>1924.6999999999998</v>
      </c>
      <c r="G27" s="10">
        <f t="shared" ref="G27" si="0">H27+J27</f>
        <v>51.5</v>
      </c>
      <c r="H27" s="10">
        <f>'4 pr._savarankiškosios f-jos'!I93+'5 pr._valstybinės f-jos'!I98+'7 pr._kita dotacija'!I81+'9 pr._įstaigų pajamos'!I38+'10 pr._skolintos lėšos'!I29+'11 pr._nepanaudotos lėšos'!I28+'11 pr._nepanaudotos lėšos'!I101</f>
        <v>59</v>
      </c>
      <c r="I27" s="10">
        <f>'4 pr._savarankiškosios f-jos'!J93+'5 pr._valstybinės f-jos'!J98+'7 pr._kita dotacija'!J81+'9 pr._įstaigų pajamos'!J38+'10 pr._skolintos lėšos'!J29+'11 pr._nepanaudotos lėšos'!J28+'11 pr._nepanaudotos lėšos'!J101</f>
        <v>-10.4</v>
      </c>
      <c r="J27" s="10">
        <f>'4 pr._savarankiškosios f-jos'!K93+'5 pr._valstybinės f-jos'!K98+'7 pr._kita dotacija'!K81+'9 pr._įstaigų pajamos'!K38+'10 pr._skolintos lėšos'!K29+'11 pr._nepanaudotos lėšos'!K28+'11 pr._nepanaudotos lėšos'!K101</f>
        <v>-7.4999999999999982</v>
      </c>
      <c r="K27" s="12">
        <f t="shared" ref="K27" si="1">L27+N27</f>
        <v>9463.5000000000018</v>
      </c>
      <c r="L27" s="92">
        <f>'4 pr._savarankiškosios f-jos'!M93+'5 pr._valstybinės f-jos'!M98+'7 pr._kita dotacija'!M81+'9 pr._įstaigų pajamos'!M38+'10 pr._skolintos lėšos'!M29+'11 pr._nepanaudotos lėšos'!M28+'11 pr._nepanaudotos lėšos'!M101</f>
        <v>7546.300000000002</v>
      </c>
      <c r="M27" s="92">
        <f>'4 pr._savarankiškosios f-jos'!N93+'5 pr._valstybinės f-jos'!N98+'7 pr._kita dotacija'!N81+'9 pr._įstaigų pajamos'!N38+'10 pr._skolintos lėšos'!N29+'11 pr._nepanaudotos lėšos'!N28+'11 pr._nepanaudotos lėšos'!N101</f>
        <v>5004.7000000000007</v>
      </c>
      <c r="N27" s="92">
        <f>'4 pr._savarankiškosios f-jos'!O93+'5 pr._valstybinės f-jos'!O98+'7 pr._kita dotacija'!O81+'9 pr._įstaigų pajamos'!O38+'10 pr._skolintos lėšos'!O29+'11 pr._nepanaudotos lėšos'!O28+'11 pr._nepanaudotos lėšos'!O101</f>
        <v>1917.1999999999998</v>
      </c>
    </row>
    <row r="28" spans="1:15" ht="15" customHeight="1" x14ac:dyDescent="0.25">
      <c r="A28" s="5" t="s">
        <v>170</v>
      </c>
      <c r="B28" s="29" t="s">
        <v>54</v>
      </c>
      <c r="C28" s="16">
        <f t="shared" ref="C28:C33" si="2">D28+F28</f>
        <v>11250.2</v>
      </c>
      <c r="D28" s="16">
        <f>'4 pr._savarankiškosios f-jos'!E147+'8 pr._aplinkos apsaugos s. p.'!E19+'9 pr._įstaigų pajamos'!E51+'10 pr._skolintos lėšos'!E36+'7 pr._kita dotacija'!E94+'11 pr._nepanaudotos lėšos'!E43+'11 pr._nepanaudotos lėšos'!E110+'11 pr._nepanaudotos lėšos'!E161+'11 pr._nepanaudotos lėšos'!E166</f>
        <v>4260.1000000000004</v>
      </c>
      <c r="E28" s="16">
        <f>'4 pr._savarankiškosios f-jos'!F147+'8 pr._aplinkos apsaugos s. p.'!F19+'9 pr._įstaigų pajamos'!F51+'10 pr._skolintos lėšos'!F36+'7 pr._kita dotacija'!F94+'11 pr._nepanaudotos lėšos'!F43+'11 pr._nepanaudotos lėšos'!F110+'11 pr._nepanaudotos lėšos'!F161+'11 pr._nepanaudotos lėšos'!F166</f>
        <v>63.5</v>
      </c>
      <c r="F28" s="16">
        <f>'4 pr._savarankiškosios f-jos'!G147+'8 pr._aplinkos apsaugos s. p.'!G19+'9 pr._įstaigų pajamos'!G51+'10 pr._skolintos lėšos'!G36+'7 pr._kita dotacija'!G94+'11 pr._nepanaudotos lėšos'!G43+'11 pr._nepanaudotos lėšos'!G110+'11 pr._nepanaudotos lėšos'!G161+'11 pr._nepanaudotos lėšos'!G166</f>
        <v>6990.1000000000013</v>
      </c>
      <c r="G28" s="10">
        <f t="shared" ref="G28:G30" si="3">H28+J28</f>
        <v>-166.79999999999998</v>
      </c>
      <c r="H28" s="10">
        <f>'4 pr._savarankiškosios f-jos'!I147+'8 pr._aplinkos apsaugos s. p.'!I19+'9 pr._įstaigų pajamos'!I51+'10 pr._skolintos lėšos'!I36+'7 pr._kita dotacija'!I94+'11 pr._nepanaudotos lėšos'!I43+'11 pr._nepanaudotos lėšos'!I110+'11 pr._nepanaudotos lėšos'!I161+'11 pr._nepanaudotos lėšos'!I166</f>
        <v>141.4</v>
      </c>
      <c r="I28" s="10">
        <f>'4 pr._savarankiškosios f-jos'!J147+'8 pr._aplinkos apsaugos s. p.'!J19+'9 pr._įstaigų pajamos'!J51+'10 pr._skolintos lėšos'!J36+'7 pr._kita dotacija'!J94+'11 pr._nepanaudotos lėšos'!J43+'11 pr._nepanaudotos lėšos'!J110+'11 pr._nepanaudotos lėšos'!J161+'11 pr._nepanaudotos lėšos'!J166</f>
        <v>-2.5999999999999996</v>
      </c>
      <c r="J28" s="10">
        <f>'4 pr._savarankiškosios f-jos'!K147+'8 pr._aplinkos apsaugos s. p.'!K19+'9 pr._įstaigų pajamos'!K51+'10 pr._skolintos lėšos'!K36+'7 pr._kita dotacija'!K94+'11 pr._nepanaudotos lėšos'!K43+'11 pr._nepanaudotos lėšos'!K110+'11 pr._nepanaudotos lėšos'!K161+'11 pr._nepanaudotos lėšos'!K166</f>
        <v>-308.2</v>
      </c>
      <c r="K28" s="12">
        <f t="shared" ref="K28:K30" si="4">L28+N28</f>
        <v>11083.400000000001</v>
      </c>
      <c r="L28" s="92">
        <f>'4 pr._savarankiškosios f-jos'!M147+'8 pr._aplinkos apsaugos s. p.'!M19+'9 pr._įstaigų pajamos'!M51+'10 pr._skolintos lėšos'!M36+'7 pr._kita dotacija'!M94+'11 pr._nepanaudotos lėšos'!M43+'11 pr._nepanaudotos lėšos'!M110+'11 pr._nepanaudotos lėšos'!M161+'11 pr._nepanaudotos lėšos'!M166</f>
        <v>4401.5</v>
      </c>
      <c r="M28" s="92">
        <f>'4 pr._savarankiškosios f-jos'!N147+'8 pr._aplinkos apsaugos s. p.'!N19+'9 pr._įstaigų pajamos'!N51+'10 pr._skolintos lėšos'!N36+'7 pr._kita dotacija'!N94+'11 pr._nepanaudotos lėšos'!N43+'11 pr._nepanaudotos lėšos'!N110+'11 pr._nepanaudotos lėšos'!N161+'11 pr._nepanaudotos lėšos'!N166</f>
        <v>60.900000000000006</v>
      </c>
      <c r="N28" s="92">
        <f>'4 pr._savarankiškosios f-jos'!O147+'8 pr._aplinkos apsaugos s. p.'!O19+'9 pr._įstaigų pajamos'!O51+'10 pr._skolintos lėšos'!O36+'7 pr._kita dotacija'!O94+'11 pr._nepanaudotos lėšos'!O43+'11 pr._nepanaudotos lėšos'!O110+'11 pr._nepanaudotos lėšos'!O161+'11 pr._nepanaudotos lėšos'!O166</f>
        <v>6681.9000000000005</v>
      </c>
    </row>
    <row r="29" spans="1:15" ht="15.95" customHeight="1" x14ac:dyDescent="0.25">
      <c r="A29" s="5" t="s">
        <v>66</v>
      </c>
      <c r="B29" s="29" t="s">
        <v>57</v>
      </c>
      <c r="C29" s="16">
        <f t="shared" si="2"/>
        <v>1058.0000000000002</v>
      </c>
      <c r="D29" s="16">
        <f>'4 pr._savarankiškosios f-jos'!E151+'5 pr._valstybinės f-jos'!E104+'8 pr._aplinkos apsaugos s. p.'!E22+'9 pr._įstaigų pajamos'!E55+'10 pr._skolintos lėšos'!E39+'7 pr._kita dotacija'!E106+'11 pr._nepanaudotos lėšos'!E114</f>
        <v>1058.0000000000002</v>
      </c>
      <c r="E29" s="16">
        <f>'4 pr._savarankiškosios f-jos'!F151+'5 pr._valstybinės f-jos'!F104+'8 pr._aplinkos apsaugos s. p.'!F22+'9 pr._įstaigų pajamos'!F55+'10 pr._skolintos lėšos'!F39+'7 pr._kita dotacija'!F106+'11 pr._nepanaudotos lėšos'!F114</f>
        <v>287.70000000000005</v>
      </c>
      <c r="F29" s="16">
        <f>'4 pr._savarankiškosios f-jos'!G151+'5 pr._valstybinės f-jos'!G104+'8 pr._aplinkos apsaugos s. p.'!G22+'9 pr._įstaigų pajamos'!G55+'10 pr._skolintos lėšos'!G39+'7 pr._kita dotacija'!G106+'11 pr._nepanaudotos lėšos'!G114</f>
        <v>0</v>
      </c>
      <c r="G29" s="10">
        <f t="shared" si="3"/>
        <v>-122.89999999999999</v>
      </c>
      <c r="H29" s="10">
        <f>'4 pr._savarankiškosios f-jos'!I151+'5 pr._valstybinės f-jos'!I104+'8 pr._aplinkos apsaugos s. p.'!I22+'9 pr._įstaigų pajamos'!I55+'10 pr._skolintos lėšos'!I39+'7 pr._kita dotacija'!I106+'11 pr._nepanaudotos lėšos'!I114</f>
        <v>-122.89999999999999</v>
      </c>
      <c r="I29" s="10">
        <f>'4 pr._savarankiškosios f-jos'!J151+'5 pr._valstybinės f-jos'!J104+'8 pr._aplinkos apsaugos s. p.'!J22+'9 pr._įstaigų pajamos'!J55+'10 pr._skolintos lėšos'!J39+'7 pr._kita dotacija'!J106+'11 pr._nepanaudotos lėšos'!J114</f>
        <v>-0.7</v>
      </c>
      <c r="J29" s="10">
        <f>'4 pr._savarankiškosios f-jos'!K151+'5 pr._valstybinės f-jos'!K104+'8 pr._aplinkos apsaugos s. p.'!K22+'9 pr._įstaigų pajamos'!K55+'10 pr._skolintos lėšos'!K39+'7 pr._kita dotacija'!K106+'11 pr._nepanaudotos lėšos'!K114</f>
        <v>0</v>
      </c>
      <c r="K29" s="12">
        <f t="shared" si="4"/>
        <v>935.10000000000014</v>
      </c>
      <c r="L29" s="92">
        <f>'4 pr._savarankiškosios f-jos'!M151+'5 pr._valstybinės f-jos'!M104+'8 pr._aplinkos apsaugos s. p.'!M22+'9 pr._įstaigų pajamos'!M55+'10 pr._skolintos lėšos'!M39+'7 pr._kita dotacija'!M106+'11 pr._nepanaudotos lėšos'!M114</f>
        <v>935.10000000000014</v>
      </c>
      <c r="M29" s="92">
        <f>'4 pr._savarankiškosios f-jos'!N151+'5 pr._valstybinės f-jos'!N104+'8 pr._aplinkos apsaugos s. p.'!N22+'9 pr._įstaigų pajamos'!N55+'10 pr._skolintos lėšos'!N39+'7 pr._kita dotacija'!N106+'11 pr._nepanaudotos lėšos'!N114</f>
        <v>287</v>
      </c>
      <c r="N29" s="92">
        <f>'4 pr._savarankiškosios f-jos'!O151+'5 pr._valstybinės f-jos'!O104+'8 pr._aplinkos apsaugos s. p.'!O22+'9 pr._įstaigų pajamos'!O55+'10 pr._skolintos lėšos'!O39+'7 pr._kita dotacija'!O106+'11 pr._nepanaudotos lėšos'!O114</f>
        <v>0</v>
      </c>
    </row>
    <row r="30" spans="1:15" ht="15" customHeight="1" x14ac:dyDescent="0.25">
      <c r="A30" s="5" t="s">
        <v>67</v>
      </c>
      <c r="B30" s="29" t="s">
        <v>159</v>
      </c>
      <c r="C30" s="16">
        <f>D30+F30</f>
        <v>22053.5</v>
      </c>
      <c r="D30" s="16">
        <f>'4 pr._savarankiškosios f-jos'!E186+'6 pr._ugdymo reikmės'!E87+'7 pr._kita dotacija'!E246+'9 pr._įstaigų pajamos'!E87+'10 pr._skolintos lėšos'!E42+'11 pr._nepanaudotos lėšos'!E74+'11 pr._nepanaudotos lėšos'!E140+'11 pr._nepanaudotos lėšos'!E171</f>
        <v>20375.8</v>
      </c>
      <c r="E30" s="16">
        <f>'4 pr._savarankiškosios f-jos'!F186+'6 pr._ugdymo reikmės'!F87+'7 pr._kita dotacija'!F246+'9 pr._įstaigų pajamos'!F87+'10 pr._skolintos lėšos'!F42+'11 pr._nepanaudotos lėšos'!F74+'11 pr._nepanaudotos lėšos'!F140+'11 pr._nepanaudotos lėšos'!F171</f>
        <v>16343.300000000003</v>
      </c>
      <c r="F30" s="16">
        <f>'4 pr._savarankiškosios f-jos'!G186+'6 pr._ugdymo reikmės'!G87+'7 pr._kita dotacija'!G246+'9 pr._įstaigų pajamos'!G87+'10 pr._skolintos lėšos'!G42+'11 pr._nepanaudotos lėšos'!G74+'11 pr._nepanaudotos lėšos'!G140+'11 pr._nepanaudotos lėšos'!G171</f>
        <v>1677.7</v>
      </c>
      <c r="G30" s="10">
        <f t="shared" si="3"/>
        <v>-544.9</v>
      </c>
      <c r="H30" s="10">
        <f>'4 pr._savarankiškosios f-jos'!I186+'6 pr._ugdymo reikmės'!I87+'7 pr._kita dotacija'!I246+'9 pr._įstaigų pajamos'!I87+'10 pr._skolintos lėšos'!I42+'11 pr._nepanaudotos lėšos'!I74+'11 pr._nepanaudotos lėšos'!I140+'11 pr._nepanaudotos lėšos'!I171</f>
        <v>-335.5</v>
      </c>
      <c r="I30" s="10">
        <f>'4 pr._savarankiškosios f-jos'!J186+'6 pr._ugdymo reikmės'!J87+'7 pr._kita dotacija'!J246+'9 pr._įstaigų pajamos'!J87+'10 pr._skolintos lėšos'!J42+'11 pr._nepanaudotos lėšos'!J74+'11 pr._nepanaudotos lėšos'!J140+'11 pr._nepanaudotos lėšos'!J171</f>
        <v>13.300000000000004</v>
      </c>
      <c r="J30" s="10">
        <f>'4 pr._savarankiškosios f-jos'!K186+'6 pr._ugdymo reikmės'!K87+'7 pr._kita dotacija'!K246+'9 pr._įstaigų pajamos'!K87+'10 pr._skolintos lėšos'!K42+'11 pr._nepanaudotos lėšos'!K74+'11 pr._nepanaudotos lėšos'!K140+'11 pr._nepanaudotos lėšos'!K171</f>
        <v>-209.39999999999995</v>
      </c>
      <c r="K30" s="12">
        <f t="shared" si="4"/>
        <v>21508.600000000002</v>
      </c>
      <c r="L30" s="92">
        <f>'4 pr._savarankiškosios f-jos'!M186+'6 pr._ugdymo reikmės'!M87+'7 pr._kita dotacija'!M246+'9 pr._įstaigų pajamos'!M87+'10 pr._skolintos lėšos'!M42+'11 pr._nepanaudotos lėšos'!M74+'11 pr._nepanaudotos lėšos'!M140+'11 pr._nepanaudotos lėšos'!M171</f>
        <v>20040.300000000003</v>
      </c>
      <c r="M30" s="92">
        <f>'4 pr._savarankiškosios f-jos'!N186+'6 pr._ugdymo reikmės'!N87+'7 pr._kita dotacija'!N246+'9 pr._įstaigų pajamos'!N87+'10 pr._skolintos lėšos'!N42+'11 pr._nepanaudotos lėšos'!N74+'11 pr._nepanaudotos lėšos'!N140+'11 pr._nepanaudotos lėšos'!N171</f>
        <v>16356.600000000002</v>
      </c>
      <c r="N30" s="92">
        <f>'4 pr._savarankiškosios f-jos'!O186+'6 pr._ugdymo reikmės'!O87+'7 pr._kita dotacija'!O246+'9 pr._įstaigų pajamos'!O87+'10 pr._skolintos lėšos'!O42+'11 pr._nepanaudotos lėšos'!O74+'11 pr._nepanaudotos lėšos'!O140+'11 pr._nepanaudotos lėšos'!O171</f>
        <v>1468.3000000000002</v>
      </c>
    </row>
    <row r="31" spans="1:15" x14ac:dyDescent="0.25">
      <c r="A31" s="5" t="s">
        <v>68</v>
      </c>
      <c r="B31" s="29" t="s">
        <v>169</v>
      </c>
      <c r="C31" s="16">
        <f t="shared" si="2"/>
        <v>1281.5999999999999</v>
      </c>
      <c r="D31" s="16">
        <f>'4 pr._savarankiškosios f-jos'!E192+'5 pr._valstybinės f-jos'!E130+'10 pr._skolintos lėšos'!E45+'7 pr._kita dotacija'!E252+'11 pr._nepanaudotos lėšos'!E77</f>
        <v>813.5</v>
      </c>
      <c r="E31" s="16">
        <f>'4 pr._savarankiškosios f-jos'!F192+'5 pr._valstybinės f-jos'!F130+'10 pr._skolintos lėšos'!F45+'7 pr._kita dotacija'!F252+'11 pr._nepanaudotos lėšos'!F77</f>
        <v>274.70000000000005</v>
      </c>
      <c r="F31" s="16">
        <f>'4 pr._savarankiškosios f-jos'!G192+'5 pr._valstybinės f-jos'!G130+'10 pr._skolintos lėšos'!G45+'7 pr._kita dotacija'!G252+'11 pr._nepanaudotos lėšos'!G77</f>
        <v>468.09999999999997</v>
      </c>
      <c r="G31" s="10">
        <f t="shared" ref="G31:G33" si="5">H31+J31</f>
        <v>-6.3000000000000043</v>
      </c>
      <c r="H31" s="10">
        <f>'4 pr._savarankiškosios f-jos'!I192+'5 pr._valstybinės f-jos'!I130+'10 pr._skolintos lėšos'!I45+'7 pr._kita dotacija'!I252+'11 pr._nepanaudotos lėšos'!I77</f>
        <v>54.699999999999996</v>
      </c>
      <c r="I31" s="10">
        <f>'4 pr._savarankiškosios f-jos'!J192+'5 pr._valstybinės f-jos'!J130+'10 pr._skolintos lėšos'!J45+'7 pr._kita dotacija'!J252+'11 pr._nepanaudotos lėšos'!J77</f>
        <v>1.4000000000000001</v>
      </c>
      <c r="J31" s="10">
        <f>'4 pr._savarankiškosios f-jos'!K192+'5 pr._valstybinės f-jos'!K130+'10 pr._skolintos lėšos'!K45+'7 pr._kita dotacija'!K252+'11 pr._nepanaudotos lėšos'!K77</f>
        <v>-61</v>
      </c>
      <c r="K31" s="12">
        <f t="shared" ref="K31:K33" si="6">L31+N31</f>
        <v>1275.3</v>
      </c>
      <c r="L31" s="92">
        <f>'4 pr._savarankiškosios f-jos'!M192+'5 pr._valstybinės f-jos'!M130+'10 pr._skolintos lėšos'!M45+'7 pr._kita dotacija'!M252+'11 pr._nepanaudotos lėšos'!M77</f>
        <v>868.19999999999993</v>
      </c>
      <c r="M31" s="92">
        <f>'4 pr._savarankiškosios f-jos'!N192+'5 pr._valstybinės f-jos'!N130+'10 pr._skolintos lėšos'!N45+'7 pr._kita dotacija'!N252+'11 pr._nepanaudotos lėšos'!N77</f>
        <v>276.10000000000002</v>
      </c>
      <c r="N31" s="92">
        <f>'4 pr._savarankiškosios f-jos'!O192+'5 pr._valstybinės f-jos'!O130+'10 pr._skolintos lėšos'!O45+'7 pr._kita dotacija'!O252+'11 pr._nepanaudotos lėšos'!O77</f>
        <v>407.1</v>
      </c>
    </row>
    <row r="32" spans="1:15" x14ac:dyDescent="0.25">
      <c r="A32" s="5" t="s">
        <v>69</v>
      </c>
      <c r="B32" s="29" t="s">
        <v>60</v>
      </c>
      <c r="C32" s="16">
        <f t="shared" si="2"/>
        <v>5408.7000000000007</v>
      </c>
      <c r="D32" s="16">
        <f>'4 pr._savarankiškosios f-jos'!E208+'9 pr._įstaigų pajamos'!E102+'10 pr._skolintos lėšos'!E49+'7 pr._kita dotacija'!E313+'11 pr._nepanaudotos lėšos'!E86+'11 pr._nepanaudotos lėšos'!E151</f>
        <v>4301.1000000000004</v>
      </c>
      <c r="E32" s="16">
        <f>'4 pr._savarankiškosios f-jos'!F208+'9 pr._įstaigų pajamos'!F102+'10 pr._skolintos lėšos'!F49+'7 pr._kita dotacija'!F313+'11 pr._nepanaudotos lėšos'!F86+'11 pr._nepanaudotos lėšos'!F151</f>
        <v>1692.2000000000003</v>
      </c>
      <c r="F32" s="16">
        <f>'4 pr._savarankiškosios f-jos'!G208+'9 pr._įstaigų pajamos'!G102+'10 pr._skolintos lėšos'!G49+'7 pr._kita dotacija'!G313+'11 pr._nepanaudotos lėšos'!G86+'11 pr._nepanaudotos lėšos'!G151</f>
        <v>1107.5999999999999</v>
      </c>
      <c r="G32" s="10">
        <f t="shared" si="5"/>
        <v>-185</v>
      </c>
      <c r="H32" s="10">
        <f>'4 pr._savarankiškosios f-jos'!I208+'9 pr._įstaigų pajamos'!I102+'10 pr._skolintos lėšos'!I49+'7 pr._kita dotacija'!I313+'11 pr._nepanaudotos lėšos'!I86+'11 pr._nepanaudotos lėšos'!I151</f>
        <v>-253.29999999999998</v>
      </c>
      <c r="I32" s="10">
        <f>'4 pr._savarankiškosios f-jos'!J208+'9 pr._įstaigų pajamos'!J102+'10 pr._skolintos lėšos'!J49+'7 pr._kita dotacija'!J313+'11 pr._nepanaudotos lėšos'!J86+'11 pr._nepanaudotos lėšos'!J151</f>
        <v>25.500000000000004</v>
      </c>
      <c r="J32" s="10">
        <f>'4 pr._savarankiškosios f-jos'!K208+'9 pr._įstaigų pajamos'!K102+'10 pr._skolintos lėšos'!K49+'7 pr._kita dotacija'!K313+'11 pr._nepanaudotos lėšos'!K86+'11 pr._nepanaudotos lėšos'!K151</f>
        <v>68.3</v>
      </c>
      <c r="K32" s="12">
        <f t="shared" si="6"/>
        <v>5223.7000000000007</v>
      </c>
      <c r="L32" s="92">
        <f>'4 pr._savarankiškosios f-jos'!M208+'9 pr._įstaigų pajamos'!M102+'10 pr._skolintos lėšos'!M49+'7 pr._kita dotacija'!M313+'11 pr._nepanaudotos lėšos'!M86+'11 pr._nepanaudotos lėšos'!M151</f>
        <v>4047.8000000000006</v>
      </c>
      <c r="M32" s="92">
        <f>'4 pr._savarankiškosios f-jos'!N208+'9 pr._įstaigų pajamos'!N102+'10 pr._skolintos lėšos'!N49+'7 pr._kita dotacija'!N313+'11 pr._nepanaudotos lėšos'!N86+'11 pr._nepanaudotos lėšos'!N151</f>
        <v>1717.7000000000003</v>
      </c>
      <c r="N32" s="92">
        <f>'4 pr._savarankiškosios f-jos'!O208+'9 pr._įstaigų pajamos'!O102+'10 pr._skolintos lėšos'!O49+'7 pr._kita dotacija'!O313+'11 pr._nepanaudotos lėšos'!O86+'11 pr._nepanaudotos lėšos'!O151</f>
        <v>1175.9000000000001</v>
      </c>
    </row>
    <row r="33" spans="1:16" x14ac:dyDescent="0.25">
      <c r="A33" s="5" t="s">
        <v>70</v>
      </c>
      <c r="B33" s="29" t="s">
        <v>62</v>
      </c>
      <c r="C33" s="16">
        <f t="shared" si="2"/>
        <v>7739.4999999999991</v>
      </c>
      <c r="D33" s="16">
        <f>'4 pr._savarankiškosios f-jos'!E217+'5 pr._valstybinės f-jos'!E141+'9 pr._įstaigų pajamos'!E108+'7 pr._kita dotacija'!E334+'10 pr._skolintos lėšos'!E52+'11 pr._nepanaudotos lėšos'!E93+'11 pr._nepanaudotos lėšos'!E156+'11 pr._nepanaudotos lėšos'!E175</f>
        <v>7064.9999999999991</v>
      </c>
      <c r="E33" s="16">
        <f>'4 pr._savarankiškosios f-jos'!F217+'5 pr._valstybinės f-jos'!F141+'9 pr._įstaigų pajamos'!F108+'7 pr._kita dotacija'!F334+'10 pr._skolintos lėšos'!F52+'11 pr._nepanaudotos lėšos'!F93+'11 pr._nepanaudotos lėšos'!F156+'11 pr._nepanaudotos lėšos'!F175</f>
        <v>2609.7000000000003</v>
      </c>
      <c r="F33" s="16">
        <f>'4 pr._savarankiškosios f-jos'!G217+'5 pr._valstybinės f-jos'!G141+'9 pr._įstaigų pajamos'!G108+'7 pr._kita dotacija'!G334+'10 pr._skolintos lėšos'!G52+'11 pr._nepanaudotos lėšos'!G93+'11 pr._nepanaudotos lėšos'!G156+'11 pr._nepanaudotos lėšos'!G175</f>
        <v>674.5</v>
      </c>
      <c r="G33" s="10">
        <f t="shared" si="5"/>
        <v>-305.79999999999995</v>
      </c>
      <c r="H33" s="10">
        <f>'4 pr._savarankiškosios f-jos'!I217+'5 pr._valstybinės f-jos'!I141+'9 pr._įstaigų pajamos'!I108+'7 pr._kita dotacija'!I334+'10 pr._skolintos lėšos'!I52+'11 pr._nepanaudotos lėšos'!I93+'11 pr._nepanaudotos lėšos'!I156+'11 pr._nepanaudotos lėšos'!I175</f>
        <v>-62.2</v>
      </c>
      <c r="I33" s="10">
        <f>'4 pr._savarankiškosios f-jos'!J217+'5 pr._valstybinės f-jos'!J141+'9 pr._įstaigų pajamos'!J108+'7 pr._kita dotacija'!J334+'10 pr._skolintos lėšos'!J52+'11 pr._nepanaudotos lėšos'!J93+'11 pr._nepanaudotos lėšos'!J156+'11 pr._nepanaudotos lėšos'!J175</f>
        <v>-42.9</v>
      </c>
      <c r="J33" s="10">
        <f>'4 pr._savarankiškosios f-jos'!K217+'5 pr._valstybinės f-jos'!K141+'9 pr._įstaigų pajamos'!K108+'7 pr._kita dotacija'!K334+'10 pr._skolintos lėšos'!K52+'11 pr._nepanaudotos lėšos'!K93+'11 pr._nepanaudotos lėšos'!K156+'11 pr._nepanaudotos lėšos'!K175</f>
        <v>-243.59999999999997</v>
      </c>
      <c r="K33" s="12">
        <f t="shared" si="6"/>
        <v>7433.7</v>
      </c>
      <c r="L33" s="92">
        <f>'4 pr._savarankiškosios f-jos'!M217+'5 pr._valstybinės f-jos'!M141+'9 pr._įstaigų pajamos'!M108+'7 pr._kita dotacija'!M334+'10 pr._skolintos lėšos'!M52+'11 pr._nepanaudotos lėšos'!M93+'11 pr._nepanaudotos lėšos'!M156+'11 pr._nepanaudotos lėšos'!M175</f>
        <v>7002.8</v>
      </c>
      <c r="M33" s="92">
        <f>'4 pr._savarankiškosios f-jos'!N217+'5 pr._valstybinės f-jos'!N141+'9 pr._įstaigų pajamos'!N108+'7 pr._kita dotacija'!N334+'10 pr._skolintos lėšos'!N52+'11 pr._nepanaudotos lėšos'!N93+'11 pr._nepanaudotos lėšos'!N156+'11 pr._nepanaudotos lėšos'!N175</f>
        <v>2566.8000000000006</v>
      </c>
      <c r="N33" s="92">
        <f>'4 pr._savarankiškosios f-jos'!O217+'5 pr._valstybinės f-jos'!O141+'9 pr._įstaigų pajamos'!O108+'7 pr._kita dotacija'!O334+'10 pr._skolintos lėšos'!O52+'11 pr._nepanaudotos lėšos'!O93+'11 pr._nepanaudotos lėšos'!O156+'11 pr._nepanaudotos lėšos'!O175</f>
        <v>430.9</v>
      </c>
    </row>
    <row r="34" spans="1:16" x14ac:dyDescent="0.25">
      <c r="A34" s="119" t="s">
        <v>71</v>
      </c>
      <c r="B34" s="148" t="s">
        <v>160</v>
      </c>
      <c r="C34" s="46">
        <f>SUM(C27:C33)</f>
        <v>58203.5</v>
      </c>
      <c r="D34" s="46">
        <f>SUM(D27:D33)</f>
        <v>45360.799999999996</v>
      </c>
      <c r="E34" s="46">
        <f>SUM(E27:E33)</f>
        <v>26286.200000000004</v>
      </c>
      <c r="F34" s="46">
        <f>SUM(F27:F33)</f>
        <v>12842.700000000003</v>
      </c>
      <c r="G34" s="47">
        <f t="shared" ref="G34:N34" si="7">SUM(G27:G33)</f>
        <v>-1280.1999999999998</v>
      </c>
      <c r="H34" s="47">
        <f t="shared" si="7"/>
        <v>-518.80000000000007</v>
      </c>
      <c r="I34" s="47">
        <f t="shared" si="7"/>
        <v>-16.399999999999991</v>
      </c>
      <c r="J34" s="47">
        <f t="shared" si="7"/>
        <v>-761.39999999999986</v>
      </c>
      <c r="K34" s="48">
        <f>L34+N34</f>
        <v>56923.30000000001</v>
      </c>
      <c r="L34" s="48">
        <f t="shared" si="7"/>
        <v>44842.000000000007</v>
      </c>
      <c r="M34" s="48">
        <f t="shared" si="7"/>
        <v>26269.800000000003</v>
      </c>
      <c r="N34" s="48">
        <f t="shared" si="7"/>
        <v>12081.300000000001</v>
      </c>
    </row>
    <row r="35" spans="1:16" x14ac:dyDescent="0.25">
      <c r="A35" s="6"/>
      <c r="B35" s="49"/>
      <c r="C35" s="49"/>
      <c r="D35" s="49"/>
      <c r="E35" s="49"/>
      <c r="F35" s="49"/>
      <c r="G35" s="49"/>
      <c r="H35" s="49"/>
      <c r="I35" s="49"/>
      <c r="J35" s="49"/>
      <c r="K35" s="49"/>
      <c r="L35" s="49"/>
      <c r="M35" s="49"/>
    </row>
    <row r="36" spans="1:16" x14ac:dyDescent="0.25">
      <c r="A36" s="6"/>
      <c r="B36" s="6"/>
      <c r="C36" s="6"/>
      <c r="D36" s="6"/>
      <c r="E36" s="6"/>
      <c r="F36" s="6"/>
    </row>
    <row r="37" spans="1:16" x14ac:dyDescent="0.25">
      <c r="A37" s="6"/>
      <c r="B37" s="6"/>
      <c r="C37" s="6"/>
      <c r="D37" s="6"/>
      <c r="E37" s="6"/>
      <c r="F37" s="6"/>
      <c r="O37" s="75"/>
      <c r="P37" s="122" t="s">
        <v>273</v>
      </c>
    </row>
    <row r="38" spans="1:16" x14ac:dyDescent="0.25">
      <c r="A38" s="6"/>
      <c r="B38" s="6"/>
      <c r="C38" s="6">
        <v>58203.5</v>
      </c>
      <c r="D38" s="6">
        <v>45360.800000000003</v>
      </c>
      <c r="E38" s="6">
        <v>26286.2</v>
      </c>
      <c r="F38" s="6">
        <v>12842.7</v>
      </c>
      <c r="O38" s="68" t="s">
        <v>256</v>
      </c>
      <c r="P38" s="69">
        <f>'4 pr._savarankiškosios f-jos'!Q223+'5 pr._valstybinės f-jos'!Q166+'6 pr._ugdymo reikmės'!R91+'7 pr._kita dotacija'!S356+'8 pr._aplinkos apsaugos s. p.'!Q16+'9 pr._įstaigų pajamos'!Q111+'10 pr._skolintos lėšos'!Q55+'11 pr._nepanaudotos lėšos'!Q183</f>
        <v>6894.7000000000007</v>
      </c>
    </row>
    <row r="39" spans="1:16" x14ac:dyDescent="0.25">
      <c r="A39" s="6"/>
      <c r="B39" s="6"/>
      <c r="C39" s="6">
        <f>C38-C34</f>
        <v>0</v>
      </c>
      <c r="D39" s="6">
        <f t="shared" ref="D39:F39" si="8">D38-D34</f>
        <v>0</v>
      </c>
      <c r="E39" s="6">
        <f t="shared" si="8"/>
        <v>0</v>
      </c>
      <c r="F39" s="6">
        <f t="shared" si="8"/>
        <v>0</v>
      </c>
      <c r="O39" s="68" t="s">
        <v>257</v>
      </c>
      <c r="P39" s="69">
        <f>'4 pr._savarankiškosios f-jos'!Q224+'5 pr._valstybinės f-jos'!Q167+'6 pr._ugdymo reikmės'!R92+'7 pr._kita dotacija'!S357+'8 pr._aplinkos apsaugos s. p.'!Q17+'9 pr._įstaigų pajamos'!Q112+'10 pr._skolintos lėšos'!Q56+'11 pr._nepanaudotos lėšos'!Q184</f>
        <v>26.4</v>
      </c>
    </row>
    <row r="40" spans="1:16" x14ac:dyDescent="0.25">
      <c r="A40" s="6"/>
      <c r="B40" s="6"/>
      <c r="C40" s="6"/>
      <c r="D40" s="6"/>
      <c r="E40" s="6"/>
      <c r="F40" s="6"/>
      <c r="O40" s="68" t="s">
        <v>258</v>
      </c>
      <c r="P40" s="69">
        <f>'4 pr._savarankiškosios f-jos'!Q225+'5 pr._valstybinės f-jos'!Q168+'6 pr._ugdymo reikmės'!R93+'7 pr._kita dotacija'!S358+'8 pr._aplinkos apsaugos s. p.'!Q18+'9 pr._įstaigų pajamos'!Q113+'10 pr._skolintos lėšos'!Q57+'11 pr._nepanaudotos lėšos'!Q185</f>
        <v>614.1</v>
      </c>
    </row>
    <row r="41" spans="1:16" x14ac:dyDescent="0.25">
      <c r="A41" s="6"/>
      <c r="B41" s="6"/>
      <c r="C41" s="6"/>
      <c r="D41" s="6"/>
      <c r="E41" s="6"/>
      <c r="F41" s="6"/>
      <c r="O41" s="68" t="s">
        <v>259</v>
      </c>
      <c r="P41" s="69">
        <f>'4 pr._savarankiškosios f-jos'!Q226+'5 pr._valstybinės f-jos'!Q169+'6 pr._ugdymo reikmės'!R94+'7 pr._kita dotacija'!S359+'8 pr._aplinkos apsaugos s. p.'!Q19+'9 pr._įstaigų pajamos'!Q114+'10 pr._skolintos lėšos'!Q58+'11 pr._nepanaudotos lėšos'!Q186</f>
        <v>8328.3000000000011</v>
      </c>
    </row>
    <row r="42" spans="1:16" x14ac:dyDescent="0.25">
      <c r="A42" s="6"/>
      <c r="B42" s="6"/>
      <c r="C42" s="6"/>
      <c r="D42" s="6"/>
      <c r="E42" s="6"/>
      <c r="F42" s="6"/>
      <c r="O42" s="68" t="s">
        <v>262</v>
      </c>
      <c r="P42" s="69">
        <f>'4 pr._savarankiškosios f-jos'!Q227+'5 pr._valstybinės f-jos'!Q170+'6 pr._ugdymo reikmės'!R95+'7 pr._kita dotacija'!S360+'8 pr._aplinkos apsaugos s. p.'!Q20+'9 pr._įstaigų pajamos'!Q115+'10 pr._skolintos lėšos'!Q59+'11 pr._nepanaudotos lėšos'!Q187</f>
        <v>2849.2</v>
      </c>
    </row>
    <row r="43" spans="1:16" x14ac:dyDescent="0.25">
      <c r="A43" s="6"/>
      <c r="B43" s="6"/>
      <c r="C43" s="6"/>
      <c r="D43" s="6"/>
      <c r="E43" s="6"/>
      <c r="F43" s="6"/>
      <c r="G43" s="2" t="s">
        <v>161</v>
      </c>
      <c r="O43" s="68" t="s">
        <v>260</v>
      </c>
      <c r="P43" s="69">
        <f>'4 pr._savarankiškosios f-jos'!Q228+'5 pr._valstybinės f-jos'!Q171+'6 pr._ugdymo reikmės'!R96+'7 pr._kita dotacija'!S361+'8 pr._aplinkos apsaugos s. p.'!Q21+'9 pr._įstaigų pajamos'!Q116+'10 pr._skolintos lėšos'!Q60+'11 pr._nepanaudotos lėšos'!Q188</f>
        <v>2964.5000000000005</v>
      </c>
    </row>
    <row r="44" spans="1:16" x14ac:dyDescent="0.25">
      <c r="A44" s="6"/>
      <c r="B44" s="6"/>
      <c r="C44" s="6"/>
      <c r="D44" s="6"/>
      <c r="E44" s="6"/>
      <c r="F44" s="6"/>
      <c r="O44" s="68" t="s">
        <v>261</v>
      </c>
      <c r="P44" s="69">
        <f>'4 pr._savarankiškosios f-jos'!Q229+'5 pr._valstybinės f-jos'!Q172+'6 pr._ugdymo reikmės'!R97+'7 pr._kita dotacija'!S362+'8 pr._aplinkos apsaugos s. p.'!Q22+'9 pr._įstaigų pajamos'!Q117+'10 pr._skolintos lėšos'!Q61+'11 pr._nepanaudotos lėšos'!Q189</f>
        <v>940.5</v>
      </c>
    </row>
    <row r="45" spans="1:16" x14ac:dyDescent="0.25">
      <c r="A45" s="6"/>
      <c r="B45" s="6"/>
      <c r="C45" s="6"/>
      <c r="D45" s="6"/>
      <c r="E45" s="6"/>
      <c r="F45" s="6"/>
      <c r="O45" s="68" t="s">
        <v>263</v>
      </c>
      <c r="P45" s="69">
        <f>'4 pr._savarankiškosios f-jos'!Q230+'5 pr._valstybinės f-jos'!Q173+'6 pr._ugdymo reikmės'!R98+'7 pr._kita dotacija'!S363+'8 pr._aplinkos apsaugos s. p.'!Q23+'9 pr._įstaigų pajamos'!Q118+'10 pr._skolintos lėšos'!Q62+'11 pr._nepanaudotos lėšos'!Q190</f>
        <v>5324.5000000000009</v>
      </c>
    </row>
    <row r="46" spans="1:16" x14ac:dyDescent="0.25">
      <c r="A46" s="6"/>
      <c r="B46" s="6"/>
      <c r="C46" s="6"/>
      <c r="D46" s="6"/>
      <c r="E46" s="6"/>
      <c r="F46" s="6"/>
      <c r="O46" s="68" t="s">
        <v>264</v>
      </c>
      <c r="P46" s="69">
        <f>'4 pr._savarankiškosios f-jos'!Q231+'5 pr._valstybinės f-jos'!Q174+'6 pr._ugdymo reikmės'!R99+'7 pr._kita dotacija'!S364+'8 pr._aplinkos apsaugos s. p.'!Q24+'9 pr._įstaigų pajamos'!Q119+'10 pr._skolintos lėšos'!Q63+'11 pr._nepanaudotos lėšos'!Q191</f>
        <v>21510</v>
      </c>
    </row>
    <row r="47" spans="1:16" x14ac:dyDescent="0.25">
      <c r="A47" s="6"/>
      <c r="B47" s="6"/>
      <c r="C47" s="6"/>
      <c r="D47" s="6"/>
      <c r="E47" s="6"/>
      <c r="F47" s="6"/>
      <c r="O47" s="68" t="s">
        <v>265</v>
      </c>
      <c r="P47" s="69">
        <f>'4 pr._savarankiškosios f-jos'!Q232+'5 pr._valstybinės f-jos'!Q175+'6 pr._ugdymo reikmės'!R100+'7 pr._kita dotacija'!S365+'8 pr._aplinkos apsaugos s. p.'!Q25+'9 pr._įstaigų pajamos'!Q120+'10 pr._skolintos lėšos'!Q64+'11 pr._nepanaudotos lėšos'!Q192</f>
        <v>7471.0999999999995</v>
      </c>
    </row>
    <row r="48" spans="1:16" x14ac:dyDescent="0.25">
      <c r="A48" s="6"/>
      <c r="B48" s="6"/>
      <c r="C48" s="6"/>
      <c r="D48" s="6"/>
      <c r="E48" s="6"/>
      <c r="F48" s="6"/>
      <c r="O48" s="73" t="s">
        <v>160</v>
      </c>
      <c r="P48" s="74">
        <f>SUM(P38:P47)</f>
        <v>56923.299999999996</v>
      </c>
    </row>
    <row r="49" spans="1:16" x14ac:dyDescent="0.25">
      <c r="A49" s="6"/>
      <c r="B49" s="6"/>
      <c r="C49" s="6"/>
      <c r="D49" s="6"/>
      <c r="E49" s="6"/>
      <c r="F49" s="6"/>
      <c r="O49" s="75"/>
      <c r="P49" s="75"/>
    </row>
    <row r="50" spans="1:16" x14ac:dyDescent="0.25">
      <c r="A50" s="6"/>
      <c r="B50" s="6"/>
      <c r="C50" s="6"/>
      <c r="D50" s="6"/>
      <c r="E50" s="6"/>
      <c r="F50" s="6"/>
      <c r="O50" s="75"/>
      <c r="P50" s="75">
        <f>K34-P48</f>
        <v>0</v>
      </c>
    </row>
    <row r="51" spans="1:16" x14ac:dyDescent="0.25">
      <c r="A51" s="6"/>
      <c r="B51" s="6"/>
      <c r="C51" s="6"/>
      <c r="D51" s="6"/>
      <c r="E51" s="6"/>
      <c r="F51" s="6"/>
    </row>
    <row r="52" spans="1:16" x14ac:dyDescent="0.25">
      <c r="A52" s="6"/>
      <c r="B52" s="6"/>
      <c r="C52" s="6"/>
      <c r="D52" s="6"/>
      <c r="E52" s="6"/>
      <c r="F52" s="6"/>
    </row>
    <row r="53" spans="1:16" x14ac:dyDescent="0.25">
      <c r="A53" s="6"/>
      <c r="B53" s="6"/>
      <c r="C53" s="6"/>
      <c r="D53" s="6"/>
      <c r="E53" s="6"/>
      <c r="F53" s="6"/>
    </row>
    <row r="54" spans="1:16" x14ac:dyDescent="0.25">
      <c r="A54" s="6"/>
      <c r="B54" s="6"/>
      <c r="C54" s="6"/>
      <c r="D54" s="6"/>
      <c r="E54" s="6"/>
      <c r="F54" s="6"/>
    </row>
    <row r="55" spans="1:16" x14ac:dyDescent="0.25">
      <c r="A55" s="6"/>
      <c r="B55" s="6"/>
      <c r="C55" s="6"/>
      <c r="D55" s="6"/>
      <c r="E55" s="6"/>
      <c r="F55" s="6"/>
    </row>
    <row r="56" spans="1:16" x14ac:dyDescent="0.25">
      <c r="A56" s="6"/>
      <c r="B56" s="6"/>
      <c r="C56" s="6"/>
      <c r="D56" s="6"/>
      <c r="E56" s="6"/>
      <c r="F56" s="6"/>
    </row>
    <row r="57" spans="1:16" x14ac:dyDescent="0.25">
      <c r="A57" s="6"/>
      <c r="B57" s="6"/>
      <c r="C57" s="6"/>
      <c r="D57" s="6"/>
      <c r="E57" s="6"/>
      <c r="F57" s="6"/>
    </row>
    <row r="58" spans="1:16" x14ac:dyDescent="0.25">
      <c r="A58" s="6"/>
      <c r="B58" s="6"/>
      <c r="C58" s="6"/>
      <c r="D58" s="6"/>
      <c r="E58" s="6"/>
      <c r="F58" s="6"/>
    </row>
    <row r="59" spans="1:16" x14ac:dyDescent="0.25">
      <c r="A59" s="6"/>
      <c r="B59" s="6"/>
      <c r="C59" s="6"/>
      <c r="D59" s="6"/>
      <c r="E59" s="6"/>
      <c r="F59" s="6"/>
    </row>
    <row r="60" spans="1:16" x14ac:dyDescent="0.25">
      <c r="A60" s="6"/>
      <c r="B60" s="6"/>
      <c r="C60" s="6"/>
      <c r="D60" s="6"/>
      <c r="E60" s="6"/>
      <c r="F60" s="6"/>
    </row>
    <row r="61" spans="1:16" x14ac:dyDescent="0.25">
      <c r="A61" s="6"/>
      <c r="B61" s="6"/>
      <c r="C61" s="6"/>
      <c r="D61" s="6"/>
      <c r="E61" s="6"/>
      <c r="F61" s="6"/>
    </row>
    <row r="62" spans="1:16" x14ac:dyDescent="0.25">
      <c r="A62" s="6"/>
      <c r="B62" s="6"/>
      <c r="C62" s="6"/>
      <c r="D62" s="6"/>
      <c r="E62" s="6"/>
      <c r="F62" s="6"/>
    </row>
    <row r="63" spans="1:16" x14ac:dyDescent="0.25">
      <c r="A63" s="6"/>
      <c r="B63" s="6"/>
      <c r="C63" s="6"/>
      <c r="D63" s="6"/>
      <c r="E63" s="6"/>
      <c r="F63" s="6"/>
    </row>
    <row r="64" spans="1:16" x14ac:dyDescent="0.25">
      <c r="A64" s="6"/>
      <c r="B64" s="6"/>
      <c r="C64" s="6"/>
      <c r="D64" s="6"/>
      <c r="E64" s="6"/>
      <c r="F64" s="6"/>
    </row>
    <row r="65" spans="1:6" x14ac:dyDescent="0.25">
      <c r="A65" s="6"/>
      <c r="B65" s="6"/>
      <c r="C65" s="6"/>
      <c r="D65" s="6"/>
      <c r="E65" s="6"/>
      <c r="F65" s="6"/>
    </row>
    <row r="66" spans="1:6" x14ac:dyDescent="0.25">
      <c r="A66" s="6"/>
      <c r="B66" s="6"/>
      <c r="C66" s="6"/>
      <c r="D66" s="6"/>
      <c r="E66" s="6"/>
      <c r="F66" s="6"/>
    </row>
    <row r="67" spans="1:6" x14ac:dyDescent="0.25">
      <c r="A67" s="6"/>
      <c r="B67" s="6"/>
      <c r="C67" s="6"/>
      <c r="D67" s="6"/>
      <c r="E67" s="6"/>
      <c r="F67" s="6"/>
    </row>
    <row r="68" spans="1:6" x14ac:dyDescent="0.25">
      <c r="A68" s="6"/>
      <c r="B68" s="6"/>
      <c r="C68" s="6"/>
      <c r="D68" s="6"/>
      <c r="E68" s="6"/>
      <c r="F68" s="6"/>
    </row>
    <row r="69" spans="1:6" x14ac:dyDescent="0.25">
      <c r="A69" s="6"/>
      <c r="B69" s="6"/>
      <c r="C69" s="6"/>
      <c r="D69" s="6"/>
      <c r="E69" s="6"/>
      <c r="F69" s="6"/>
    </row>
    <row r="70" spans="1:6" x14ac:dyDescent="0.25">
      <c r="A70" s="6"/>
      <c r="B70" s="6"/>
      <c r="C70" s="6"/>
      <c r="D70" s="6"/>
      <c r="E70" s="6"/>
      <c r="F70" s="6"/>
    </row>
    <row r="71" spans="1:6" x14ac:dyDescent="0.25">
      <c r="A71" s="6"/>
      <c r="B71" s="6"/>
      <c r="C71" s="6"/>
      <c r="D71" s="6"/>
      <c r="E71" s="6"/>
      <c r="F71" s="6"/>
    </row>
    <row r="72" spans="1:6" x14ac:dyDescent="0.25">
      <c r="A72" s="6"/>
      <c r="B72" s="6"/>
      <c r="C72" s="6"/>
      <c r="D72" s="6"/>
      <c r="E72" s="6"/>
      <c r="F72" s="6"/>
    </row>
    <row r="73" spans="1:6" x14ac:dyDescent="0.25">
      <c r="A73" s="6"/>
      <c r="B73" s="6"/>
      <c r="C73" s="6"/>
      <c r="D73" s="6"/>
      <c r="E73" s="6"/>
      <c r="F73" s="6"/>
    </row>
    <row r="74" spans="1:6" x14ac:dyDescent="0.25">
      <c r="A74" s="6"/>
      <c r="B74" s="6"/>
      <c r="C74" s="6"/>
      <c r="D74" s="6"/>
      <c r="E74" s="6"/>
      <c r="F74" s="6"/>
    </row>
    <row r="75" spans="1:6" x14ac:dyDescent="0.25">
      <c r="A75" s="6"/>
      <c r="B75" s="6"/>
      <c r="C75" s="6"/>
      <c r="D75" s="6"/>
      <c r="E75" s="6"/>
      <c r="F75" s="6"/>
    </row>
    <row r="76" spans="1:6" x14ac:dyDescent="0.25">
      <c r="A76" s="6"/>
      <c r="B76" s="6"/>
      <c r="C76" s="6"/>
      <c r="D76" s="6"/>
      <c r="E76" s="6"/>
      <c r="F76" s="6"/>
    </row>
    <row r="77" spans="1:6" x14ac:dyDescent="0.25">
      <c r="A77" s="6"/>
      <c r="B77" s="6"/>
      <c r="C77" s="6"/>
      <c r="D77" s="6"/>
      <c r="E77" s="6"/>
      <c r="F77" s="6"/>
    </row>
    <row r="78" spans="1:6" x14ac:dyDescent="0.25">
      <c r="A78" s="6"/>
      <c r="B78" s="6"/>
      <c r="C78" s="6"/>
      <c r="D78" s="6"/>
      <c r="E78" s="6"/>
      <c r="F78" s="6"/>
    </row>
    <row r="79" spans="1:6" x14ac:dyDescent="0.25">
      <c r="A79" s="6"/>
      <c r="B79" s="6"/>
      <c r="C79" s="6"/>
      <c r="D79" s="6"/>
      <c r="E79" s="6"/>
      <c r="F79" s="6"/>
    </row>
    <row r="80" spans="1:6" x14ac:dyDescent="0.25">
      <c r="A80" s="6"/>
      <c r="B80" s="6"/>
      <c r="C80" s="6"/>
      <c r="D80" s="6"/>
      <c r="E80" s="6"/>
      <c r="F80" s="6"/>
    </row>
    <row r="81" spans="1:6" x14ac:dyDescent="0.25">
      <c r="A81" s="6"/>
      <c r="B81" s="6"/>
      <c r="C81" s="6"/>
      <c r="D81" s="6"/>
      <c r="E81" s="6"/>
      <c r="F81" s="6"/>
    </row>
    <row r="82" spans="1:6" x14ac:dyDescent="0.25">
      <c r="A82" s="6"/>
      <c r="B82" s="6"/>
      <c r="C82" s="6"/>
      <c r="D82" s="6"/>
      <c r="E82" s="6"/>
      <c r="F82" s="6"/>
    </row>
    <row r="83" spans="1:6" x14ac:dyDescent="0.25">
      <c r="A83" s="6"/>
      <c r="B83" s="6"/>
      <c r="C83" s="6"/>
      <c r="D83" s="6"/>
      <c r="E83" s="6"/>
      <c r="F83" s="6"/>
    </row>
    <row r="84" spans="1:6" x14ac:dyDescent="0.25">
      <c r="A84" s="6"/>
      <c r="B84" s="6"/>
      <c r="C84" s="6"/>
      <c r="D84" s="6"/>
      <c r="E84" s="6"/>
      <c r="F84" s="6"/>
    </row>
    <row r="85" spans="1:6" x14ac:dyDescent="0.25">
      <c r="A85" s="6"/>
      <c r="B85" s="6"/>
      <c r="C85" s="6"/>
      <c r="D85" s="6"/>
      <c r="E85" s="6"/>
      <c r="F85" s="6"/>
    </row>
    <row r="86" spans="1:6" x14ac:dyDescent="0.25">
      <c r="A86" s="6"/>
      <c r="B86" s="6"/>
      <c r="C86" s="6"/>
      <c r="D86" s="6"/>
      <c r="E86" s="6"/>
      <c r="F86" s="6"/>
    </row>
    <row r="87" spans="1:6" x14ac:dyDescent="0.25">
      <c r="A87" s="6"/>
      <c r="B87" s="6"/>
      <c r="C87" s="6"/>
      <c r="D87" s="6"/>
      <c r="E87" s="6"/>
      <c r="F87" s="6"/>
    </row>
    <row r="88" spans="1:6" x14ac:dyDescent="0.25">
      <c r="A88" s="6"/>
      <c r="B88" s="6"/>
      <c r="C88" s="6"/>
      <c r="D88" s="6"/>
      <c r="E88" s="6"/>
      <c r="F88" s="6"/>
    </row>
    <row r="89" spans="1:6" x14ac:dyDescent="0.25">
      <c r="A89" s="6"/>
      <c r="B89" s="6"/>
      <c r="C89" s="6"/>
      <c r="D89" s="6"/>
      <c r="E89" s="6"/>
      <c r="F89" s="6"/>
    </row>
    <row r="90" spans="1:6" x14ac:dyDescent="0.25">
      <c r="A90" s="6"/>
      <c r="B90" s="6"/>
      <c r="C90" s="6"/>
      <c r="D90" s="6"/>
      <c r="E90" s="6"/>
      <c r="F90" s="6"/>
    </row>
    <row r="91" spans="1:6" x14ac:dyDescent="0.25">
      <c r="A91" s="6"/>
      <c r="B91" s="6"/>
      <c r="C91" s="6"/>
      <c r="D91" s="6"/>
      <c r="E91" s="6"/>
      <c r="F91" s="6"/>
    </row>
    <row r="92" spans="1:6" x14ac:dyDescent="0.25">
      <c r="A92" s="6"/>
      <c r="B92" s="6"/>
      <c r="C92" s="6"/>
      <c r="D92" s="6"/>
      <c r="E92" s="6"/>
      <c r="F92" s="6"/>
    </row>
    <row r="93" spans="1:6" x14ac:dyDescent="0.25">
      <c r="A93" s="6"/>
      <c r="B93" s="6"/>
      <c r="C93" s="6"/>
      <c r="D93" s="6"/>
      <c r="E93" s="6"/>
      <c r="F93" s="6"/>
    </row>
    <row r="94" spans="1:6" x14ac:dyDescent="0.25">
      <c r="A94" s="6"/>
      <c r="B94" s="6"/>
      <c r="C94" s="6"/>
      <c r="D94" s="6"/>
      <c r="E94" s="6"/>
      <c r="F94" s="6"/>
    </row>
    <row r="95" spans="1:6" x14ac:dyDescent="0.25">
      <c r="A95" s="6"/>
      <c r="B95" s="6"/>
      <c r="C95" s="6"/>
      <c r="D95" s="6"/>
      <c r="E95" s="6"/>
      <c r="F95" s="6"/>
    </row>
    <row r="96" spans="1:6" x14ac:dyDescent="0.25">
      <c r="A96" s="6"/>
      <c r="B96" s="6"/>
      <c r="C96" s="6"/>
      <c r="D96" s="6"/>
      <c r="E96" s="6"/>
      <c r="F96" s="6"/>
    </row>
    <row r="97" spans="1:6" x14ac:dyDescent="0.25">
      <c r="A97" s="6"/>
      <c r="B97" s="6"/>
      <c r="C97" s="6"/>
      <c r="D97" s="6"/>
      <c r="E97" s="6"/>
      <c r="F97" s="6"/>
    </row>
    <row r="98" spans="1:6" x14ac:dyDescent="0.25">
      <c r="A98" s="6"/>
      <c r="B98" s="6"/>
      <c r="C98" s="6"/>
      <c r="D98" s="6"/>
      <c r="E98" s="6"/>
      <c r="F98" s="6"/>
    </row>
    <row r="99" spans="1:6" x14ac:dyDescent="0.25">
      <c r="A99" s="6"/>
      <c r="B99" s="6"/>
      <c r="C99" s="6"/>
      <c r="D99" s="6"/>
      <c r="E99" s="6"/>
      <c r="F99" s="6"/>
    </row>
    <row r="100" spans="1:6" x14ac:dyDescent="0.25">
      <c r="A100" s="6"/>
      <c r="B100" s="6"/>
      <c r="C100" s="6"/>
      <c r="D100" s="6"/>
      <c r="E100" s="6"/>
      <c r="F100" s="6"/>
    </row>
    <row r="101" spans="1:6" x14ac:dyDescent="0.25">
      <c r="A101" s="6"/>
      <c r="B101" s="6"/>
      <c r="C101" s="6"/>
      <c r="D101" s="6"/>
      <c r="E101" s="6"/>
      <c r="F101" s="6"/>
    </row>
    <row r="102" spans="1:6" x14ac:dyDescent="0.25">
      <c r="A102" s="6"/>
      <c r="B102" s="6"/>
      <c r="C102" s="6"/>
      <c r="D102" s="6"/>
      <c r="E102" s="6"/>
      <c r="F102" s="6"/>
    </row>
    <row r="103" spans="1:6" x14ac:dyDescent="0.25">
      <c r="A103" s="6"/>
      <c r="B103" s="6"/>
      <c r="C103" s="6"/>
      <c r="D103" s="6"/>
      <c r="E103" s="6"/>
      <c r="F103" s="6"/>
    </row>
    <row r="104" spans="1:6" x14ac:dyDescent="0.25">
      <c r="A104" s="6"/>
      <c r="B104" s="6"/>
      <c r="C104" s="6"/>
      <c r="D104" s="6"/>
      <c r="E104" s="6"/>
      <c r="F104" s="6"/>
    </row>
    <row r="105" spans="1:6" x14ac:dyDescent="0.25">
      <c r="A105" s="6"/>
      <c r="B105" s="6"/>
      <c r="C105" s="6"/>
      <c r="D105" s="6"/>
      <c r="E105" s="6"/>
      <c r="F105" s="6"/>
    </row>
    <row r="106" spans="1:6" x14ac:dyDescent="0.25">
      <c r="A106" s="6"/>
      <c r="B106" s="6"/>
      <c r="C106" s="6"/>
      <c r="D106" s="6"/>
      <c r="E106" s="6"/>
      <c r="F106" s="6"/>
    </row>
    <row r="107" spans="1:6" x14ac:dyDescent="0.25">
      <c r="A107" s="6"/>
      <c r="B107" s="6"/>
      <c r="C107" s="6"/>
      <c r="D107" s="6"/>
      <c r="E107" s="6"/>
      <c r="F107" s="6"/>
    </row>
    <row r="108" spans="1:6" x14ac:dyDescent="0.25">
      <c r="A108" s="6"/>
      <c r="B108" s="6"/>
      <c r="C108" s="6"/>
      <c r="D108" s="6"/>
      <c r="E108" s="6"/>
      <c r="F108" s="6"/>
    </row>
    <row r="109" spans="1:6" x14ac:dyDescent="0.25">
      <c r="A109" s="6"/>
      <c r="B109" s="6"/>
      <c r="C109" s="6"/>
      <c r="D109" s="6"/>
      <c r="E109" s="6"/>
      <c r="F109" s="6"/>
    </row>
    <row r="110" spans="1:6" x14ac:dyDescent="0.25">
      <c r="A110" s="6"/>
      <c r="B110" s="6"/>
      <c r="C110" s="6"/>
      <c r="D110" s="6"/>
      <c r="E110" s="6"/>
      <c r="F110" s="6"/>
    </row>
    <row r="111" spans="1:6" x14ac:dyDescent="0.25">
      <c r="A111" s="6"/>
      <c r="B111" s="6"/>
      <c r="C111" s="6"/>
      <c r="D111" s="6"/>
      <c r="E111" s="6"/>
      <c r="F111" s="6"/>
    </row>
    <row r="112" spans="1:6" x14ac:dyDescent="0.25">
      <c r="A112" s="6"/>
      <c r="B112" s="6"/>
      <c r="C112" s="6"/>
      <c r="D112" s="6"/>
      <c r="E112" s="6"/>
      <c r="F112" s="6"/>
    </row>
    <row r="113" spans="1:6" x14ac:dyDescent="0.25">
      <c r="A113" s="6"/>
      <c r="B113" s="6"/>
      <c r="C113" s="6"/>
      <c r="D113" s="6"/>
      <c r="E113" s="6"/>
      <c r="F113" s="6"/>
    </row>
    <row r="114" spans="1:6" x14ac:dyDescent="0.25">
      <c r="A114" s="6"/>
      <c r="B114" s="6"/>
      <c r="C114" s="6"/>
      <c r="D114" s="6"/>
      <c r="E114" s="6"/>
      <c r="F114" s="6"/>
    </row>
    <row r="115" spans="1:6" x14ac:dyDescent="0.25">
      <c r="A115" s="6"/>
      <c r="B115" s="6"/>
      <c r="C115" s="6"/>
      <c r="D115" s="6"/>
      <c r="E115" s="6"/>
      <c r="F115" s="6"/>
    </row>
    <row r="116" spans="1:6" x14ac:dyDescent="0.25">
      <c r="A116" s="6"/>
      <c r="B116" s="6"/>
      <c r="C116" s="6"/>
      <c r="D116" s="6"/>
      <c r="E116" s="6"/>
      <c r="F116" s="6"/>
    </row>
    <row r="117" spans="1:6" x14ac:dyDescent="0.25">
      <c r="A117" s="6"/>
      <c r="B117" s="6"/>
      <c r="C117" s="6"/>
      <c r="D117" s="6"/>
      <c r="E117" s="6"/>
      <c r="F117" s="6"/>
    </row>
    <row r="118" spans="1:6" x14ac:dyDescent="0.25">
      <c r="A118" s="6"/>
      <c r="B118" s="6"/>
      <c r="C118" s="6"/>
      <c r="D118" s="6"/>
      <c r="E118" s="6"/>
      <c r="F118" s="6"/>
    </row>
    <row r="119" spans="1:6" x14ac:dyDescent="0.25">
      <c r="A119" s="6"/>
      <c r="B119" s="6"/>
      <c r="C119" s="6"/>
      <c r="D119" s="6"/>
      <c r="E119" s="6"/>
      <c r="F119" s="6"/>
    </row>
    <row r="120" spans="1:6" x14ac:dyDescent="0.25">
      <c r="A120" s="6"/>
      <c r="B120" s="6"/>
      <c r="C120" s="6"/>
      <c r="D120" s="6"/>
      <c r="E120" s="6"/>
      <c r="F120" s="6"/>
    </row>
    <row r="121" spans="1:6" x14ac:dyDescent="0.25">
      <c r="A121" s="6"/>
      <c r="B121" s="6"/>
      <c r="C121" s="6"/>
      <c r="D121" s="6"/>
      <c r="E121" s="6"/>
      <c r="F121" s="6"/>
    </row>
    <row r="122" spans="1:6" x14ac:dyDescent="0.25">
      <c r="A122" s="6"/>
      <c r="B122" s="6"/>
      <c r="C122" s="6"/>
      <c r="D122" s="6"/>
      <c r="E122" s="6"/>
      <c r="F122" s="6"/>
    </row>
    <row r="123" spans="1:6" x14ac:dyDescent="0.25">
      <c r="A123" s="6"/>
      <c r="B123" s="6"/>
      <c r="C123" s="6"/>
      <c r="D123" s="6"/>
      <c r="E123" s="6"/>
      <c r="F123" s="6"/>
    </row>
    <row r="124" spans="1:6" x14ac:dyDescent="0.25">
      <c r="A124" s="6"/>
      <c r="B124" s="6"/>
      <c r="C124" s="6"/>
      <c r="D124" s="6"/>
      <c r="E124" s="6"/>
      <c r="F124" s="6"/>
    </row>
    <row r="125" spans="1:6" x14ac:dyDescent="0.25">
      <c r="A125" s="6"/>
      <c r="B125" s="6"/>
      <c r="C125" s="6"/>
      <c r="D125" s="6"/>
      <c r="E125" s="6"/>
      <c r="F125" s="6"/>
    </row>
    <row r="126" spans="1:6" x14ac:dyDescent="0.25">
      <c r="A126" s="6"/>
      <c r="B126" s="6"/>
      <c r="C126" s="6"/>
      <c r="D126" s="6"/>
      <c r="E126" s="6"/>
      <c r="F126" s="6"/>
    </row>
    <row r="127" spans="1:6" x14ac:dyDescent="0.25">
      <c r="A127" s="6"/>
      <c r="B127" s="6"/>
      <c r="C127" s="6"/>
      <c r="D127" s="6"/>
      <c r="E127" s="6"/>
      <c r="F127" s="6"/>
    </row>
    <row r="128" spans="1:6" x14ac:dyDescent="0.25">
      <c r="A128" s="6"/>
      <c r="B128" s="6"/>
      <c r="C128" s="6"/>
      <c r="D128" s="6"/>
      <c r="E128" s="6"/>
      <c r="F128" s="6"/>
    </row>
    <row r="129" spans="1:6" x14ac:dyDescent="0.25">
      <c r="A129" s="6"/>
      <c r="B129" s="6"/>
      <c r="C129" s="6"/>
      <c r="D129" s="6"/>
      <c r="E129" s="6"/>
      <c r="F129" s="6"/>
    </row>
    <row r="130" spans="1:6" x14ac:dyDescent="0.25">
      <c r="A130" s="6"/>
      <c r="B130" s="6"/>
      <c r="C130" s="6"/>
      <c r="D130" s="6"/>
      <c r="E130" s="6"/>
      <c r="F130" s="6"/>
    </row>
    <row r="131" spans="1:6" x14ac:dyDescent="0.25">
      <c r="A131" s="6"/>
      <c r="B131" s="6"/>
      <c r="C131" s="6"/>
      <c r="D131" s="6"/>
      <c r="E131" s="6"/>
      <c r="F131" s="6"/>
    </row>
    <row r="132" spans="1:6" x14ac:dyDescent="0.25">
      <c r="A132" s="6"/>
      <c r="B132" s="6"/>
      <c r="C132" s="6"/>
      <c r="D132" s="6"/>
      <c r="E132" s="6"/>
      <c r="F132" s="6"/>
    </row>
    <row r="133" spans="1:6" x14ac:dyDescent="0.25">
      <c r="A133" s="6"/>
      <c r="B133" s="6"/>
      <c r="C133" s="6"/>
      <c r="D133" s="6"/>
      <c r="E133" s="6"/>
      <c r="F133" s="6"/>
    </row>
    <row r="134" spans="1:6" x14ac:dyDescent="0.25">
      <c r="A134" s="6"/>
      <c r="B134" s="6"/>
      <c r="C134" s="6"/>
      <c r="D134" s="6"/>
      <c r="E134" s="6"/>
      <c r="F134" s="6"/>
    </row>
    <row r="135" spans="1:6" x14ac:dyDescent="0.25">
      <c r="A135" s="6"/>
      <c r="B135" s="6"/>
      <c r="C135" s="6"/>
      <c r="D135" s="6"/>
      <c r="E135" s="6"/>
      <c r="F135" s="6"/>
    </row>
    <row r="136" spans="1:6" x14ac:dyDescent="0.25">
      <c r="A136" s="6"/>
      <c r="B136" s="6"/>
      <c r="C136" s="6"/>
      <c r="D136" s="6"/>
      <c r="E136" s="6"/>
      <c r="F136" s="6"/>
    </row>
    <row r="137" spans="1:6" x14ac:dyDescent="0.25">
      <c r="A137" s="6"/>
      <c r="B137" s="6"/>
      <c r="C137" s="6"/>
      <c r="D137" s="6"/>
      <c r="E137" s="6"/>
      <c r="F137" s="6"/>
    </row>
    <row r="138" spans="1:6" x14ac:dyDescent="0.25">
      <c r="A138" s="6"/>
      <c r="B138" s="6"/>
      <c r="C138" s="6"/>
      <c r="D138" s="6"/>
      <c r="E138" s="6"/>
      <c r="F138" s="6"/>
    </row>
    <row r="139" spans="1:6" x14ac:dyDescent="0.25">
      <c r="A139" s="6"/>
      <c r="B139" s="6"/>
      <c r="C139" s="6"/>
      <c r="D139" s="6"/>
      <c r="E139" s="6"/>
      <c r="F139" s="6"/>
    </row>
  </sheetData>
  <mergeCells count="35">
    <mergeCell ref="B16:O16"/>
    <mergeCell ref="G24:G26"/>
    <mergeCell ref="H24:J24"/>
    <mergeCell ref="B24:B26"/>
    <mergeCell ref="J25:J26"/>
    <mergeCell ref="F25:F26"/>
    <mergeCell ref="C24:C26"/>
    <mergeCell ref="K24:K26"/>
    <mergeCell ref="D25:E25"/>
    <mergeCell ref="A24:A26"/>
    <mergeCell ref="B11:O11"/>
    <mergeCell ref="L25:M25"/>
    <mergeCell ref="A22:N22"/>
    <mergeCell ref="B12:O12"/>
    <mergeCell ref="B14:O14"/>
    <mergeCell ref="B13:O13"/>
    <mergeCell ref="B18:O18"/>
    <mergeCell ref="B15:O15"/>
    <mergeCell ref="B17:O17"/>
    <mergeCell ref="N25:N26"/>
    <mergeCell ref="D24:F24"/>
    <mergeCell ref="L24:N24"/>
    <mergeCell ref="H25:I25"/>
    <mergeCell ref="B19:O19"/>
    <mergeCell ref="B20:O20"/>
    <mergeCell ref="B1:N1"/>
    <mergeCell ref="B2:N2"/>
    <mergeCell ref="B3:N3"/>
    <mergeCell ref="B4:N4"/>
    <mergeCell ref="B10:O10"/>
    <mergeCell ref="B5:O5"/>
    <mergeCell ref="B6:O6"/>
    <mergeCell ref="B7:O7"/>
    <mergeCell ref="B8:O8"/>
    <mergeCell ref="B9:O9"/>
  </mergeCells>
  <pageMargins left="1.1811023622047245" right="0.39370078740157483" top="0.78740157480314965" bottom="0.78740157480314965" header="0.31496062992125984" footer="0.31496062992125984"/>
  <pageSetup paperSize="9" scale="91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36"/>
  <sheetViews>
    <sheetView showZeros="0" zoomScale="115" zoomScaleNormal="115" workbookViewId="0">
      <selection activeCell="R13" sqref="R13"/>
    </sheetView>
  </sheetViews>
  <sheetFormatPr defaultColWidth="9.140625" defaultRowHeight="15" x14ac:dyDescent="0.25"/>
  <cols>
    <col min="1" max="1" width="5" style="2" customWidth="1"/>
    <col min="2" max="2" width="40.28515625" style="2" customWidth="1"/>
    <col min="3" max="3" width="7.42578125" style="3" customWidth="1"/>
    <col min="4" max="7" width="10" style="2" hidden="1" customWidth="1"/>
    <col min="8" max="11" width="9.140625" style="2" hidden="1" customWidth="1"/>
    <col min="12" max="12" width="9.140625" style="2" customWidth="1"/>
    <col min="13" max="15" width="9.7109375" style="2" customWidth="1"/>
    <col min="16" max="16384" width="9.140625" style="2"/>
  </cols>
  <sheetData>
    <row r="1" spans="2:15" x14ac:dyDescent="0.25">
      <c r="B1" s="638" t="s">
        <v>277</v>
      </c>
      <c r="C1" s="638"/>
      <c r="D1" s="638"/>
      <c r="E1" s="638"/>
      <c r="F1" s="638"/>
      <c r="G1" s="638"/>
      <c r="H1" s="638"/>
      <c r="I1" s="638"/>
      <c r="J1" s="638"/>
      <c r="K1" s="638"/>
      <c r="L1" s="638"/>
      <c r="M1" s="638"/>
      <c r="N1" s="638"/>
      <c r="O1" s="638"/>
    </row>
    <row r="2" spans="2:15" x14ac:dyDescent="0.25">
      <c r="B2" s="638" t="s">
        <v>374</v>
      </c>
      <c r="C2" s="638"/>
      <c r="D2" s="638"/>
      <c r="E2" s="638"/>
      <c r="F2" s="638"/>
      <c r="G2" s="638"/>
      <c r="H2" s="638"/>
      <c r="I2" s="638"/>
      <c r="J2" s="638"/>
      <c r="K2" s="638"/>
      <c r="L2" s="638"/>
      <c r="M2" s="638"/>
      <c r="N2" s="638"/>
      <c r="O2" s="638"/>
    </row>
    <row r="3" spans="2:15" x14ac:dyDescent="0.25">
      <c r="B3" s="638" t="s">
        <v>507</v>
      </c>
      <c r="C3" s="638"/>
      <c r="D3" s="638"/>
      <c r="E3" s="638"/>
      <c r="F3" s="638"/>
      <c r="G3" s="638"/>
      <c r="H3" s="638"/>
      <c r="I3" s="638"/>
      <c r="J3" s="638"/>
      <c r="K3" s="638"/>
      <c r="L3" s="638"/>
      <c r="M3" s="638"/>
      <c r="N3" s="638"/>
      <c r="O3" s="638"/>
    </row>
    <row r="4" spans="2:15" x14ac:dyDescent="0.25">
      <c r="B4" s="638" t="s">
        <v>281</v>
      </c>
      <c r="C4" s="638"/>
      <c r="D4" s="638"/>
      <c r="E4" s="638"/>
      <c r="F4" s="638"/>
      <c r="G4" s="638"/>
      <c r="H4" s="638"/>
      <c r="I4" s="638"/>
      <c r="J4" s="638"/>
      <c r="K4" s="638"/>
      <c r="L4" s="638"/>
      <c r="M4" s="638"/>
      <c r="N4" s="638"/>
      <c r="O4" s="638"/>
    </row>
    <row r="5" spans="2:15" s="251" customFormat="1" x14ac:dyDescent="0.25">
      <c r="B5" s="637" t="s">
        <v>522</v>
      </c>
      <c r="C5" s="637"/>
      <c r="D5" s="637"/>
      <c r="E5" s="637"/>
      <c r="F5" s="637"/>
      <c r="G5" s="637"/>
      <c r="H5" s="637"/>
      <c r="I5" s="637"/>
      <c r="J5" s="637"/>
      <c r="K5" s="637"/>
      <c r="L5" s="637"/>
      <c r="M5" s="637"/>
      <c r="N5" s="637"/>
      <c r="O5" s="637"/>
    </row>
    <row r="6" spans="2:15" s="251" customFormat="1" x14ac:dyDescent="0.25">
      <c r="B6" s="637" t="s">
        <v>521</v>
      </c>
      <c r="C6" s="637"/>
      <c r="D6" s="637"/>
      <c r="E6" s="637"/>
      <c r="F6" s="637"/>
      <c r="G6" s="637"/>
      <c r="H6" s="637"/>
      <c r="I6" s="637"/>
      <c r="J6" s="637"/>
      <c r="K6" s="637"/>
      <c r="L6" s="637"/>
      <c r="M6" s="637"/>
      <c r="N6" s="637"/>
      <c r="O6" s="637"/>
    </row>
    <row r="7" spans="2:15" s="251" customFormat="1" ht="15" customHeight="1" x14ac:dyDescent="0.25">
      <c r="B7" s="637" t="s">
        <v>528</v>
      </c>
      <c r="C7" s="637"/>
      <c r="D7" s="637"/>
      <c r="E7" s="637"/>
      <c r="F7" s="637"/>
      <c r="G7" s="637"/>
      <c r="H7" s="637"/>
      <c r="I7" s="637"/>
      <c r="J7" s="637"/>
      <c r="K7" s="637"/>
      <c r="L7" s="637"/>
      <c r="M7" s="637"/>
      <c r="N7" s="637"/>
      <c r="O7" s="637"/>
    </row>
    <row r="8" spans="2:15" s="251" customFormat="1" ht="15" customHeight="1" x14ac:dyDescent="0.25">
      <c r="B8" s="637" t="s">
        <v>353</v>
      </c>
      <c r="C8" s="637"/>
      <c r="D8" s="637"/>
      <c r="E8" s="637"/>
      <c r="F8" s="637"/>
      <c r="G8" s="637"/>
      <c r="H8" s="637"/>
      <c r="I8" s="637"/>
      <c r="J8" s="637"/>
      <c r="K8" s="637"/>
      <c r="L8" s="637"/>
      <c r="M8" s="637"/>
      <c r="N8" s="637"/>
      <c r="O8" s="637"/>
    </row>
    <row r="9" spans="2:15" s="251" customFormat="1" ht="15" customHeight="1" x14ac:dyDescent="0.25">
      <c r="B9" s="637" t="s">
        <v>565</v>
      </c>
      <c r="C9" s="637"/>
      <c r="D9" s="637"/>
      <c r="E9" s="637"/>
      <c r="F9" s="637"/>
      <c r="G9" s="637"/>
      <c r="H9" s="637"/>
      <c r="I9" s="637"/>
      <c r="J9" s="637"/>
      <c r="K9" s="637"/>
      <c r="L9" s="637"/>
      <c r="M9" s="637"/>
      <c r="N9" s="637"/>
      <c r="O9" s="637"/>
    </row>
    <row r="10" spans="2:15" s="251" customFormat="1" ht="15" customHeight="1" x14ac:dyDescent="0.25">
      <c r="B10" s="637" t="s">
        <v>571</v>
      </c>
      <c r="C10" s="637"/>
      <c r="D10" s="637"/>
      <c r="E10" s="637"/>
      <c r="F10" s="637"/>
      <c r="G10" s="637"/>
      <c r="H10" s="637"/>
      <c r="I10" s="637"/>
      <c r="J10" s="637"/>
      <c r="K10" s="637"/>
      <c r="L10" s="637"/>
      <c r="M10" s="637"/>
      <c r="N10" s="637"/>
      <c r="O10" s="637"/>
    </row>
    <row r="11" spans="2:15" s="251" customFormat="1" ht="15" customHeight="1" x14ac:dyDescent="0.25">
      <c r="B11" s="637" t="s">
        <v>573</v>
      </c>
      <c r="C11" s="637"/>
      <c r="D11" s="637"/>
      <c r="E11" s="637"/>
      <c r="F11" s="637"/>
      <c r="G11" s="637"/>
      <c r="H11" s="637"/>
      <c r="I11" s="637"/>
      <c r="J11" s="637"/>
      <c r="K11" s="637"/>
      <c r="L11" s="637"/>
      <c r="M11" s="637"/>
      <c r="N11" s="637"/>
      <c r="O11" s="637"/>
    </row>
    <row r="12" spans="2:15" s="251" customFormat="1" ht="15" customHeight="1" x14ac:dyDescent="0.25">
      <c r="B12" s="637" t="s">
        <v>583</v>
      </c>
      <c r="C12" s="637"/>
      <c r="D12" s="637"/>
      <c r="E12" s="637"/>
      <c r="F12" s="637"/>
      <c r="G12" s="637"/>
      <c r="H12" s="637"/>
      <c r="I12" s="637"/>
      <c r="J12" s="637"/>
      <c r="K12" s="637"/>
      <c r="L12" s="637"/>
      <c r="M12" s="637"/>
      <c r="N12" s="637"/>
      <c r="O12" s="637"/>
    </row>
    <row r="13" spans="2:15" s="251" customFormat="1" ht="15" customHeight="1" x14ac:dyDescent="0.25">
      <c r="B13" s="637" t="s">
        <v>586</v>
      </c>
      <c r="C13" s="637"/>
      <c r="D13" s="637"/>
      <c r="E13" s="637"/>
      <c r="F13" s="637"/>
      <c r="G13" s="637"/>
      <c r="H13" s="637"/>
      <c r="I13" s="637"/>
      <c r="J13" s="637"/>
      <c r="K13" s="637"/>
      <c r="L13" s="637"/>
      <c r="M13" s="637"/>
      <c r="N13" s="637"/>
      <c r="O13" s="637"/>
    </row>
    <row r="14" spans="2:15" s="251" customFormat="1" ht="15" customHeight="1" x14ac:dyDescent="0.25">
      <c r="B14" s="637" t="s">
        <v>592</v>
      </c>
      <c r="C14" s="637"/>
      <c r="D14" s="637"/>
      <c r="E14" s="637"/>
      <c r="F14" s="637"/>
      <c r="G14" s="637"/>
      <c r="H14" s="637"/>
      <c r="I14" s="637"/>
      <c r="J14" s="637"/>
      <c r="K14" s="637"/>
      <c r="L14" s="637"/>
      <c r="M14" s="637"/>
      <c r="N14" s="637"/>
      <c r="O14" s="637"/>
    </row>
    <row r="15" spans="2:15" s="251" customFormat="1" ht="15" customHeight="1" x14ac:dyDescent="0.25">
      <c r="B15" s="637" t="s">
        <v>593</v>
      </c>
      <c r="C15" s="637"/>
      <c r="D15" s="637"/>
      <c r="E15" s="637"/>
      <c r="F15" s="637"/>
      <c r="G15" s="637"/>
      <c r="H15" s="637"/>
      <c r="I15" s="637"/>
      <c r="J15" s="637"/>
      <c r="K15" s="637"/>
      <c r="L15" s="637"/>
      <c r="M15" s="637"/>
      <c r="N15" s="637"/>
      <c r="O15" s="637"/>
    </row>
    <row r="16" spans="2:15" s="251" customFormat="1" ht="15" customHeight="1" x14ac:dyDescent="0.25">
      <c r="B16" s="637" t="s">
        <v>598</v>
      </c>
      <c r="C16" s="637"/>
      <c r="D16" s="637"/>
      <c r="E16" s="637"/>
      <c r="F16" s="637"/>
      <c r="G16" s="637"/>
      <c r="H16" s="637"/>
      <c r="I16" s="637"/>
      <c r="J16" s="637"/>
      <c r="K16" s="637"/>
      <c r="L16" s="637"/>
      <c r="M16" s="637"/>
      <c r="N16" s="637"/>
      <c r="O16" s="637"/>
    </row>
    <row r="17" spans="1:15" s="251" customFormat="1" ht="15" customHeight="1" x14ac:dyDescent="0.25">
      <c r="B17" s="637" t="s">
        <v>603</v>
      </c>
      <c r="C17" s="637"/>
      <c r="D17" s="637"/>
      <c r="E17" s="637"/>
      <c r="F17" s="637"/>
      <c r="G17" s="637"/>
      <c r="H17" s="637"/>
      <c r="I17" s="637"/>
      <c r="J17" s="637"/>
      <c r="K17" s="637"/>
      <c r="L17" s="637"/>
      <c r="M17" s="637"/>
      <c r="N17" s="637"/>
      <c r="O17" s="637"/>
    </row>
    <row r="18" spans="1:15" s="251" customFormat="1" ht="15" customHeight="1" x14ac:dyDescent="0.25">
      <c r="B18" s="637" t="s">
        <v>604</v>
      </c>
      <c r="C18" s="637"/>
      <c r="D18" s="637"/>
      <c r="E18" s="637"/>
      <c r="F18" s="637"/>
      <c r="G18" s="637"/>
      <c r="H18" s="637"/>
      <c r="I18" s="637"/>
      <c r="J18" s="637"/>
      <c r="K18" s="637"/>
      <c r="L18" s="637"/>
      <c r="M18" s="637"/>
      <c r="N18" s="637"/>
      <c r="O18" s="637"/>
    </row>
    <row r="19" spans="1:15" s="251" customFormat="1" x14ac:dyDescent="0.25">
      <c r="B19" s="405"/>
      <c r="C19" s="405"/>
      <c r="D19" s="405"/>
      <c r="E19" s="405"/>
      <c r="F19" s="405"/>
      <c r="G19" s="405"/>
      <c r="H19" s="405"/>
      <c r="I19" s="405"/>
      <c r="J19" s="405"/>
      <c r="K19" s="405"/>
      <c r="L19" s="405"/>
      <c r="M19" s="405"/>
      <c r="N19" s="405"/>
      <c r="O19" s="405"/>
    </row>
    <row r="20" spans="1:15" ht="30.75" customHeight="1" x14ac:dyDescent="0.25">
      <c r="A20" s="621" t="s">
        <v>375</v>
      </c>
      <c r="B20" s="621"/>
      <c r="C20" s="621"/>
      <c r="D20" s="621"/>
      <c r="E20" s="621"/>
      <c r="F20" s="621"/>
      <c r="G20" s="621"/>
      <c r="H20" s="621"/>
      <c r="I20" s="621"/>
      <c r="J20" s="621"/>
      <c r="K20" s="621"/>
      <c r="L20" s="621"/>
      <c r="M20" s="621"/>
      <c r="N20" s="621"/>
      <c r="O20" s="621"/>
    </row>
    <row r="21" spans="1:15" x14ac:dyDescent="0.25">
      <c r="G21" s="4"/>
      <c r="H21" s="4"/>
      <c r="I21" s="4"/>
      <c r="J21" s="4"/>
      <c r="K21" s="4"/>
      <c r="L21" s="4"/>
      <c r="M21" s="4"/>
      <c r="N21" s="4"/>
      <c r="O21" s="4" t="s">
        <v>322</v>
      </c>
    </row>
    <row r="22" spans="1:15" ht="15" customHeight="1" x14ac:dyDescent="0.25">
      <c r="A22" s="625" t="s">
        <v>5</v>
      </c>
      <c r="B22" s="628" t="s">
        <v>275</v>
      </c>
      <c r="C22" s="628" t="s">
        <v>345</v>
      </c>
      <c r="D22" s="605" t="s">
        <v>285</v>
      </c>
      <c r="E22" s="608" t="s">
        <v>181</v>
      </c>
      <c r="F22" s="609"/>
      <c r="G22" s="610"/>
      <c r="H22" s="631" t="s">
        <v>286</v>
      </c>
      <c r="I22" s="634" t="s">
        <v>181</v>
      </c>
      <c r="J22" s="635"/>
      <c r="K22" s="636"/>
      <c r="L22" s="604" t="s">
        <v>0</v>
      </c>
      <c r="M22" s="613" t="s">
        <v>181</v>
      </c>
      <c r="N22" s="614"/>
      <c r="O22" s="615"/>
    </row>
    <row r="23" spans="1:15" x14ac:dyDescent="0.25">
      <c r="A23" s="626"/>
      <c r="B23" s="629"/>
      <c r="C23" s="629"/>
      <c r="D23" s="606"/>
      <c r="E23" s="611" t="s">
        <v>357</v>
      </c>
      <c r="F23" s="617" t="s">
        <v>358</v>
      </c>
      <c r="G23" s="611" t="s">
        <v>182</v>
      </c>
      <c r="H23" s="632"/>
      <c r="I23" s="624" t="s">
        <v>357</v>
      </c>
      <c r="J23" s="619" t="s">
        <v>358</v>
      </c>
      <c r="K23" s="624" t="s">
        <v>182</v>
      </c>
      <c r="L23" s="604"/>
      <c r="M23" s="616" t="s">
        <v>357</v>
      </c>
      <c r="N23" s="622" t="s">
        <v>358</v>
      </c>
      <c r="O23" s="616" t="s">
        <v>182</v>
      </c>
    </row>
    <row r="24" spans="1:15" ht="70.5" customHeight="1" x14ac:dyDescent="0.25">
      <c r="A24" s="627"/>
      <c r="B24" s="630"/>
      <c r="C24" s="630"/>
      <c r="D24" s="607"/>
      <c r="E24" s="611"/>
      <c r="F24" s="618"/>
      <c r="G24" s="611"/>
      <c r="H24" s="633"/>
      <c r="I24" s="624"/>
      <c r="J24" s="620"/>
      <c r="K24" s="624"/>
      <c r="L24" s="604"/>
      <c r="M24" s="616"/>
      <c r="N24" s="623"/>
      <c r="O24" s="616"/>
    </row>
    <row r="25" spans="1:15" ht="15.95" customHeight="1" x14ac:dyDescent="0.25">
      <c r="A25" s="32" t="s">
        <v>65</v>
      </c>
      <c r="B25" s="601" t="s">
        <v>6</v>
      </c>
      <c r="C25" s="602"/>
      <c r="D25" s="602"/>
      <c r="E25" s="602"/>
      <c r="F25" s="602"/>
      <c r="G25" s="602"/>
      <c r="H25" s="602"/>
      <c r="I25" s="602"/>
      <c r="J25" s="602"/>
      <c r="K25" s="602"/>
      <c r="L25" s="602"/>
      <c r="M25" s="602"/>
      <c r="N25" s="602"/>
      <c r="O25" s="603"/>
    </row>
    <row r="26" spans="1:15" ht="15" customHeight="1" x14ac:dyDescent="0.25">
      <c r="A26" s="32" t="s">
        <v>170</v>
      </c>
      <c r="B26" s="6" t="s">
        <v>20</v>
      </c>
      <c r="C26" s="7" t="s">
        <v>9</v>
      </c>
      <c r="D26" s="8">
        <f>E26+F26+G26</f>
        <v>23.4</v>
      </c>
      <c r="E26" s="8">
        <v>23.4</v>
      </c>
      <c r="F26" s="8"/>
      <c r="G26" s="8"/>
      <c r="H26" s="9">
        <f>I26+J26+K26</f>
        <v>0</v>
      </c>
      <c r="I26" s="10"/>
      <c r="J26" s="10"/>
      <c r="K26" s="10"/>
      <c r="L26" s="11">
        <f>M26+N26+O26</f>
        <v>23.4</v>
      </c>
      <c r="M26" s="12">
        <f>E26+I26</f>
        <v>23.4</v>
      </c>
      <c r="N26" s="12">
        <f>F26+J26</f>
        <v>0</v>
      </c>
      <c r="O26" s="12">
        <f>G26+K26</f>
        <v>0</v>
      </c>
    </row>
    <row r="27" spans="1:15" ht="15" customHeight="1" x14ac:dyDescent="0.25">
      <c r="A27" s="32" t="s">
        <v>66</v>
      </c>
      <c r="B27" s="17" t="s">
        <v>10</v>
      </c>
      <c r="C27" s="15" t="s">
        <v>9</v>
      </c>
      <c r="D27" s="16">
        <f t="shared" ref="D27:D36" si="0">E27+F27+G27</f>
        <v>0.3</v>
      </c>
      <c r="E27" s="16">
        <v>0.3</v>
      </c>
      <c r="F27" s="16"/>
      <c r="G27" s="16"/>
      <c r="H27" s="9">
        <f t="shared" ref="H27:H28" si="1">I27+J27+K27</f>
        <v>0</v>
      </c>
      <c r="I27" s="10"/>
      <c r="J27" s="10"/>
      <c r="K27" s="10"/>
      <c r="L27" s="12">
        <f t="shared" ref="L27:L36" si="2">M27+N27+O27</f>
        <v>0.3</v>
      </c>
      <c r="M27" s="12">
        <f t="shared" ref="M27:M36" si="3">E27+I27</f>
        <v>0.3</v>
      </c>
      <c r="N27" s="12">
        <f t="shared" ref="N27:N36" si="4">F27+J27</f>
        <v>0</v>
      </c>
      <c r="O27" s="12">
        <f t="shared" ref="O27:O36" si="5">G27+K27</f>
        <v>0</v>
      </c>
    </row>
    <row r="28" spans="1:15" ht="15" customHeight="1" x14ac:dyDescent="0.25">
      <c r="A28" s="32" t="s">
        <v>67</v>
      </c>
      <c r="B28" s="17" t="s">
        <v>11</v>
      </c>
      <c r="C28" s="15" t="s">
        <v>9</v>
      </c>
      <c r="D28" s="16">
        <f t="shared" si="0"/>
        <v>0.5</v>
      </c>
      <c r="E28" s="16">
        <v>0.5</v>
      </c>
      <c r="F28" s="16"/>
      <c r="G28" s="16"/>
      <c r="H28" s="9">
        <f t="shared" si="1"/>
        <v>0</v>
      </c>
      <c r="I28" s="10"/>
      <c r="J28" s="10"/>
      <c r="K28" s="10"/>
      <c r="L28" s="12">
        <f t="shared" si="2"/>
        <v>0.5</v>
      </c>
      <c r="M28" s="12">
        <f t="shared" si="3"/>
        <v>0.5</v>
      </c>
      <c r="N28" s="12">
        <f t="shared" si="4"/>
        <v>0</v>
      </c>
      <c r="O28" s="12">
        <f t="shared" si="5"/>
        <v>0</v>
      </c>
    </row>
    <row r="29" spans="1:15" ht="15" customHeight="1" x14ac:dyDescent="0.25">
      <c r="A29" s="32" t="s">
        <v>68</v>
      </c>
      <c r="B29" s="17" t="s">
        <v>12</v>
      </c>
      <c r="C29" s="15" t="s">
        <v>9</v>
      </c>
      <c r="D29" s="16">
        <f t="shared" si="0"/>
        <v>1.9</v>
      </c>
      <c r="E29" s="16">
        <v>1.9</v>
      </c>
      <c r="F29" s="16"/>
      <c r="G29" s="16"/>
      <c r="H29" s="10">
        <f t="shared" ref="H29:H36" si="6">I29+J29+K29</f>
        <v>-0.6</v>
      </c>
      <c r="I29" s="10">
        <v>-0.6</v>
      </c>
      <c r="J29" s="10"/>
      <c r="K29" s="10"/>
      <c r="L29" s="12">
        <f t="shared" si="2"/>
        <v>1.2999999999999998</v>
      </c>
      <c r="M29" s="12">
        <f t="shared" si="3"/>
        <v>1.2999999999999998</v>
      </c>
      <c r="N29" s="12">
        <f t="shared" si="4"/>
        <v>0</v>
      </c>
      <c r="O29" s="12">
        <f t="shared" si="5"/>
        <v>0</v>
      </c>
    </row>
    <row r="30" spans="1:15" ht="15" customHeight="1" x14ac:dyDescent="0.25">
      <c r="A30" s="37" t="s">
        <v>69</v>
      </c>
      <c r="B30" s="18" t="s">
        <v>14</v>
      </c>
      <c r="C30" s="15" t="s">
        <v>9</v>
      </c>
      <c r="D30" s="16">
        <f t="shared" si="0"/>
        <v>2</v>
      </c>
      <c r="E30" s="16">
        <v>2</v>
      </c>
      <c r="F30" s="16"/>
      <c r="G30" s="16"/>
      <c r="H30" s="10">
        <f t="shared" si="6"/>
        <v>0.2</v>
      </c>
      <c r="I30" s="10">
        <v>0.2</v>
      </c>
      <c r="J30" s="10"/>
      <c r="K30" s="10"/>
      <c r="L30" s="12">
        <f t="shared" si="2"/>
        <v>2.2000000000000002</v>
      </c>
      <c r="M30" s="12">
        <f t="shared" si="3"/>
        <v>2.2000000000000002</v>
      </c>
      <c r="N30" s="12">
        <f t="shared" si="4"/>
        <v>0</v>
      </c>
      <c r="O30" s="12">
        <f t="shared" si="5"/>
        <v>0</v>
      </c>
    </row>
    <row r="31" spans="1:15" ht="15" customHeight="1" x14ac:dyDescent="0.25">
      <c r="A31" s="39" t="s">
        <v>70</v>
      </c>
      <c r="B31" s="6" t="s">
        <v>15</v>
      </c>
      <c r="C31" s="15" t="s">
        <v>9</v>
      </c>
      <c r="D31" s="16">
        <f t="shared" si="0"/>
        <v>0.1</v>
      </c>
      <c r="E31" s="16">
        <v>0.1</v>
      </c>
      <c r="F31" s="16"/>
      <c r="G31" s="16"/>
      <c r="H31" s="10">
        <f t="shared" si="6"/>
        <v>-0.1</v>
      </c>
      <c r="I31" s="10">
        <v>-0.1</v>
      </c>
      <c r="J31" s="10"/>
      <c r="K31" s="10"/>
      <c r="L31" s="12">
        <f t="shared" si="2"/>
        <v>0</v>
      </c>
      <c r="M31" s="12">
        <f t="shared" si="3"/>
        <v>0</v>
      </c>
      <c r="N31" s="12">
        <f t="shared" si="4"/>
        <v>0</v>
      </c>
      <c r="O31" s="12">
        <f t="shared" si="5"/>
        <v>0</v>
      </c>
    </row>
    <row r="32" spans="1:15" ht="15" customHeight="1" x14ac:dyDescent="0.25">
      <c r="A32" s="5" t="s">
        <v>71</v>
      </c>
      <c r="B32" s="29" t="s">
        <v>16</v>
      </c>
      <c r="C32" s="30"/>
      <c r="D32" s="16">
        <f t="shared" si="0"/>
        <v>3.3</v>
      </c>
      <c r="E32" s="16">
        <f>E33+E34</f>
        <v>2.5</v>
      </c>
      <c r="F32" s="16">
        <f>F33+F34</f>
        <v>0.8</v>
      </c>
      <c r="G32" s="16"/>
      <c r="H32" s="10">
        <f t="shared" si="6"/>
        <v>-0.4</v>
      </c>
      <c r="I32" s="10">
        <f t="shared" ref="I32:J32" si="7">I33+I34</f>
        <v>-0.1</v>
      </c>
      <c r="J32" s="10">
        <f t="shared" si="7"/>
        <v>-0.3</v>
      </c>
      <c r="K32" s="10"/>
      <c r="L32" s="12">
        <f t="shared" si="2"/>
        <v>2.9</v>
      </c>
      <c r="M32" s="12">
        <f t="shared" ref="M32:N32" si="8">M33+M34</f>
        <v>2.4</v>
      </c>
      <c r="N32" s="12">
        <f t="shared" si="8"/>
        <v>0.5</v>
      </c>
      <c r="O32" s="12"/>
    </row>
    <row r="33" spans="1:15" ht="15" customHeight="1" x14ac:dyDescent="0.25">
      <c r="A33" s="19"/>
      <c r="B33" s="78"/>
      <c r="C33" s="30" t="s">
        <v>9</v>
      </c>
      <c r="D33" s="16">
        <f t="shared" ref="D33" si="9">E33+F33+G33</f>
        <v>2.5</v>
      </c>
      <c r="E33" s="16">
        <v>2.5</v>
      </c>
      <c r="F33" s="16"/>
      <c r="G33" s="16"/>
      <c r="H33" s="10">
        <f t="shared" ref="H33" si="10">I33+J33+K33</f>
        <v>-0.1</v>
      </c>
      <c r="I33" s="10">
        <v>-0.1</v>
      </c>
      <c r="J33" s="10"/>
      <c r="K33" s="10"/>
      <c r="L33" s="12">
        <f t="shared" ref="L33" si="11">M33+N33+O33</f>
        <v>2.4</v>
      </c>
      <c r="M33" s="12">
        <f t="shared" ref="M33" si="12">E33+I33</f>
        <v>2.4</v>
      </c>
      <c r="N33" s="12">
        <f t="shared" ref="N33" si="13">F33+J33</f>
        <v>0</v>
      </c>
      <c r="O33" s="12">
        <f t="shared" ref="O33" si="14">G33+K33</f>
        <v>0</v>
      </c>
    </row>
    <row r="34" spans="1:15" ht="15" customHeight="1" x14ac:dyDescent="0.25">
      <c r="A34" s="147"/>
      <c r="B34" s="11"/>
      <c r="C34" s="79" t="s">
        <v>22</v>
      </c>
      <c r="D34" s="16"/>
      <c r="E34" s="16"/>
      <c r="F34" s="16">
        <v>0.8</v>
      </c>
      <c r="G34" s="16"/>
      <c r="H34" s="10"/>
      <c r="I34" s="10"/>
      <c r="J34" s="10">
        <v>-0.3</v>
      </c>
      <c r="K34" s="10"/>
      <c r="L34" s="12">
        <f t="shared" ref="L34" si="15">M34+N34+O34</f>
        <v>0.5</v>
      </c>
      <c r="M34" s="12">
        <f t="shared" ref="M34" si="16">E34+I34</f>
        <v>0</v>
      </c>
      <c r="N34" s="12">
        <f t="shared" ref="N34" si="17">F34+J34</f>
        <v>0.5</v>
      </c>
      <c r="O34" s="12">
        <f t="shared" ref="O34" si="18">G34+K34</f>
        <v>0</v>
      </c>
    </row>
    <row r="35" spans="1:15" ht="15" customHeight="1" x14ac:dyDescent="0.25">
      <c r="A35" s="32" t="s">
        <v>72</v>
      </c>
      <c r="B35" s="17" t="s">
        <v>17</v>
      </c>
      <c r="C35" s="15" t="s">
        <v>9</v>
      </c>
      <c r="D35" s="16">
        <f t="shared" si="0"/>
        <v>0.5</v>
      </c>
      <c r="E35" s="16">
        <v>0.5</v>
      </c>
      <c r="F35" s="16"/>
      <c r="G35" s="16"/>
      <c r="H35" s="10">
        <f t="shared" si="6"/>
        <v>0</v>
      </c>
      <c r="I35" s="10"/>
      <c r="J35" s="10"/>
      <c r="K35" s="10"/>
      <c r="L35" s="12">
        <f t="shared" si="2"/>
        <v>0.5</v>
      </c>
      <c r="M35" s="12">
        <f t="shared" si="3"/>
        <v>0.5</v>
      </c>
      <c r="N35" s="12">
        <f t="shared" si="4"/>
        <v>0</v>
      </c>
      <c r="O35" s="12">
        <f t="shared" si="5"/>
        <v>0</v>
      </c>
    </row>
    <row r="36" spans="1:15" ht="15" customHeight="1" x14ac:dyDescent="0.25">
      <c r="A36" s="32" t="s">
        <v>73</v>
      </c>
      <c r="B36" s="17" t="s">
        <v>18</v>
      </c>
      <c r="C36" s="15" t="s">
        <v>9</v>
      </c>
      <c r="D36" s="16">
        <f t="shared" si="0"/>
        <v>0.2</v>
      </c>
      <c r="E36" s="16">
        <v>0.2</v>
      </c>
      <c r="F36" s="16"/>
      <c r="G36" s="16"/>
      <c r="H36" s="10">
        <f t="shared" si="6"/>
        <v>0</v>
      </c>
      <c r="I36" s="10"/>
      <c r="J36" s="10"/>
      <c r="K36" s="10"/>
      <c r="L36" s="12">
        <f t="shared" si="2"/>
        <v>0.2</v>
      </c>
      <c r="M36" s="12">
        <f t="shared" si="3"/>
        <v>0.2</v>
      </c>
      <c r="N36" s="12">
        <f t="shared" si="4"/>
        <v>0</v>
      </c>
      <c r="O36" s="12">
        <f t="shared" si="5"/>
        <v>0</v>
      </c>
    </row>
    <row r="37" spans="1:15" ht="15" customHeight="1" x14ac:dyDescent="0.25">
      <c r="A37" s="37" t="s">
        <v>74</v>
      </c>
      <c r="B37" s="35" t="s">
        <v>158</v>
      </c>
      <c r="C37" s="342" t="s">
        <v>21</v>
      </c>
      <c r="D37" s="16">
        <f t="shared" ref="D37" si="19">E37+F37+G37</f>
        <v>1.5</v>
      </c>
      <c r="E37" s="16">
        <v>1.5</v>
      </c>
      <c r="F37" s="16"/>
      <c r="G37" s="16"/>
      <c r="H37" s="10">
        <f t="shared" ref="H37" si="20">I37+J37+K37</f>
        <v>0.3</v>
      </c>
      <c r="I37" s="10">
        <v>0.3</v>
      </c>
      <c r="J37" s="10"/>
      <c r="K37" s="10"/>
      <c r="L37" s="12">
        <f t="shared" ref="L37" si="21">M37+N37+O37</f>
        <v>1.8</v>
      </c>
      <c r="M37" s="12">
        <f t="shared" ref="M37" si="22">E37+I37</f>
        <v>1.8</v>
      </c>
      <c r="N37" s="12">
        <f t="shared" ref="N37" si="23">F37+J37</f>
        <v>0</v>
      </c>
      <c r="O37" s="12">
        <f t="shared" ref="O37" si="24">G37+K37</f>
        <v>0</v>
      </c>
    </row>
    <row r="38" spans="1:15" ht="15.95" customHeight="1" x14ac:dyDescent="0.25">
      <c r="A38" s="20" t="s">
        <v>75</v>
      </c>
      <c r="B38" s="21" t="s">
        <v>162</v>
      </c>
      <c r="C38" s="22"/>
      <c r="D38" s="23">
        <f>SUM(D26:D32,D35:D37)</f>
        <v>33.700000000000003</v>
      </c>
      <c r="E38" s="23">
        <f t="shared" ref="E38:O38" si="25">SUM(E26:E32,E35:E37)</f>
        <v>32.9</v>
      </c>
      <c r="F38" s="23">
        <f t="shared" si="25"/>
        <v>0.8</v>
      </c>
      <c r="G38" s="23">
        <f t="shared" si="25"/>
        <v>0</v>
      </c>
      <c r="H38" s="24">
        <f t="shared" si="25"/>
        <v>-0.60000000000000009</v>
      </c>
      <c r="I38" s="24">
        <f t="shared" si="25"/>
        <v>-0.3</v>
      </c>
      <c r="J38" s="24">
        <f t="shared" si="25"/>
        <v>-0.3</v>
      </c>
      <c r="K38" s="24">
        <f t="shared" si="25"/>
        <v>0</v>
      </c>
      <c r="L38" s="21">
        <f t="shared" si="25"/>
        <v>33.099999999999994</v>
      </c>
      <c r="M38" s="21">
        <f t="shared" si="25"/>
        <v>32.599999999999994</v>
      </c>
      <c r="N38" s="21">
        <f t="shared" si="25"/>
        <v>0.5</v>
      </c>
      <c r="O38" s="21">
        <f t="shared" si="25"/>
        <v>0</v>
      </c>
    </row>
    <row r="39" spans="1:15" ht="15.95" customHeight="1" x14ac:dyDescent="0.25">
      <c r="A39" s="39" t="s">
        <v>76</v>
      </c>
      <c r="B39" s="601" t="s">
        <v>54</v>
      </c>
      <c r="C39" s="602"/>
      <c r="D39" s="602"/>
      <c r="E39" s="602"/>
      <c r="F39" s="602"/>
      <c r="G39" s="602"/>
      <c r="H39" s="602"/>
      <c r="I39" s="602"/>
      <c r="J39" s="602"/>
      <c r="K39" s="602"/>
      <c r="L39" s="602"/>
      <c r="M39" s="602"/>
      <c r="N39" s="602"/>
      <c r="O39" s="603"/>
    </row>
    <row r="40" spans="1:15" ht="15" customHeight="1" x14ac:dyDescent="0.25">
      <c r="A40" s="32" t="s">
        <v>77</v>
      </c>
      <c r="B40" s="6" t="s">
        <v>7</v>
      </c>
      <c r="C40" s="7" t="s">
        <v>22</v>
      </c>
      <c r="D40" s="8">
        <f>E40+F40+G40</f>
        <v>4.0999999999999996</v>
      </c>
      <c r="E40" s="8">
        <v>4.0999999999999996</v>
      </c>
      <c r="F40" s="8"/>
      <c r="G40" s="8"/>
      <c r="H40" s="9">
        <f>I40+J40+K40</f>
        <v>0.2</v>
      </c>
      <c r="I40" s="9">
        <v>0.2</v>
      </c>
      <c r="J40" s="9"/>
      <c r="K40" s="9"/>
      <c r="L40" s="11">
        <f>M40+N40+O40</f>
        <v>4.3</v>
      </c>
      <c r="M40" s="11">
        <f>E40+I40</f>
        <v>4.3</v>
      </c>
      <c r="N40" s="11">
        <f t="shared" ref="N40:N49" si="26">F40+J40</f>
        <v>0</v>
      </c>
      <c r="O40" s="11">
        <f t="shared" ref="O40:O49" si="27">G40+K40</f>
        <v>0</v>
      </c>
    </row>
    <row r="41" spans="1:15" ht="15" customHeight="1" x14ac:dyDescent="0.25">
      <c r="A41" s="32" t="s">
        <v>78</v>
      </c>
      <c r="B41" s="17" t="s">
        <v>10</v>
      </c>
      <c r="C41" s="15" t="s">
        <v>22</v>
      </c>
      <c r="D41" s="16">
        <f t="shared" ref="D41:D50" si="28">E41+F41+G41</f>
        <v>1.2</v>
      </c>
      <c r="E41" s="16">
        <v>0.6</v>
      </c>
      <c r="F41" s="16">
        <v>0.6</v>
      </c>
      <c r="G41" s="16"/>
      <c r="H41" s="10">
        <f t="shared" ref="H41:H49" si="29">I41+J41+K41</f>
        <v>0.1</v>
      </c>
      <c r="I41" s="10"/>
      <c r="J41" s="10">
        <v>0.1</v>
      </c>
      <c r="K41" s="10"/>
      <c r="L41" s="12">
        <f t="shared" ref="L41:L49" si="30">M41+N41+O41</f>
        <v>1.2999999999999998</v>
      </c>
      <c r="M41" s="12">
        <f t="shared" ref="M41:M49" si="31">E41+I41</f>
        <v>0.6</v>
      </c>
      <c r="N41" s="12">
        <f t="shared" si="26"/>
        <v>0.7</v>
      </c>
      <c r="O41" s="12">
        <f t="shared" si="27"/>
        <v>0</v>
      </c>
    </row>
    <row r="42" spans="1:15" ht="15" customHeight="1" x14ac:dyDescent="0.25">
      <c r="A42" s="32" t="s">
        <v>79</v>
      </c>
      <c r="B42" s="17" t="s">
        <v>11</v>
      </c>
      <c r="C42" s="15" t="s">
        <v>22</v>
      </c>
      <c r="D42" s="16">
        <f t="shared" si="28"/>
        <v>13.6</v>
      </c>
      <c r="E42" s="16">
        <v>12.9</v>
      </c>
      <c r="F42" s="16">
        <v>0.7</v>
      </c>
      <c r="G42" s="16"/>
      <c r="H42" s="10">
        <f t="shared" si="29"/>
        <v>4.3</v>
      </c>
      <c r="I42" s="10">
        <v>4.5</v>
      </c>
      <c r="J42" s="10">
        <v>-0.2</v>
      </c>
      <c r="K42" s="10"/>
      <c r="L42" s="12">
        <f t="shared" si="30"/>
        <v>17.899999999999999</v>
      </c>
      <c r="M42" s="12">
        <f t="shared" si="31"/>
        <v>17.399999999999999</v>
      </c>
      <c r="N42" s="12">
        <f t="shared" si="26"/>
        <v>0.49999999999999994</v>
      </c>
      <c r="O42" s="12">
        <f t="shared" si="27"/>
        <v>0</v>
      </c>
    </row>
    <row r="43" spans="1:15" ht="15" customHeight="1" x14ac:dyDescent="0.25">
      <c r="A43" s="32" t="s">
        <v>80</v>
      </c>
      <c r="B43" s="17" t="s">
        <v>12</v>
      </c>
      <c r="C43" s="15" t="s">
        <v>22</v>
      </c>
      <c r="D43" s="16">
        <f t="shared" si="28"/>
        <v>0.9</v>
      </c>
      <c r="E43" s="16"/>
      <c r="F43" s="16">
        <v>0.9</v>
      </c>
      <c r="G43" s="16"/>
      <c r="H43" s="10">
        <f t="shared" si="29"/>
        <v>-0.4</v>
      </c>
      <c r="I43" s="10"/>
      <c r="J43" s="10">
        <v>-0.4</v>
      </c>
      <c r="K43" s="10"/>
      <c r="L43" s="12">
        <f t="shared" si="30"/>
        <v>0.5</v>
      </c>
      <c r="M43" s="12">
        <f t="shared" si="31"/>
        <v>0</v>
      </c>
      <c r="N43" s="12">
        <f t="shared" si="26"/>
        <v>0.5</v>
      </c>
      <c r="O43" s="12">
        <f t="shared" si="27"/>
        <v>0</v>
      </c>
    </row>
    <row r="44" spans="1:15" ht="15" customHeight="1" x14ac:dyDescent="0.25">
      <c r="A44" s="32" t="s">
        <v>81</v>
      </c>
      <c r="B44" s="17" t="s">
        <v>13</v>
      </c>
      <c r="C44" s="15" t="s">
        <v>22</v>
      </c>
      <c r="D44" s="16">
        <f t="shared" si="28"/>
        <v>1</v>
      </c>
      <c r="E44" s="16">
        <v>1</v>
      </c>
      <c r="F44" s="16"/>
      <c r="G44" s="16"/>
      <c r="H44" s="10">
        <f t="shared" si="29"/>
        <v>0</v>
      </c>
      <c r="I44" s="10"/>
      <c r="J44" s="10"/>
      <c r="K44" s="10"/>
      <c r="L44" s="12">
        <f t="shared" si="30"/>
        <v>1</v>
      </c>
      <c r="M44" s="12">
        <f t="shared" si="31"/>
        <v>1</v>
      </c>
      <c r="N44" s="12">
        <f t="shared" si="26"/>
        <v>0</v>
      </c>
      <c r="O44" s="12">
        <f t="shared" si="27"/>
        <v>0</v>
      </c>
    </row>
    <row r="45" spans="1:15" ht="15" customHeight="1" x14ac:dyDescent="0.25">
      <c r="A45" s="37" t="s">
        <v>82</v>
      </c>
      <c r="B45" s="18" t="s">
        <v>14</v>
      </c>
      <c r="C45" s="15" t="s">
        <v>22</v>
      </c>
      <c r="D45" s="16">
        <f t="shared" si="28"/>
        <v>13.4</v>
      </c>
      <c r="E45" s="16">
        <v>11.9</v>
      </c>
      <c r="F45" s="16">
        <v>1.5</v>
      </c>
      <c r="G45" s="16"/>
      <c r="H45" s="10">
        <f t="shared" si="29"/>
        <v>-0.3</v>
      </c>
      <c r="I45" s="10"/>
      <c r="J45" s="10">
        <v>-0.3</v>
      </c>
      <c r="K45" s="10"/>
      <c r="L45" s="12">
        <f t="shared" si="30"/>
        <v>13.1</v>
      </c>
      <c r="M45" s="12">
        <f t="shared" si="31"/>
        <v>11.9</v>
      </c>
      <c r="N45" s="12">
        <f t="shared" si="26"/>
        <v>1.2</v>
      </c>
      <c r="O45" s="12">
        <f t="shared" si="27"/>
        <v>0</v>
      </c>
    </row>
    <row r="46" spans="1:15" ht="15" customHeight="1" x14ac:dyDescent="0.25">
      <c r="A46" s="37" t="s">
        <v>83</v>
      </c>
      <c r="B46" s="6" t="s">
        <v>15</v>
      </c>
      <c r="C46" s="15" t="s">
        <v>22</v>
      </c>
      <c r="D46" s="16">
        <f t="shared" si="28"/>
        <v>3</v>
      </c>
      <c r="E46" s="16">
        <v>2.2999999999999998</v>
      </c>
      <c r="F46" s="16">
        <v>0.7</v>
      </c>
      <c r="G46" s="16"/>
      <c r="H46" s="10">
        <f t="shared" si="29"/>
        <v>0.30000000000000004</v>
      </c>
      <c r="I46" s="10">
        <v>0.4</v>
      </c>
      <c r="J46" s="10">
        <v>-0.1</v>
      </c>
      <c r="K46" s="10"/>
      <c r="L46" s="12">
        <f t="shared" si="30"/>
        <v>3.3</v>
      </c>
      <c r="M46" s="12">
        <f t="shared" si="31"/>
        <v>2.6999999999999997</v>
      </c>
      <c r="N46" s="12">
        <f t="shared" si="26"/>
        <v>0.6</v>
      </c>
      <c r="O46" s="12">
        <f t="shared" si="27"/>
        <v>0</v>
      </c>
    </row>
    <row r="47" spans="1:15" ht="15" customHeight="1" x14ac:dyDescent="0.25">
      <c r="A47" s="32" t="s">
        <v>84</v>
      </c>
      <c r="B47" s="17" t="s">
        <v>16</v>
      </c>
      <c r="C47" s="15" t="s">
        <v>22</v>
      </c>
      <c r="D47" s="16">
        <f t="shared" si="28"/>
        <v>10.3</v>
      </c>
      <c r="E47" s="16">
        <v>8.8000000000000007</v>
      </c>
      <c r="F47" s="16">
        <v>1.5</v>
      </c>
      <c r="G47" s="16"/>
      <c r="H47" s="10">
        <f t="shared" si="29"/>
        <v>-1.9</v>
      </c>
      <c r="I47" s="10">
        <v>-2.2999999999999998</v>
      </c>
      <c r="J47" s="10">
        <v>0.4</v>
      </c>
      <c r="K47" s="10"/>
      <c r="L47" s="12">
        <f t="shared" si="30"/>
        <v>8.4</v>
      </c>
      <c r="M47" s="12">
        <f t="shared" si="31"/>
        <v>6.5000000000000009</v>
      </c>
      <c r="N47" s="12">
        <f t="shared" si="26"/>
        <v>1.9</v>
      </c>
      <c r="O47" s="12">
        <f t="shared" si="27"/>
        <v>0</v>
      </c>
    </row>
    <row r="48" spans="1:15" ht="15" customHeight="1" x14ac:dyDescent="0.25">
      <c r="A48" s="32" t="s">
        <v>85</v>
      </c>
      <c r="B48" s="17" t="s">
        <v>17</v>
      </c>
      <c r="C48" s="15" t="s">
        <v>22</v>
      </c>
      <c r="D48" s="16">
        <f t="shared" si="28"/>
        <v>0.2</v>
      </c>
      <c r="E48" s="16"/>
      <c r="F48" s="16">
        <v>0.2</v>
      </c>
      <c r="G48" s="16"/>
      <c r="H48" s="10">
        <f t="shared" si="29"/>
        <v>0</v>
      </c>
      <c r="I48" s="10"/>
      <c r="J48" s="10"/>
      <c r="K48" s="10"/>
      <c r="L48" s="12">
        <f t="shared" si="30"/>
        <v>0.2</v>
      </c>
      <c r="M48" s="12">
        <f t="shared" si="31"/>
        <v>0</v>
      </c>
      <c r="N48" s="12">
        <f t="shared" si="26"/>
        <v>0.2</v>
      </c>
      <c r="O48" s="12">
        <f t="shared" si="27"/>
        <v>0</v>
      </c>
    </row>
    <row r="49" spans="1:15" ht="15" customHeight="1" x14ac:dyDescent="0.25">
      <c r="A49" s="32" t="s">
        <v>86</v>
      </c>
      <c r="B49" s="17" t="s">
        <v>18</v>
      </c>
      <c r="C49" s="15" t="s">
        <v>22</v>
      </c>
      <c r="D49" s="16">
        <f t="shared" si="28"/>
        <v>2</v>
      </c>
      <c r="E49" s="16">
        <v>1.3</v>
      </c>
      <c r="F49" s="16">
        <v>0.7</v>
      </c>
      <c r="G49" s="16"/>
      <c r="H49" s="10">
        <f t="shared" si="29"/>
        <v>-0.3</v>
      </c>
      <c r="I49" s="10"/>
      <c r="J49" s="10">
        <v>-0.3</v>
      </c>
      <c r="K49" s="10"/>
      <c r="L49" s="12">
        <f t="shared" si="30"/>
        <v>1.7</v>
      </c>
      <c r="M49" s="12">
        <f t="shared" si="31"/>
        <v>1.3</v>
      </c>
      <c r="N49" s="12">
        <f t="shared" si="26"/>
        <v>0.39999999999999997</v>
      </c>
      <c r="O49" s="12">
        <f t="shared" si="27"/>
        <v>0</v>
      </c>
    </row>
    <row r="50" spans="1:15" ht="15" customHeight="1" x14ac:dyDescent="0.25">
      <c r="A50" s="32" t="s">
        <v>87</v>
      </c>
      <c r="B50" s="17" t="s">
        <v>19</v>
      </c>
      <c r="C50" s="15" t="s">
        <v>22</v>
      </c>
      <c r="D50" s="16">
        <f t="shared" si="28"/>
        <v>0.9</v>
      </c>
      <c r="E50" s="16"/>
      <c r="F50" s="16">
        <v>0.9</v>
      </c>
      <c r="G50" s="16"/>
      <c r="H50" s="10">
        <f>I50+J50+K50</f>
        <v>0</v>
      </c>
      <c r="I50" s="10"/>
      <c r="J50" s="10"/>
      <c r="K50" s="10"/>
      <c r="L50" s="12">
        <f>M50+N50+O50</f>
        <v>0.9</v>
      </c>
      <c r="M50" s="12">
        <f>E50+I50</f>
        <v>0</v>
      </c>
      <c r="N50" s="12">
        <f>F50+J50</f>
        <v>0.9</v>
      </c>
      <c r="O50" s="12">
        <f>G50+K50</f>
        <v>0</v>
      </c>
    </row>
    <row r="51" spans="1:15" ht="15.95" customHeight="1" x14ac:dyDescent="0.25">
      <c r="A51" s="20" t="s">
        <v>88</v>
      </c>
      <c r="B51" s="21" t="s">
        <v>163</v>
      </c>
      <c r="C51" s="25"/>
      <c r="D51" s="23">
        <f>SUM(D40:D50)</f>
        <v>50.6</v>
      </c>
      <c r="E51" s="23">
        <f>SUM(E40:E50)</f>
        <v>42.899999999999991</v>
      </c>
      <c r="F51" s="23">
        <f>SUM(F40:F50)</f>
        <v>7.7</v>
      </c>
      <c r="G51" s="23">
        <f>SUM(G40:G50)</f>
        <v>0</v>
      </c>
      <c r="H51" s="24">
        <f t="shared" ref="H51:O51" si="32">SUM(H40:H50)</f>
        <v>1.9999999999999993</v>
      </c>
      <c r="I51" s="24">
        <f t="shared" si="32"/>
        <v>2.8000000000000007</v>
      </c>
      <c r="J51" s="24">
        <f t="shared" si="32"/>
        <v>-0.8</v>
      </c>
      <c r="K51" s="24">
        <f t="shared" si="32"/>
        <v>0</v>
      </c>
      <c r="L51" s="21">
        <f t="shared" si="32"/>
        <v>52.6</v>
      </c>
      <c r="M51" s="21">
        <f t="shared" si="32"/>
        <v>45.699999999999996</v>
      </c>
      <c r="N51" s="21">
        <f t="shared" si="32"/>
        <v>6.9000000000000012</v>
      </c>
      <c r="O51" s="21">
        <f t="shared" si="32"/>
        <v>0</v>
      </c>
    </row>
    <row r="52" spans="1:15" ht="15.95" customHeight="1" x14ac:dyDescent="0.25">
      <c r="A52" s="39" t="s">
        <v>89</v>
      </c>
      <c r="B52" s="601" t="s">
        <v>57</v>
      </c>
      <c r="C52" s="602"/>
      <c r="D52" s="602"/>
      <c r="E52" s="602"/>
      <c r="F52" s="602"/>
      <c r="G52" s="602"/>
      <c r="H52" s="602"/>
      <c r="I52" s="602"/>
      <c r="J52" s="602"/>
      <c r="K52" s="602"/>
      <c r="L52" s="602"/>
      <c r="M52" s="602"/>
      <c r="N52" s="602"/>
      <c r="O52" s="603"/>
    </row>
    <row r="53" spans="1:15" ht="15" customHeight="1" x14ac:dyDescent="0.25">
      <c r="A53" s="32" t="s">
        <v>90</v>
      </c>
      <c r="B53" s="26" t="s">
        <v>20</v>
      </c>
      <c r="C53" s="7" t="s">
        <v>32</v>
      </c>
      <c r="D53" s="8">
        <f>E53+F53+G53</f>
        <v>103.1</v>
      </c>
      <c r="E53" s="8">
        <v>103.1</v>
      </c>
      <c r="F53" s="8"/>
      <c r="G53" s="8"/>
      <c r="H53" s="10">
        <f>I53+J53+K53</f>
        <v>0</v>
      </c>
      <c r="I53" s="10"/>
      <c r="J53" s="10"/>
      <c r="K53" s="10"/>
      <c r="L53" s="12">
        <f>M53+N53+O53</f>
        <v>103.1</v>
      </c>
      <c r="M53" s="12">
        <f t="shared" ref="M53:O54" si="33">E53+I53</f>
        <v>103.1</v>
      </c>
      <c r="N53" s="12">
        <f t="shared" si="33"/>
        <v>0</v>
      </c>
      <c r="O53" s="12">
        <f t="shared" si="33"/>
        <v>0</v>
      </c>
    </row>
    <row r="54" spans="1:15" ht="15" customHeight="1" x14ac:dyDescent="0.25">
      <c r="A54" s="37" t="s">
        <v>91</v>
      </c>
      <c r="B54" s="29" t="s">
        <v>64</v>
      </c>
      <c r="C54" s="30" t="s">
        <v>32</v>
      </c>
      <c r="D54" s="8">
        <f>E54+F54+G54</f>
        <v>2</v>
      </c>
      <c r="E54" s="8"/>
      <c r="F54" s="8">
        <v>2</v>
      </c>
      <c r="G54" s="8"/>
      <c r="H54" s="10">
        <f>I54+J54+K54</f>
        <v>-0.6</v>
      </c>
      <c r="I54" s="10"/>
      <c r="J54" s="10">
        <v>-0.6</v>
      </c>
      <c r="K54" s="10"/>
      <c r="L54" s="12">
        <f>M54+N54+O54</f>
        <v>1.4</v>
      </c>
      <c r="M54" s="12">
        <f t="shared" si="33"/>
        <v>0</v>
      </c>
      <c r="N54" s="12">
        <f t="shared" si="33"/>
        <v>1.4</v>
      </c>
      <c r="O54" s="12">
        <f t="shared" si="33"/>
        <v>0</v>
      </c>
    </row>
    <row r="55" spans="1:15" ht="15.95" customHeight="1" x14ac:dyDescent="0.25">
      <c r="A55" s="20" t="s">
        <v>92</v>
      </c>
      <c r="B55" s="27" t="s">
        <v>164</v>
      </c>
      <c r="C55" s="28"/>
      <c r="D55" s="23">
        <f>D53+D54</f>
        <v>105.1</v>
      </c>
      <c r="E55" s="23">
        <f t="shared" ref="E55:O55" si="34">E53+E54</f>
        <v>103.1</v>
      </c>
      <c r="F55" s="23">
        <f t="shared" si="34"/>
        <v>2</v>
      </c>
      <c r="G55" s="23">
        <f t="shared" si="34"/>
        <v>0</v>
      </c>
      <c r="H55" s="24">
        <f t="shared" si="34"/>
        <v>-0.6</v>
      </c>
      <c r="I55" s="24">
        <f t="shared" si="34"/>
        <v>0</v>
      </c>
      <c r="J55" s="24">
        <f t="shared" si="34"/>
        <v>-0.6</v>
      </c>
      <c r="K55" s="24">
        <f t="shared" si="34"/>
        <v>0</v>
      </c>
      <c r="L55" s="21">
        <f t="shared" si="34"/>
        <v>104.5</v>
      </c>
      <c r="M55" s="21">
        <f t="shared" si="34"/>
        <v>103.1</v>
      </c>
      <c r="N55" s="21">
        <f t="shared" si="34"/>
        <v>1.4</v>
      </c>
      <c r="O55" s="21">
        <f t="shared" si="34"/>
        <v>0</v>
      </c>
    </row>
    <row r="56" spans="1:15" ht="15.95" customHeight="1" x14ac:dyDescent="0.25">
      <c r="A56" s="37" t="s">
        <v>93</v>
      </c>
      <c r="B56" s="601" t="s">
        <v>159</v>
      </c>
      <c r="C56" s="602"/>
      <c r="D56" s="602"/>
      <c r="E56" s="602"/>
      <c r="F56" s="602"/>
      <c r="G56" s="602"/>
      <c r="H56" s="602"/>
      <c r="I56" s="602"/>
      <c r="J56" s="602"/>
      <c r="K56" s="602"/>
      <c r="L56" s="602"/>
      <c r="M56" s="602"/>
      <c r="N56" s="602"/>
      <c r="O56" s="603"/>
    </row>
    <row r="57" spans="1:15" ht="15.95" customHeight="1" x14ac:dyDescent="0.25">
      <c r="A57" s="37" t="s">
        <v>94</v>
      </c>
      <c r="B57" s="14" t="s">
        <v>50</v>
      </c>
      <c r="C57" s="30" t="s">
        <v>46</v>
      </c>
      <c r="D57" s="16">
        <f>E57+F57+G57</f>
        <v>20.100000000000001</v>
      </c>
      <c r="E57" s="16">
        <v>0.1</v>
      </c>
      <c r="F57" s="16"/>
      <c r="G57" s="16">
        <v>20</v>
      </c>
      <c r="H57" s="10">
        <f>I57+J57+K57</f>
        <v>-8.3000000000000007</v>
      </c>
      <c r="I57" s="10"/>
      <c r="J57" s="10"/>
      <c r="K57" s="10">
        <v>-8.3000000000000007</v>
      </c>
      <c r="L57" s="12">
        <f>M57+N57+O57</f>
        <v>11.799999999999999</v>
      </c>
      <c r="M57" s="12">
        <f t="shared" ref="M57:O59" si="35">E57+I57</f>
        <v>0.1</v>
      </c>
      <c r="N57" s="12">
        <f t="shared" si="35"/>
        <v>0</v>
      </c>
      <c r="O57" s="12">
        <f t="shared" si="35"/>
        <v>11.7</v>
      </c>
    </row>
    <row r="58" spans="1:15" ht="15.95" customHeight="1" x14ac:dyDescent="0.25">
      <c r="A58" s="37" t="s">
        <v>95</v>
      </c>
      <c r="B58" s="12" t="s">
        <v>33</v>
      </c>
      <c r="C58" s="30" t="s">
        <v>46</v>
      </c>
      <c r="D58" s="16">
        <f>E58+F58+G58</f>
        <v>0.1</v>
      </c>
      <c r="E58" s="16">
        <v>0.1</v>
      </c>
      <c r="F58" s="16"/>
      <c r="G58" s="16"/>
      <c r="H58" s="10">
        <f t="shared" ref="H58:H86" si="36">I58+J58+K58</f>
        <v>0</v>
      </c>
      <c r="I58" s="10"/>
      <c r="J58" s="10"/>
      <c r="K58" s="10"/>
      <c r="L58" s="12">
        <f>M58+N58+O58</f>
        <v>0.1</v>
      </c>
      <c r="M58" s="12">
        <f t="shared" si="35"/>
        <v>0.1</v>
      </c>
      <c r="N58" s="12">
        <f t="shared" si="35"/>
        <v>0</v>
      </c>
      <c r="O58" s="12">
        <f t="shared" si="35"/>
        <v>0</v>
      </c>
    </row>
    <row r="59" spans="1:15" ht="15" customHeight="1" x14ac:dyDescent="0.25">
      <c r="A59" s="39" t="s">
        <v>96</v>
      </c>
      <c r="B59" s="29" t="s">
        <v>149</v>
      </c>
      <c r="C59" s="30" t="s">
        <v>46</v>
      </c>
      <c r="D59" s="16">
        <f>E59+F59+G59</f>
        <v>2.4</v>
      </c>
      <c r="E59" s="16">
        <v>2.2999999999999998</v>
      </c>
      <c r="F59" s="16">
        <v>0.1</v>
      </c>
      <c r="G59" s="16"/>
      <c r="H59" s="10">
        <f t="shared" si="36"/>
        <v>-1.2999999999999998</v>
      </c>
      <c r="I59" s="10">
        <v>-1.7</v>
      </c>
      <c r="J59" s="10">
        <v>0.4</v>
      </c>
      <c r="K59" s="10"/>
      <c r="L59" s="12">
        <f>M59+N59+O59</f>
        <v>1.0999999999999999</v>
      </c>
      <c r="M59" s="12">
        <f t="shared" si="35"/>
        <v>0.59999999999999987</v>
      </c>
      <c r="N59" s="12">
        <f t="shared" si="35"/>
        <v>0.5</v>
      </c>
      <c r="O59" s="12">
        <f t="shared" si="35"/>
        <v>0</v>
      </c>
    </row>
    <row r="60" spans="1:15" ht="15" customHeight="1" x14ac:dyDescent="0.25">
      <c r="A60" s="32" t="s">
        <v>97</v>
      </c>
      <c r="B60" s="29" t="s">
        <v>323</v>
      </c>
      <c r="C60" s="30" t="s">
        <v>46</v>
      </c>
      <c r="D60" s="16">
        <f t="shared" ref="D60:D86" si="37">E60+F60+G60</f>
        <v>12.799999999999999</v>
      </c>
      <c r="E60" s="16">
        <v>0.1</v>
      </c>
      <c r="F60" s="16"/>
      <c r="G60" s="16">
        <v>12.7</v>
      </c>
      <c r="H60" s="10">
        <f t="shared" si="36"/>
        <v>-5</v>
      </c>
      <c r="I60" s="10"/>
      <c r="J60" s="10"/>
      <c r="K60" s="10">
        <v>-5</v>
      </c>
      <c r="L60" s="12">
        <f t="shared" ref="L60:L86" si="38">M60+N60+O60</f>
        <v>7.7999999999999989</v>
      </c>
      <c r="M60" s="12">
        <f t="shared" ref="M60:M85" si="39">E60+I60</f>
        <v>0.1</v>
      </c>
      <c r="N60" s="12">
        <f t="shared" ref="N60:N85" si="40">F60+J60</f>
        <v>0</v>
      </c>
      <c r="O60" s="12">
        <f t="shared" ref="O60:O86" si="41">G60+K60</f>
        <v>7.6999999999999993</v>
      </c>
    </row>
    <row r="61" spans="1:15" ht="15" customHeight="1" x14ac:dyDescent="0.25">
      <c r="A61" s="32" t="s">
        <v>98</v>
      </c>
      <c r="B61" s="18" t="s">
        <v>142</v>
      </c>
      <c r="C61" s="30" t="s">
        <v>46</v>
      </c>
      <c r="D61" s="16">
        <f t="shared" si="37"/>
        <v>0.2</v>
      </c>
      <c r="E61" s="16"/>
      <c r="F61" s="16">
        <v>0.2</v>
      </c>
      <c r="G61" s="16"/>
      <c r="H61" s="10">
        <f t="shared" si="36"/>
        <v>0</v>
      </c>
      <c r="I61" s="10"/>
      <c r="J61" s="10"/>
      <c r="K61" s="10"/>
      <c r="L61" s="12">
        <f t="shared" si="38"/>
        <v>0.2</v>
      </c>
      <c r="M61" s="12">
        <f t="shared" si="39"/>
        <v>0</v>
      </c>
      <c r="N61" s="12">
        <f t="shared" si="40"/>
        <v>0.2</v>
      </c>
      <c r="O61" s="12">
        <f t="shared" si="41"/>
        <v>0</v>
      </c>
    </row>
    <row r="62" spans="1:15" ht="15" customHeight="1" x14ac:dyDescent="0.25">
      <c r="A62" s="32" t="s">
        <v>99</v>
      </c>
      <c r="B62" s="31" t="s">
        <v>291</v>
      </c>
      <c r="C62" s="30" t="s">
        <v>46</v>
      </c>
      <c r="D62" s="16">
        <f t="shared" si="37"/>
        <v>18.100000000000001</v>
      </c>
      <c r="E62" s="16">
        <v>0.1</v>
      </c>
      <c r="F62" s="16"/>
      <c r="G62" s="16">
        <v>18</v>
      </c>
      <c r="H62" s="10">
        <f t="shared" si="36"/>
        <v>-5.8</v>
      </c>
      <c r="I62" s="10"/>
      <c r="J62" s="10"/>
      <c r="K62" s="10">
        <v>-5.8</v>
      </c>
      <c r="L62" s="12">
        <f t="shared" si="38"/>
        <v>12.299999999999999</v>
      </c>
      <c r="M62" s="12">
        <f t="shared" si="39"/>
        <v>0.1</v>
      </c>
      <c r="N62" s="12">
        <f t="shared" si="40"/>
        <v>0</v>
      </c>
      <c r="O62" s="12">
        <f t="shared" si="41"/>
        <v>12.2</v>
      </c>
    </row>
    <row r="63" spans="1:15" ht="15" customHeight="1" x14ac:dyDescent="0.25">
      <c r="A63" s="32" t="s">
        <v>100</v>
      </c>
      <c r="B63" s="29" t="s">
        <v>324</v>
      </c>
      <c r="C63" s="15" t="s">
        <v>46</v>
      </c>
      <c r="D63" s="16">
        <f t="shared" si="37"/>
        <v>53.9</v>
      </c>
      <c r="E63" s="16">
        <v>1.8</v>
      </c>
      <c r="F63" s="16">
        <v>31.7</v>
      </c>
      <c r="G63" s="16">
        <v>20.399999999999999</v>
      </c>
      <c r="H63" s="10">
        <f t="shared" si="36"/>
        <v>-21.1</v>
      </c>
      <c r="I63" s="10">
        <v>-0.6</v>
      </c>
      <c r="J63" s="10">
        <v>-17.2</v>
      </c>
      <c r="K63" s="10">
        <v>-3.3</v>
      </c>
      <c r="L63" s="12">
        <f t="shared" si="38"/>
        <v>32.799999999999997</v>
      </c>
      <c r="M63" s="12">
        <f t="shared" si="39"/>
        <v>1.2000000000000002</v>
      </c>
      <c r="N63" s="12">
        <f t="shared" si="40"/>
        <v>14.5</v>
      </c>
      <c r="O63" s="12">
        <f t="shared" si="41"/>
        <v>17.099999999999998</v>
      </c>
    </row>
    <row r="64" spans="1:15" ht="15" customHeight="1" x14ac:dyDescent="0.25">
      <c r="A64" s="32" t="s">
        <v>101</v>
      </c>
      <c r="B64" s="29" t="s">
        <v>325</v>
      </c>
      <c r="C64" s="15" t="s">
        <v>46</v>
      </c>
      <c r="D64" s="16">
        <f t="shared" si="37"/>
        <v>23.8</v>
      </c>
      <c r="E64" s="16">
        <v>1.8</v>
      </c>
      <c r="F64" s="16">
        <v>0.5</v>
      </c>
      <c r="G64" s="16">
        <v>21.5</v>
      </c>
      <c r="H64" s="10">
        <f t="shared" si="36"/>
        <v>-8.6</v>
      </c>
      <c r="I64" s="10">
        <v>-0.7</v>
      </c>
      <c r="J64" s="10">
        <v>-0.2</v>
      </c>
      <c r="K64" s="10">
        <v>-7.7</v>
      </c>
      <c r="L64" s="12">
        <f t="shared" si="38"/>
        <v>15.200000000000001</v>
      </c>
      <c r="M64" s="12">
        <f t="shared" si="39"/>
        <v>1.1000000000000001</v>
      </c>
      <c r="N64" s="12">
        <f t="shared" si="40"/>
        <v>0.3</v>
      </c>
      <c r="O64" s="12">
        <f t="shared" si="41"/>
        <v>13.8</v>
      </c>
    </row>
    <row r="65" spans="1:15" ht="15" customHeight="1" x14ac:dyDescent="0.25">
      <c r="A65" s="32" t="s">
        <v>102</v>
      </c>
      <c r="B65" s="29" t="s">
        <v>326</v>
      </c>
      <c r="C65" s="30" t="s">
        <v>46</v>
      </c>
      <c r="D65" s="16">
        <f>E65+F65+G65</f>
        <v>0.1</v>
      </c>
      <c r="E65" s="16">
        <v>0.1</v>
      </c>
      <c r="F65" s="16"/>
      <c r="G65" s="16"/>
      <c r="H65" s="10">
        <f t="shared" si="36"/>
        <v>0</v>
      </c>
      <c r="I65" s="10"/>
      <c r="J65" s="10"/>
      <c r="K65" s="10"/>
      <c r="L65" s="12">
        <f>M65+N65+O65</f>
        <v>0.1</v>
      </c>
      <c r="M65" s="12">
        <f>E65+I65</f>
        <v>0.1</v>
      </c>
      <c r="N65" s="12">
        <f>F65+J65</f>
        <v>0</v>
      </c>
      <c r="O65" s="12">
        <f>G65+K65</f>
        <v>0</v>
      </c>
    </row>
    <row r="66" spans="1:15" ht="15" customHeight="1" x14ac:dyDescent="0.25">
      <c r="A66" s="32" t="s">
        <v>103</v>
      </c>
      <c r="B66" s="33" t="s">
        <v>310</v>
      </c>
      <c r="C66" s="15" t="s">
        <v>46</v>
      </c>
      <c r="D66" s="16">
        <f t="shared" si="37"/>
        <v>2.8</v>
      </c>
      <c r="E66" s="16">
        <v>2.8</v>
      </c>
      <c r="F66" s="16"/>
      <c r="G66" s="16"/>
      <c r="H66" s="10">
        <f t="shared" si="36"/>
        <v>-0.7</v>
      </c>
      <c r="I66" s="10">
        <v>-0.7</v>
      </c>
      <c r="J66" s="10"/>
      <c r="K66" s="10"/>
      <c r="L66" s="12">
        <f t="shared" si="38"/>
        <v>2.0999999999999996</v>
      </c>
      <c r="M66" s="12">
        <f t="shared" si="39"/>
        <v>2.0999999999999996</v>
      </c>
      <c r="N66" s="12">
        <f t="shared" si="40"/>
        <v>0</v>
      </c>
      <c r="O66" s="12">
        <f t="shared" si="41"/>
        <v>0</v>
      </c>
    </row>
    <row r="67" spans="1:15" ht="15" customHeight="1" x14ac:dyDescent="0.25">
      <c r="A67" s="32" t="s">
        <v>145</v>
      </c>
      <c r="B67" s="196" t="s">
        <v>42</v>
      </c>
      <c r="C67" s="15" t="s">
        <v>46</v>
      </c>
      <c r="D67" s="16">
        <f t="shared" si="37"/>
        <v>0.1</v>
      </c>
      <c r="E67" s="16">
        <v>0.1</v>
      </c>
      <c r="F67" s="16"/>
      <c r="G67" s="16"/>
      <c r="H67" s="10">
        <f t="shared" si="36"/>
        <v>0</v>
      </c>
      <c r="I67" s="10"/>
      <c r="J67" s="10"/>
      <c r="K67" s="10"/>
      <c r="L67" s="12">
        <f t="shared" ref="L67" si="42">M67+N67+O67</f>
        <v>0.1</v>
      </c>
      <c r="M67" s="12">
        <f t="shared" ref="M67" si="43">E67+I67</f>
        <v>0.1</v>
      </c>
      <c r="N67" s="12">
        <f t="shared" ref="N67" si="44">F67+J67</f>
        <v>0</v>
      </c>
      <c r="O67" s="12">
        <f t="shared" ref="O67" si="45">G67+K67</f>
        <v>0</v>
      </c>
    </row>
    <row r="68" spans="1:15" ht="15" customHeight="1" x14ac:dyDescent="0.25">
      <c r="A68" s="32" t="s">
        <v>146</v>
      </c>
      <c r="B68" s="34" t="s">
        <v>153</v>
      </c>
      <c r="C68" s="30" t="s">
        <v>46</v>
      </c>
      <c r="D68" s="16">
        <f t="shared" si="37"/>
        <v>7.1</v>
      </c>
      <c r="E68" s="16">
        <v>0.1</v>
      </c>
      <c r="F68" s="16"/>
      <c r="G68" s="16">
        <v>7</v>
      </c>
      <c r="H68" s="10">
        <f t="shared" si="36"/>
        <v>-2.8</v>
      </c>
      <c r="I68" s="10"/>
      <c r="J68" s="10"/>
      <c r="K68" s="10">
        <v>-2.8</v>
      </c>
      <c r="L68" s="12">
        <f t="shared" si="38"/>
        <v>4.3</v>
      </c>
      <c r="M68" s="12">
        <f t="shared" ref="M68:O68" si="46">E68+I68</f>
        <v>0.1</v>
      </c>
      <c r="N68" s="12">
        <f t="shared" si="46"/>
        <v>0</v>
      </c>
      <c r="O68" s="12">
        <f t="shared" si="46"/>
        <v>4.2</v>
      </c>
    </row>
    <row r="69" spans="1:15" ht="15" customHeight="1" x14ac:dyDescent="0.25">
      <c r="A69" s="32" t="s">
        <v>104</v>
      </c>
      <c r="B69" s="34" t="s">
        <v>41</v>
      </c>
      <c r="C69" s="30" t="s">
        <v>46</v>
      </c>
      <c r="D69" s="16">
        <f t="shared" si="37"/>
        <v>3.5</v>
      </c>
      <c r="E69" s="16"/>
      <c r="F69" s="16"/>
      <c r="G69" s="16">
        <v>3.5</v>
      </c>
      <c r="H69" s="10">
        <f t="shared" si="36"/>
        <v>0</v>
      </c>
      <c r="I69" s="10"/>
      <c r="J69" s="10"/>
      <c r="K69" s="10"/>
      <c r="L69" s="12">
        <f t="shared" ref="L69:L70" si="47">M69+N69+O69</f>
        <v>3.5</v>
      </c>
      <c r="M69" s="12">
        <f t="shared" ref="M69" si="48">E69+I69</f>
        <v>0</v>
      </c>
      <c r="N69" s="12">
        <f t="shared" ref="N69" si="49">F69+J69</f>
        <v>0</v>
      </c>
      <c r="O69" s="12">
        <f t="shared" ref="O69" si="50">G69+K69</f>
        <v>3.5</v>
      </c>
    </row>
    <row r="70" spans="1:15" ht="15" customHeight="1" x14ac:dyDescent="0.25">
      <c r="A70" s="32" t="s">
        <v>147</v>
      </c>
      <c r="B70" s="91" t="s">
        <v>43</v>
      </c>
      <c r="C70" s="30" t="s">
        <v>46</v>
      </c>
      <c r="D70" s="16">
        <f t="shared" si="37"/>
        <v>0.1</v>
      </c>
      <c r="E70" s="16">
        <v>0.1</v>
      </c>
      <c r="F70" s="16"/>
      <c r="G70" s="16"/>
      <c r="H70" s="10">
        <f t="shared" si="36"/>
        <v>0</v>
      </c>
      <c r="I70" s="10"/>
      <c r="J70" s="10"/>
      <c r="K70" s="10"/>
      <c r="L70" s="12">
        <f t="shared" si="47"/>
        <v>0.1</v>
      </c>
      <c r="M70" s="12">
        <f t="shared" ref="M70" si="51">E70+I70</f>
        <v>0.1</v>
      </c>
      <c r="N70" s="12">
        <f t="shared" ref="N70" si="52">F70+J70</f>
        <v>0</v>
      </c>
      <c r="O70" s="12">
        <f t="shared" ref="O70" si="53">G70+K70</f>
        <v>0</v>
      </c>
    </row>
    <row r="71" spans="1:15" ht="15" customHeight="1" x14ac:dyDescent="0.25">
      <c r="A71" s="32" t="s">
        <v>148</v>
      </c>
      <c r="B71" s="33" t="s">
        <v>40</v>
      </c>
      <c r="C71" s="30" t="s">
        <v>46</v>
      </c>
      <c r="D71" s="16">
        <f t="shared" si="37"/>
        <v>10.9</v>
      </c>
      <c r="E71" s="16"/>
      <c r="F71" s="16"/>
      <c r="G71" s="16">
        <v>10.9</v>
      </c>
      <c r="H71" s="10">
        <f t="shared" si="36"/>
        <v>0</v>
      </c>
      <c r="I71" s="10"/>
      <c r="J71" s="10"/>
      <c r="K71" s="10"/>
      <c r="L71" s="12">
        <f t="shared" si="38"/>
        <v>10.9</v>
      </c>
      <c r="M71" s="12">
        <f t="shared" si="39"/>
        <v>0</v>
      </c>
      <c r="N71" s="12">
        <f t="shared" si="40"/>
        <v>0</v>
      </c>
      <c r="O71" s="12">
        <f t="shared" si="41"/>
        <v>10.9</v>
      </c>
    </row>
    <row r="72" spans="1:15" ht="15" customHeight="1" x14ac:dyDescent="0.25">
      <c r="A72" s="32" t="s">
        <v>105</v>
      </c>
      <c r="B72" s="33" t="s">
        <v>312</v>
      </c>
      <c r="C72" s="30" t="s">
        <v>46</v>
      </c>
      <c r="D72" s="16">
        <f>E72+F72+G72</f>
        <v>15.4</v>
      </c>
      <c r="E72" s="16">
        <v>0.1</v>
      </c>
      <c r="F72" s="16"/>
      <c r="G72" s="16">
        <v>15.3</v>
      </c>
      <c r="H72" s="10">
        <f>I72+J72+K72</f>
        <v>-3.5</v>
      </c>
      <c r="I72" s="10"/>
      <c r="J72" s="10"/>
      <c r="K72" s="10">
        <v>-3.5</v>
      </c>
      <c r="L72" s="12">
        <f t="shared" si="38"/>
        <v>11.9</v>
      </c>
      <c r="M72" s="12">
        <f>E72+I72</f>
        <v>0.1</v>
      </c>
      <c r="N72" s="12">
        <f>F72+J72</f>
        <v>0</v>
      </c>
      <c r="O72" s="12">
        <f>G72+K72</f>
        <v>11.8</v>
      </c>
    </row>
    <row r="73" spans="1:15" ht="15" customHeight="1" x14ac:dyDescent="0.25">
      <c r="A73" s="32" t="s">
        <v>106</v>
      </c>
      <c r="B73" s="91" t="s">
        <v>416</v>
      </c>
      <c r="C73" s="30" t="s">
        <v>46</v>
      </c>
      <c r="D73" s="16">
        <f t="shared" si="37"/>
        <v>6</v>
      </c>
      <c r="E73" s="16"/>
      <c r="F73" s="16"/>
      <c r="G73" s="16">
        <v>6</v>
      </c>
      <c r="H73" s="10">
        <f t="shared" si="36"/>
        <v>0</v>
      </c>
      <c r="I73" s="10"/>
      <c r="J73" s="10"/>
      <c r="K73" s="10"/>
      <c r="L73" s="12">
        <f t="shared" si="38"/>
        <v>6</v>
      </c>
      <c r="M73" s="12">
        <f t="shared" si="39"/>
        <v>0</v>
      </c>
      <c r="N73" s="12">
        <f t="shared" si="40"/>
        <v>0</v>
      </c>
      <c r="O73" s="12">
        <f t="shared" si="41"/>
        <v>6</v>
      </c>
    </row>
    <row r="74" spans="1:15" ht="15" customHeight="1" x14ac:dyDescent="0.25">
      <c r="A74" s="32" t="s">
        <v>107</v>
      </c>
      <c r="B74" s="29" t="s">
        <v>371</v>
      </c>
      <c r="C74" s="30" t="s">
        <v>46</v>
      </c>
      <c r="D74" s="16">
        <f t="shared" si="37"/>
        <v>11</v>
      </c>
      <c r="E74" s="16">
        <v>4.3</v>
      </c>
      <c r="F74" s="16"/>
      <c r="G74" s="16">
        <v>6.7</v>
      </c>
      <c r="H74" s="10">
        <f t="shared" si="36"/>
        <v>-1.7000000000000002</v>
      </c>
      <c r="I74" s="10">
        <v>-0.4</v>
      </c>
      <c r="J74" s="10"/>
      <c r="K74" s="10">
        <v>-1.3</v>
      </c>
      <c r="L74" s="12">
        <f t="shared" si="38"/>
        <v>9.3000000000000007</v>
      </c>
      <c r="M74" s="12">
        <f t="shared" si="39"/>
        <v>3.9</v>
      </c>
      <c r="N74" s="12">
        <f t="shared" si="40"/>
        <v>0</v>
      </c>
      <c r="O74" s="12">
        <f t="shared" si="41"/>
        <v>5.4</v>
      </c>
    </row>
    <row r="75" spans="1:15" ht="15" customHeight="1" x14ac:dyDescent="0.25">
      <c r="A75" s="32" t="s">
        <v>108</v>
      </c>
      <c r="B75" s="29" t="s">
        <v>143</v>
      </c>
      <c r="C75" s="30" t="s">
        <v>46</v>
      </c>
      <c r="D75" s="16">
        <f t="shared" si="37"/>
        <v>83.399999999999991</v>
      </c>
      <c r="E75" s="16">
        <v>0.1</v>
      </c>
      <c r="F75" s="16"/>
      <c r="G75" s="16">
        <v>83.3</v>
      </c>
      <c r="H75" s="10">
        <f t="shared" si="36"/>
        <v>-20.2</v>
      </c>
      <c r="I75" s="10"/>
      <c r="J75" s="10"/>
      <c r="K75" s="10">
        <v>-20.2</v>
      </c>
      <c r="L75" s="12">
        <f t="shared" si="38"/>
        <v>63.199999999999996</v>
      </c>
      <c r="M75" s="12">
        <f t="shared" si="39"/>
        <v>0.1</v>
      </c>
      <c r="N75" s="12">
        <f t="shared" si="40"/>
        <v>0</v>
      </c>
      <c r="O75" s="12">
        <f t="shared" si="41"/>
        <v>63.099999999999994</v>
      </c>
    </row>
    <row r="76" spans="1:15" ht="15" customHeight="1" x14ac:dyDescent="0.25">
      <c r="A76" s="32" t="s">
        <v>109</v>
      </c>
      <c r="B76" s="29" t="s">
        <v>34</v>
      </c>
      <c r="C76" s="30" t="s">
        <v>46</v>
      </c>
      <c r="D76" s="16">
        <f t="shared" si="37"/>
        <v>41.1</v>
      </c>
      <c r="E76" s="16">
        <v>0.1</v>
      </c>
      <c r="F76" s="16"/>
      <c r="G76" s="16">
        <v>41</v>
      </c>
      <c r="H76" s="10">
        <f t="shared" si="36"/>
        <v>-9.4</v>
      </c>
      <c r="I76" s="10"/>
      <c r="J76" s="10"/>
      <c r="K76" s="10">
        <v>-9.4</v>
      </c>
      <c r="L76" s="12">
        <f t="shared" si="38"/>
        <v>31.700000000000003</v>
      </c>
      <c r="M76" s="12">
        <f t="shared" si="39"/>
        <v>0.1</v>
      </c>
      <c r="N76" s="12">
        <f t="shared" si="40"/>
        <v>0</v>
      </c>
      <c r="O76" s="12">
        <f t="shared" si="41"/>
        <v>31.6</v>
      </c>
    </row>
    <row r="77" spans="1:15" ht="15" customHeight="1" x14ac:dyDescent="0.25">
      <c r="A77" s="32" t="s">
        <v>154</v>
      </c>
      <c r="B77" s="29" t="s">
        <v>36</v>
      </c>
      <c r="C77" s="30" t="s">
        <v>46</v>
      </c>
      <c r="D77" s="16">
        <f t="shared" si="37"/>
        <v>41.5</v>
      </c>
      <c r="E77" s="16">
        <v>0.1</v>
      </c>
      <c r="F77" s="16"/>
      <c r="G77" s="16">
        <v>41.4</v>
      </c>
      <c r="H77" s="10">
        <f t="shared" si="36"/>
        <v>-8.5</v>
      </c>
      <c r="I77" s="10"/>
      <c r="J77" s="10"/>
      <c r="K77" s="10">
        <v>-8.5</v>
      </c>
      <c r="L77" s="12">
        <f t="shared" si="38"/>
        <v>33</v>
      </c>
      <c r="M77" s="12">
        <f t="shared" si="39"/>
        <v>0.1</v>
      </c>
      <c r="N77" s="12">
        <f t="shared" si="40"/>
        <v>0</v>
      </c>
      <c r="O77" s="12">
        <f t="shared" si="41"/>
        <v>32.9</v>
      </c>
    </row>
    <row r="78" spans="1:15" ht="15" customHeight="1" x14ac:dyDescent="0.25">
      <c r="A78" s="32" t="s">
        <v>110</v>
      </c>
      <c r="B78" s="29" t="s">
        <v>38</v>
      </c>
      <c r="C78" s="30" t="s">
        <v>46</v>
      </c>
      <c r="D78" s="16">
        <f t="shared" si="37"/>
        <v>97.399999999999991</v>
      </c>
      <c r="E78" s="16">
        <v>0.1</v>
      </c>
      <c r="F78" s="16"/>
      <c r="G78" s="16">
        <v>97.3</v>
      </c>
      <c r="H78" s="10">
        <f t="shared" si="36"/>
        <v>-26</v>
      </c>
      <c r="I78" s="10"/>
      <c r="J78" s="10"/>
      <c r="K78" s="10">
        <v>-26</v>
      </c>
      <c r="L78" s="12">
        <f t="shared" si="38"/>
        <v>71.399999999999991</v>
      </c>
      <c r="M78" s="12">
        <f t="shared" si="39"/>
        <v>0.1</v>
      </c>
      <c r="N78" s="12">
        <f t="shared" si="40"/>
        <v>0</v>
      </c>
      <c r="O78" s="12">
        <f t="shared" si="41"/>
        <v>71.3</v>
      </c>
    </row>
    <row r="79" spans="1:15" ht="15" customHeight="1" x14ac:dyDescent="0.25">
      <c r="A79" s="32" t="s">
        <v>111</v>
      </c>
      <c r="B79" s="29" t="s">
        <v>37</v>
      </c>
      <c r="C79" s="30" t="s">
        <v>46</v>
      </c>
      <c r="D79" s="16">
        <f t="shared" si="37"/>
        <v>43.6</v>
      </c>
      <c r="E79" s="16">
        <v>0.1</v>
      </c>
      <c r="F79" s="16"/>
      <c r="G79" s="16">
        <v>43.5</v>
      </c>
      <c r="H79" s="10">
        <f t="shared" si="36"/>
        <v>-7.9</v>
      </c>
      <c r="I79" s="10"/>
      <c r="J79" s="10"/>
      <c r="K79" s="10">
        <v>-7.9</v>
      </c>
      <c r="L79" s="12">
        <f t="shared" si="38"/>
        <v>35.700000000000003</v>
      </c>
      <c r="M79" s="12">
        <f t="shared" si="39"/>
        <v>0.1</v>
      </c>
      <c r="N79" s="12">
        <f t="shared" si="40"/>
        <v>0</v>
      </c>
      <c r="O79" s="12">
        <f t="shared" si="41"/>
        <v>35.6</v>
      </c>
    </row>
    <row r="80" spans="1:15" ht="15" customHeight="1" x14ac:dyDescent="0.25">
      <c r="A80" s="32" t="s">
        <v>112</v>
      </c>
      <c r="B80" s="35" t="s">
        <v>35</v>
      </c>
      <c r="C80" s="15" t="s">
        <v>46</v>
      </c>
      <c r="D80" s="16">
        <f t="shared" si="37"/>
        <v>85.199999999999989</v>
      </c>
      <c r="E80" s="16">
        <v>0.1</v>
      </c>
      <c r="F80" s="16"/>
      <c r="G80" s="16">
        <v>85.1</v>
      </c>
      <c r="H80" s="10">
        <f t="shared" si="36"/>
        <v>-23.7</v>
      </c>
      <c r="I80" s="10"/>
      <c r="J80" s="10"/>
      <c r="K80" s="10">
        <v>-23.7</v>
      </c>
      <c r="L80" s="12">
        <f t="shared" si="38"/>
        <v>61.499999999999993</v>
      </c>
      <c r="M80" s="12">
        <f t="shared" si="39"/>
        <v>0.1</v>
      </c>
      <c r="N80" s="12">
        <f t="shared" si="40"/>
        <v>0</v>
      </c>
      <c r="O80" s="12">
        <f t="shared" si="41"/>
        <v>61.399999999999991</v>
      </c>
    </row>
    <row r="81" spans="1:15" ht="15" customHeight="1" x14ac:dyDescent="0.25">
      <c r="A81" s="37" t="s">
        <v>113</v>
      </c>
      <c r="B81" s="35" t="s">
        <v>44</v>
      </c>
      <c r="C81" s="15" t="s">
        <v>46</v>
      </c>
      <c r="D81" s="16">
        <f t="shared" si="37"/>
        <v>1.5</v>
      </c>
      <c r="E81" s="16"/>
      <c r="F81" s="16"/>
      <c r="G81" s="16">
        <v>1.5</v>
      </c>
      <c r="H81" s="10">
        <f t="shared" si="36"/>
        <v>0</v>
      </c>
      <c r="I81" s="10"/>
      <c r="J81" s="10"/>
      <c r="K81" s="10"/>
      <c r="L81" s="12">
        <f t="shared" si="38"/>
        <v>1.5</v>
      </c>
      <c r="M81" s="12">
        <f t="shared" si="39"/>
        <v>0</v>
      </c>
      <c r="N81" s="12">
        <f t="shared" si="40"/>
        <v>0</v>
      </c>
      <c r="O81" s="12">
        <f t="shared" si="41"/>
        <v>1.5</v>
      </c>
    </row>
    <row r="82" spans="1:15" ht="15" customHeight="1" x14ac:dyDescent="0.25">
      <c r="A82" s="37" t="s">
        <v>114</v>
      </c>
      <c r="B82" s="35" t="s">
        <v>582</v>
      </c>
      <c r="C82" s="15" t="s">
        <v>46</v>
      </c>
      <c r="D82" s="16">
        <f t="shared" si="37"/>
        <v>68.2</v>
      </c>
      <c r="E82" s="16"/>
      <c r="F82" s="16">
        <v>0.5</v>
      </c>
      <c r="G82" s="16">
        <v>67.7</v>
      </c>
      <c r="H82" s="10">
        <f t="shared" si="36"/>
        <v>-17.7</v>
      </c>
      <c r="I82" s="10"/>
      <c r="J82" s="10">
        <v>-0.3</v>
      </c>
      <c r="K82" s="10">
        <v>-17.399999999999999</v>
      </c>
      <c r="L82" s="12">
        <f t="shared" si="38"/>
        <v>50.500000000000007</v>
      </c>
      <c r="M82" s="12">
        <f t="shared" si="39"/>
        <v>0</v>
      </c>
      <c r="N82" s="12">
        <f t="shared" si="40"/>
        <v>0.2</v>
      </c>
      <c r="O82" s="12">
        <f t="shared" si="41"/>
        <v>50.300000000000004</v>
      </c>
    </row>
    <row r="83" spans="1:15" ht="15" customHeight="1" x14ac:dyDescent="0.25">
      <c r="A83" s="39" t="s">
        <v>150</v>
      </c>
      <c r="B83" s="35" t="s">
        <v>59</v>
      </c>
      <c r="C83" s="15" t="s">
        <v>46</v>
      </c>
      <c r="D83" s="16">
        <f t="shared" si="37"/>
        <v>8.5</v>
      </c>
      <c r="E83" s="16"/>
      <c r="F83" s="16"/>
      <c r="G83" s="16">
        <v>8.5</v>
      </c>
      <c r="H83" s="10">
        <f t="shared" si="36"/>
        <v>0</v>
      </c>
      <c r="I83" s="10"/>
      <c r="J83" s="10"/>
      <c r="K83" s="10"/>
      <c r="L83" s="12">
        <f t="shared" si="38"/>
        <v>8.5</v>
      </c>
      <c r="M83" s="12">
        <f t="shared" si="39"/>
        <v>0</v>
      </c>
      <c r="N83" s="12">
        <f t="shared" si="40"/>
        <v>0</v>
      </c>
      <c r="O83" s="12">
        <f t="shared" si="41"/>
        <v>8.5</v>
      </c>
    </row>
    <row r="84" spans="1:15" ht="15" customHeight="1" x14ac:dyDescent="0.25">
      <c r="A84" s="37" t="s">
        <v>115</v>
      </c>
      <c r="B84" s="35" t="s">
        <v>45</v>
      </c>
      <c r="C84" s="15" t="s">
        <v>46</v>
      </c>
      <c r="D84" s="16">
        <f t="shared" si="37"/>
        <v>36.700000000000003</v>
      </c>
      <c r="E84" s="16"/>
      <c r="F84" s="16">
        <v>36.700000000000003</v>
      </c>
      <c r="G84" s="16"/>
      <c r="H84" s="10">
        <f t="shared" si="36"/>
        <v>3.7</v>
      </c>
      <c r="I84" s="10"/>
      <c r="J84" s="10">
        <v>3.7</v>
      </c>
      <c r="K84" s="10"/>
      <c r="L84" s="12">
        <f t="shared" si="38"/>
        <v>40.400000000000006</v>
      </c>
      <c r="M84" s="12">
        <f t="shared" si="39"/>
        <v>0</v>
      </c>
      <c r="N84" s="12">
        <f t="shared" si="40"/>
        <v>40.400000000000006</v>
      </c>
      <c r="O84" s="12">
        <f t="shared" si="41"/>
        <v>0</v>
      </c>
    </row>
    <row r="85" spans="1:15" s="36" customFormat="1" ht="15" customHeight="1" x14ac:dyDescent="0.25">
      <c r="A85" s="32" t="s">
        <v>116</v>
      </c>
      <c r="B85" s="35" t="s">
        <v>156</v>
      </c>
      <c r="C85" s="15" t="s">
        <v>46</v>
      </c>
      <c r="D85" s="16">
        <f t="shared" si="37"/>
        <v>2.3000000000000003</v>
      </c>
      <c r="E85" s="16">
        <v>0.2</v>
      </c>
      <c r="F85" s="16"/>
      <c r="G85" s="16">
        <v>2.1</v>
      </c>
      <c r="H85" s="10">
        <f t="shared" si="36"/>
        <v>0.1</v>
      </c>
      <c r="I85" s="10"/>
      <c r="J85" s="10"/>
      <c r="K85" s="10">
        <v>0.1</v>
      </c>
      <c r="L85" s="12">
        <f t="shared" si="38"/>
        <v>2.4000000000000004</v>
      </c>
      <c r="M85" s="12">
        <f t="shared" si="39"/>
        <v>0.2</v>
      </c>
      <c r="N85" s="12">
        <f t="shared" si="40"/>
        <v>0</v>
      </c>
      <c r="O85" s="12">
        <f t="shared" si="41"/>
        <v>2.2000000000000002</v>
      </c>
    </row>
    <row r="86" spans="1:15" s="36" customFormat="1" ht="15" customHeight="1" x14ac:dyDescent="0.25">
      <c r="A86" s="32" t="s">
        <v>117</v>
      </c>
      <c r="B86" s="92" t="s">
        <v>58</v>
      </c>
      <c r="C86" s="15" t="s">
        <v>46</v>
      </c>
      <c r="D86" s="16">
        <f t="shared" si="37"/>
        <v>11.5</v>
      </c>
      <c r="E86" s="16">
        <v>0.5</v>
      </c>
      <c r="F86" s="16"/>
      <c r="G86" s="16">
        <v>11</v>
      </c>
      <c r="H86" s="10">
        <f t="shared" si="36"/>
        <v>-0.1</v>
      </c>
      <c r="I86" s="10">
        <v>-0.1</v>
      </c>
      <c r="J86" s="10"/>
      <c r="K86" s="10"/>
      <c r="L86" s="12">
        <f t="shared" si="38"/>
        <v>11.4</v>
      </c>
      <c r="M86" s="12">
        <f t="shared" ref="M86" si="54">E86+I86</f>
        <v>0.4</v>
      </c>
      <c r="N86" s="12">
        <f t="shared" ref="N86" si="55">F86+J86</f>
        <v>0</v>
      </c>
      <c r="O86" s="12">
        <f t="shared" si="41"/>
        <v>11</v>
      </c>
    </row>
    <row r="87" spans="1:15" ht="15.95" customHeight="1" x14ac:dyDescent="0.25">
      <c r="A87" s="20" t="s">
        <v>118</v>
      </c>
      <c r="B87" s="21" t="s">
        <v>165</v>
      </c>
      <c r="C87" s="28"/>
      <c r="D87" s="21">
        <f>SUM(D56:D86)</f>
        <v>709.30000000000007</v>
      </c>
      <c r="E87" s="21">
        <f>SUM(E56:E86)</f>
        <v>15.199999999999996</v>
      </c>
      <c r="F87" s="21">
        <f>SUM(F56:F86)</f>
        <v>69.7</v>
      </c>
      <c r="G87" s="21">
        <f>SUM(G56:G86)</f>
        <v>624.40000000000009</v>
      </c>
      <c r="H87" s="24">
        <f>SUM(H57:H86)</f>
        <v>-168.5</v>
      </c>
      <c r="I87" s="24">
        <f>SUM(I57:I86)</f>
        <v>-4.2</v>
      </c>
      <c r="J87" s="24">
        <f>SUM(J57:J86)</f>
        <v>-13.600000000000001</v>
      </c>
      <c r="K87" s="24">
        <f>SUM(K57:K86)</f>
        <v>-150.70000000000002</v>
      </c>
      <c r="L87" s="21">
        <f>SUM(L56:L86)</f>
        <v>540.79999999999995</v>
      </c>
      <c r="M87" s="21">
        <f t="shared" ref="M87:O87" si="56">SUM(M56:M86)</f>
        <v>10.999999999999996</v>
      </c>
      <c r="N87" s="21">
        <f t="shared" si="56"/>
        <v>56.100000000000009</v>
      </c>
      <c r="O87" s="21">
        <f t="shared" si="56"/>
        <v>473.7</v>
      </c>
    </row>
    <row r="88" spans="1:15" ht="15.95" customHeight="1" x14ac:dyDescent="0.25">
      <c r="A88" s="37" t="s">
        <v>119</v>
      </c>
      <c r="B88" s="612" t="s">
        <v>60</v>
      </c>
      <c r="C88" s="612"/>
      <c r="D88" s="612"/>
      <c r="E88" s="612"/>
      <c r="F88" s="612"/>
      <c r="G88" s="612"/>
      <c r="H88" s="612"/>
      <c r="I88" s="612"/>
      <c r="J88" s="612"/>
      <c r="K88" s="612"/>
      <c r="L88" s="612"/>
      <c r="M88" s="612"/>
      <c r="N88" s="612"/>
      <c r="O88" s="612"/>
    </row>
    <row r="89" spans="1:15" ht="15" customHeight="1" x14ac:dyDescent="0.25">
      <c r="A89" s="37" t="s">
        <v>120</v>
      </c>
      <c r="B89" s="12" t="s">
        <v>7</v>
      </c>
      <c r="C89" s="95" t="s">
        <v>30</v>
      </c>
      <c r="D89" s="16">
        <f>E89+F89+G89</f>
        <v>1.3</v>
      </c>
      <c r="E89" s="16">
        <v>0.4</v>
      </c>
      <c r="F89" s="16">
        <v>0.9</v>
      </c>
      <c r="G89" s="16"/>
      <c r="H89" s="10">
        <f>I89+J89+K89</f>
        <v>-0.8</v>
      </c>
      <c r="I89" s="10">
        <v>-0.2</v>
      </c>
      <c r="J89" s="10">
        <v>-0.6</v>
      </c>
      <c r="K89" s="10"/>
      <c r="L89" s="12">
        <f>M89+N89+O89</f>
        <v>0.5</v>
      </c>
      <c r="M89" s="12">
        <f>E89+I89</f>
        <v>0.2</v>
      </c>
      <c r="N89" s="12">
        <f>F89+J89</f>
        <v>0.30000000000000004</v>
      </c>
      <c r="O89" s="12">
        <f>G89+K89</f>
        <v>0</v>
      </c>
    </row>
    <row r="90" spans="1:15" ht="15" customHeight="1" x14ac:dyDescent="0.25">
      <c r="A90" s="37" t="s">
        <v>121</v>
      </c>
      <c r="B90" s="12" t="s">
        <v>10</v>
      </c>
      <c r="C90" s="95" t="s">
        <v>30</v>
      </c>
      <c r="D90" s="16">
        <f t="shared" ref="D90:D101" si="57">E90+F90+G90</f>
        <v>0.8</v>
      </c>
      <c r="E90" s="16"/>
      <c r="F90" s="16">
        <v>0.8</v>
      </c>
      <c r="G90" s="16"/>
      <c r="H90" s="10">
        <f t="shared" ref="H90:H101" si="58">I90+J90+K90</f>
        <v>-0.5</v>
      </c>
      <c r="I90" s="10"/>
      <c r="J90" s="10">
        <v>-0.5</v>
      </c>
      <c r="K90" s="10"/>
      <c r="L90" s="12">
        <f t="shared" ref="L90:L101" si="59">M90+N90+O90</f>
        <v>0.30000000000000004</v>
      </c>
      <c r="M90" s="12">
        <f t="shared" ref="M90:M101" si="60">E90+I90</f>
        <v>0</v>
      </c>
      <c r="N90" s="12">
        <f t="shared" ref="N90:N101" si="61">F90+J90</f>
        <v>0.30000000000000004</v>
      </c>
      <c r="O90" s="12">
        <f t="shared" ref="O90:O101" si="62">G90+K90</f>
        <v>0</v>
      </c>
    </row>
    <row r="91" spans="1:15" ht="15" customHeight="1" x14ac:dyDescent="0.25">
      <c r="A91" s="37" t="s">
        <v>122</v>
      </c>
      <c r="B91" s="12" t="s">
        <v>11</v>
      </c>
      <c r="C91" s="95" t="s">
        <v>30</v>
      </c>
      <c r="D91" s="16">
        <f t="shared" si="57"/>
        <v>1.2</v>
      </c>
      <c r="E91" s="16"/>
      <c r="F91" s="16">
        <v>1.2</v>
      </c>
      <c r="G91" s="16"/>
      <c r="H91" s="10">
        <f t="shared" si="58"/>
        <v>-0.4</v>
      </c>
      <c r="I91" s="10"/>
      <c r="J91" s="10">
        <v>-0.4</v>
      </c>
      <c r="K91" s="10"/>
      <c r="L91" s="12">
        <f t="shared" si="59"/>
        <v>0.79999999999999993</v>
      </c>
      <c r="M91" s="12">
        <f t="shared" si="60"/>
        <v>0</v>
      </c>
      <c r="N91" s="12">
        <f t="shared" si="61"/>
        <v>0.79999999999999993</v>
      </c>
      <c r="O91" s="12">
        <f t="shared" si="62"/>
        <v>0</v>
      </c>
    </row>
    <row r="92" spans="1:15" ht="15" customHeight="1" x14ac:dyDescent="0.25">
      <c r="A92" s="37" t="s">
        <v>123</v>
      </c>
      <c r="B92" s="12" t="s">
        <v>15</v>
      </c>
      <c r="C92" s="95" t="s">
        <v>30</v>
      </c>
      <c r="D92" s="16">
        <f t="shared" si="57"/>
        <v>0.8</v>
      </c>
      <c r="E92" s="16"/>
      <c r="F92" s="16">
        <v>0.8</v>
      </c>
      <c r="G92" s="16"/>
      <c r="H92" s="10">
        <f t="shared" si="58"/>
        <v>-0.3</v>
      </c>
      <c r="I92" s="10"/>
      <c r="J92" s="10">
        <v>-0.3</v>
      </c>
      <c r="K92" s="10"/>
      <c r="L92" s="12">
        <f t="shared" si="59"/>
        <v>0.5</v>
      </c>
      <c r="M92" s="12">
        <f t="shared" si="60"/>
        <v>0</v>
      </c>
      <c r="N92" s="12">
        <f t="shared" si="61"/>
        <v>0.5</v>
      </c>
      <c r="O92" s="12">
        <f t="shared" si="62"/>
        <v>0</v>
      </c>
    </row>
    <row r="93" spans="1:15" ht="15" customHeight="1" x14ac:dyDescent="0.25">
      <c r="A93" s="37" t="s">
        <v>124</v>
      </c>
      <c r="B93" s="12" t="s">
        <v>16</v>
      </c>
      <c r="C93" s="95" t="s">
        <v>30</v>
      </c>
      <c r="D93" s="16">
        <f t="shared" si="57"/>
        <v>1.2</v>
      </c>
      <c r="E93" s="16">
        <v>0.3</v>
      </c>
      <c r="F93" s="16">
        <v>0.9</v>
      </c>
      <c r="G93" s="16"/>
      <c r="H93" s="10">
        <f t="shared" si="58"/>
        <v>0.4</v>
      </c>
      <c r="I93" s="10"/>
      <c r="J93" s="10">
        <v>0.4</v>
      </c>
      <c r="K93" s="10"/>
      <c r="L93" s="12">
        <f t="shared" ref="L93" si="63">M93+N93+O93</f>
        <v>1.6</v>
      </c>
      <c r="M93" s="12">
        <f t="shared" ref="M93" si="64">E93+I93</f>
        <v>0.3</v>
      </c>
      <c r="N93" s="12">
        <f t="shared" ref="N93" si="65">F93+J93</f>
        <v>1.3</v>
      </c>
      <c r="O93" s="12">
        <f t="shared" ref="O93" si="66">G93+K93</f>
        <v>0</v>
      </c>
    </row>
    <row r="94" spans="1:15" ht="15" customHeight="1" x14ac:dyDescent="0.25">
      <c r="A94" s="37" t="s">
        <v>125</v>
      </c>
      <c r="B94" s="12" t="s">
        <v>27</v>
      </c>
      <c r="C94" s="95" t="s">
        <v>30</v>
      </c>
      <c r="D94" s="16">
        <f t="shared" si="57"/>
        <v>29.599999999999998</v>
      </c>
      <c r="E94" s="16">
        <v>0.4</v>
      </c>
      <c r="F94" s="16">
        <v>26.7</v>
      </c>
      <c r="G94" s="16">
        <v>2.5</v>
      </c>
      <c r="H94" s="10">
        <f t="shared" si="58"/>
        <v>-20.299999999999997</v>
      </c>
      <c r="I94" s="10"/>
      <c r="J94" s="10">
        <v>-19.399999999999999</v>
      </c>
      <c r="K94" s="10">
        <v>-0.9</v>
      </c>
      <c r="L94" s="12">
        <f t="shared" si="59"/>
        <v>9.3000000000000007</v>
      </c>
      <c r="M94" s="12">
        <f t="shared" si="60"/>
        <v>0.4</v>
      </c>
      <c r="N94" s="12">
        <f t="shared" si="61"/>
        <v>7.3000000000000007</v>
      </c>
      <c r="O94" s="12">
        <f t="shared" si="62"/>
        <v>1.6</v>
      </c>
    </row>
    <row r="95" spans="1:15" ht="15" customHeight="1" x14ac:dyDescent="0.25">
      <c r="A95" s="37" t="s">
        <v>126</v>
      </c>
      <c r="B95" s="12" t="s">
        <v>52</v>
      </c>
      <c r="C95" s="95" t="s">
        <v>30</v>
      </c>
      <c r="D95" s="16">
        <f t="shared" si="57"/>
        <v>5.4</v>
      </c>
      <c r="E95" s="16"/>
      <c r="F95" s="16">
        <v>5.4</v>
      </c>
      <c r="G95" s="16"/>
      <c r="H95" s="10">
        <f t="shared" si="58"/>
        <v>-0.3</v>
      </c>
      <c r="I95" s="10"/>
      <c r="J95" s="10">
        <v>-0.3</v>
      </c>
      <c r="K95" s="10"/>
      <c r="L95" s="12">
        <f t="shared" si="59"/>
        <v>5.1000000000000005</v>
      </c>
      <c r="M95" s="12">
        <f t="shared" si="60"/>
        <v>0</v>
      </c>
      <c r="N95" s="12">
        <f t="shared" si="61"/>
        <v>5.1000000000000005</v>
      </c>
      <c r="O95" s="12">
        <f t="shared" si="62"/>
        <v>0</v>
      </c>
    </row>
    <row r="96" spans="1:15" ht="15" customHeight="1" x14ac:dyDescent="0.25">
      <c r="A96" s="37" t="s">
        <v>151</v>
      </c>
      <c r="B96" s="12" t="s">
        <v>53</v>
      </c>
      <c r="C96" s="95" t="s">
        <v>30</v>
      </c>
      <c r="D96" s="16">
        <f t="shared" si="57"/>
        <v>4.2</v>
      </c>
      <c r="E96" s="16">
        <v>0.4</v>
      </c>
      <c r="F96" s="16">
        <v>3.8</v>
      </c>
      <c r="G96" s="16"/>
      <c r="H96" s="10">
        <f t="shared" si="58"/>
        <v>-2.4</v>
      </c>
      <c r="I96" s="10"/>
      <c r="J96" s="10">
        <v>-2.4</v>
      </c>
      <c r="K96" s="10"/>
      <c r="L96" s="12">
        <f t="shared" si="59"/>
        <v>1.7999999999999998</v>
      </c>
      <c r="M96" s="12">
        <f t="shared" si="60"/>
        <v>0.4</v>
      </c>
      <c r="N96" s="12">
        <f t="shared" si="61"/>
        <v>1.4</v>
      </c>
      <c r="O96" s="12">
        <f t="shared" si="62"/>
        <v>0</v>
      </c>
    </row>
    <row r="97" spans="1:15" ht="15" customHeight="1" x14ac:dyDescent="0.25">
      <c r="A97" s="37" t="s">
        <v>127</v>
      </c>
      <c r="B97" s="12" t="s">
        <v>313</v>
      </c>
      <c r="C97" s="95" t="s">
        <v>30</v>
      </c>
      <c r="D97" s="16">
        <f t="shared" si="57"/>
        <v>1.6</v>
      </c>
      <c r="E97" s="16">
        <v>0.1</v>
      </c>
      <c r="F97" s="16">
        <v>1.5</v>
      </c>
      <c r="G97" s="16"/>
      <c r="H97" s="10">
        <f t="shared" si="58"/>
        <v>-1.3</v>
      </c>
      <c r="I97" s="10">
        <v>-0.1</v>
      </c>
      <c r="J97" s="10">
        <v>-1.2</v>
      </c>
      <c r="K97" s="10"/>
      <c r="L97" s="12">
        <f t="shared" si="59"/>
        <v>0.30000000000000004</v>
      </c>
      <c r="M97" s="12">
        <f t="shared" si="60"/>
        <v>0</v>
      </c>
      <c r="N97" s="12">
        <f t="shared" si="61"/>
        <v>0.30000000000000004</v>
      </c>
      <c r="O97" s="12">
        <f t="shared" si="62"/>
        <v>0</v>
      </c>
    </row>
    <row r="98" spans="1:15" ht="15" customHeight="1" x14ac:dyDescent="0.25">
      <c r="A98" s="37" t="s">
        <v>128</v>
      </c>
      <c r="B98" s="12" t="s">
        <v>61</v>
      </c>
      <c r="C98" s="95" t="s">
        <v>30</v>
      </c>
      <c r="D98" s="16">
        <f t="shared" si="57"/>
        <v>1.2</v>
      </c>
      <c r="E98" s="16">
        <v>0.5</v>
      </c>
      <c r="F98" s="16">
        <v>0.7</v>
      </c>
      <c r="G98" s="16"/>
      <c r="H98" s="10">
        <f t="shared" si="58"/>
        <v>-0.8</v>
      </c>
      <c r="I98" s="10">
        <v>-0.4</v>
      </c>
      <c r="J98" s="10">
        <v>-0.4</v>
      </c>
      <c r="K98" s="10"/>
      <c r="L98" s="12">
        <f t="shared" si="59"/>
        <v>0.39999999999999991</v>
      </c>
      <c r="M98" s="12">
        <f t="shared" si="60"/>
        <v>9.9999999999999978E-2</v>
      </c>
      <c r="N98" s="12">
        <f t="shared" si="61"/>
        <v>0.29999999999999993</v>
      </c>
      <c r="O98" s="12">
        <f t="shared" si="62"/>
        <v>0</v>
      </c>
    </row>
    <row r="99" spans="1:15" ht="15" customHeight="1" x14ac:dyDescent="0.25">
      <c r="A99" s="37" t="s">
        <v>129</v>
      </c>
      <c r="B99" s="12" t="s">
        <v>144</v>
      </c>
      <c r="C99" s="95" t="s">
        <v>30</v>
      </c>
      <c r="D99" s="16">
        <f t="shared" si="57"/>
        <v>1</v>
      </c>
      <c r="E99" s="16">
        <v>0.2</v>
      </c>
      <c r="F99" s="16">
        <v>0.8</v>
      </c>
      <c r="G99" s="16"/>
      <c r="H99" s="10">
        <f t="shared" si="58"/>
        <v>-0.1</v>
      </c>
      <c r="I99" s="10">
        <v>-0.1</v>
      </c>
      <c r="J99" s="10"/>
      <c r="K99" s="10"/>
      <c r="L99" s="12">
        <f t="shared" si="59"/>
        <v>0.9</v>
      </c>
      <c r="M99" s="12">
        <f t="shared" si="60"/>
        <v>0.1</v>
      </c>
      <c r="N99" s="12">
        <f t="shared" si="61"/>
        <v>0.8</v>
      </c>
      <c r="O99" s="12">
        <f t="shared" si="62"/>
        <v>0</v>
      </c>
    </row>
    <row r="100" spans="1:15" ht="15" customHeight="1" x14ac:dyDescent="0.25">
      <c r="A100" s="37" t="s">
        <v>130</v>
      </c>
      <c r="B100" s="12" t="s">
        <v>28</v>
      </c>
      <c r="C100" s="95" t="s">
        <v>30</v>
      </c>
      <c r="D100" s="16">
        <f t="shared" si="57"/>
        <v>3.5</v>
      </c>
      <c r="E100" s="16">
        <v>0.5</v>
      </c>
      <c r="F100" s="16">
        <v>3</v>
      </c>
      <c r="G100" s="16"/>
      <c r="H100" s="10">
        <f t="shared" si="58"/>
        <v>-1.5</v>
      </c>
      <c r="I100" s="10">
        <v>-0.3</v>
      </c>
      <c r="J100" s="10">
        <v>-1.2</v>
      </c>
      <c r="K100" s="10"/>
      <c r="L100" s="12">
        <f t="shared" si="59"/>
        <v>2</v>
      </c>
      <c r="M100" s="12">
        <f t="shared" si="60"/>
        <v>0.2</v>
      </c>
      <c r="N100" s="12">
        <f t="shared" si="61"/>
        <v>1.8</v>
      </c>
      <c r="O100" s="12">
        <f t="shared" si="62"/>
        <v>0</v>
      </c>
    </row>
    <row r="101" spans="1:15" ht="15" customHeight="1" x14ac:dyDescent="0.25">
      <c r="A101" s="37" t="s">
        <v>131</v>
      </c>
      <c r="B101" s="12" t="s">
        <v>29</v>
      </c>
      <c r="C101" s="95" t="s">
        <v>30</v>
      </c>
      <c r="D101" s="16">
        <f t="shared" si="57"/>
        <v>24.3</v>
      </c>
      <c r="E101" s="16">
        <v>16.8</v>
      </c>
      <c r="F101" s="16">
        <v>7.5</v>
      </c>
      <c r="G101" s="16"/>
      <c r="H101" s="10">
        <f t="shared" si="58"/>
        <v>-14</v>
      </c>
      <c r="I101" s="10">
        <v>-9.4</v>
      </c>
      <c r="J101" s="10">
        <v>-4.5999999999999996</v>
      </c>
      <c r="K101" s="10"/>
      <c r="L101" s="12">
        <f t="shared" si="59"/>
        <v>10.3</v>
      </c>
      <c r="M101" s="12">
        <f t="shared" si="60"/>
        <v>7.4</v>
      </c>
      <c r="N101" s="12">
        <f t="shared" si="61"/>
        <v>2.9000000000000004</v>
      </c>
      <c r="O101" s="12">
        <f t="shared" si="62"/>
        <v>0</v>
      </c>
    </row>
    <row r="102" spans="1:15" ht="15.95" customHeight="1" x14ac:dyDescent="0.25">
      <c r="A102" s="20" t="s">
        <v>132</v>
      </c>
      <c r="B102" s="21" t="s">
        <v>167</v>
      </c>
      <c r="C102" s="28"/>
      <c r="D102" s="23">
        <f t="shared" ref="D102:O102" si="67">SUM(D89:D101)</f>
        <v>76.100000000000009</v>
      </c>
      <c r="E102" s="23">
        <f t="shared" si="67"/>
        <v>19.600000000000001</v>
      </c>
      <c r="F102" s="23">
        <f t="shared" si="67"/>
        <v>54</v>
      </c>
      <c r="G102" s="23">
        <f t="shared" si="67"/>
        <v>2.5</v>
      </c>
      <c r="H102" s="24">
        <f t="shared" si="67"/>
        <v>-42.3</v>
      </c>
      <c r="I102" s="24">
        <f t="shared" si="67"/>
        <v>-10.5</v>
      </c>
      <c r="J102" s="24">
        <f t="shared" si="67"/>
        <v>-30.899999999999991</v>
      </c>
      <c r="K102" s="24">
        <f t="shared" si="67"/>
        <v>-0.9</v>
      </c>
      <c r="L102" s="21">
        <f t="shared" si="67"/>
        <v>33.799999999999997</v>
      </c>
      <c r="M102" s="21">
        <f t="shared" si="67"/>
        <v>9.1</v>
      </c>
      <c r="N102" s="21">
        <f t="shared" si="67"/>
        <v>23.1</v>
      </c>
      <c r="O102" s="21">
        <f t="shared" si="67"/>
        <v>1.6</v>
      </c>
    </row>
    <row r="103" spans="1:15" ht="15.95" customHeight="1" x14ac:dyDescent="0.25">
      <c r="A103" s="37" t="s">
        <v>133</v>
      </c>
      <c r="B103" s="601" t="s">
        <v>62</v>
      </c>
      <c r="C103" s="602"/>
      <c r="D103" s="602"/>
      <c r="E103" s="602"/>
      <c r="F103" s="602"/>
      <c r="G103" s="602"/>
      <c r="H103" s="602"/>
      <c r="I103" s="602"/>
      <c r="J103" s="602"/>
      <c r="K103" s="602"/>
      <c r="L103" s="602"/>
      <c r="M103" s="602"/>
      <c r="N103" s="602"/>
      <c r="O103" s="603"/>
    </row>
    <row r="104" spans="1:15" ht="15" customHeight="1" x14ac:dyDescent="0.25">
      <c r="A104" s="37" t="s">
        <v>152</v>
      </c>
      <c r="B104" s="11" t="s">
        <v>47</v>
      </c>
      <c r="C104" s="7" t="s">
        <v>24</v>
      </c>
      <c r="D104" s="8">
        <f>E104+F104+G104</f>
        <v>294.2</v>
      </c>
      <c r="E104" s="41"/>
      <c r="F104" s="41"/>
      <c r="G104" s="41">
        <v>294.2</v>
      </c>
      <c r="H104" s="10">
        <f>I104+J104+K104</f>
        <v>0</v>
      </c>
      <c r="I104" s="10"/>
      <c r="J104" s="10"/>
      <c r="K104" s="10"/>
      <c r="L104" s="12">
        <f>M104+N104+O104</f>
        <v>294.2</v>
      </c>
      <c r="M104" s="12">
        <f t="shared" ref="M104:O106" si="68">E104+I104</f>
        <v>0</v>
      </c>
      <c r="N104" s="12">
        <f t="shared" si="68"/>
        <v>0</v>
      </c>
      <c r="O104" s="12">
        <f t="shared" si="68"/>
        <v>294.2</v>
      </c>
    </row>
    <row r="105" spans="1:15" ht="15" customHeight="1" x14ac:dyDescent="0.25">
      <c r="A105" s="37" t="s">
        <v>134</v>
      </c>
      <c r="B105" s="12" t="s">
        <v>48</v>
      </c>
      <c r="C105" s="15" t="s">
        <v>24</v>
      </c>
      <c r="D105" s="16">
        <f>E105+F105+G105</f>
        <v>68</v>
      </c>
      <c r="E105" s="16"/>
      <c r="F105" s="16"/>
      <c r="G105" s="16">
        <v>68</v>
      </c>
      <c r="H105" s="10">
        <f>I105+J105+K105</f>
        <v>0</v>
      </c>
      <c r="I105" s="10"/>
      <c r="J105" s="10"/>
      <c r="K105" s="10"/>
      <c r="L105" s="12">
        <f>M105+N105+O105</f>
        <v>68</v>
      </c>
      <c r="M105" s="12">
        <f t="shared" si="68"/>
        <v>0</v>
      </c>
      <c r="N105" s="12">
        <f t="shared" si="68"/>
        <v>0</v>
      </c>
      <c r="O105" s="12">
        <f t="shared" si="68"/>
        <v>68</v>
      </c>
    </row>
    <row r="106" spans="1:15" s="36" customFormat="1" ht="15" customHeight="1" x14ac:dyDescent="0.25">
      <c r="A106" s="37" t="s">
        <v>171</v>
      </c>
      <c r="B106" s="12" t="s">
        <v>63</v>
      </c>
      <c r="C106" s="30" t="s">
        <v>24</v>
      </c>
      <c r="D106" s="16">
        <f>E106+F106+G106</f>
        <v>2.2000000000000002</v>
      </c>
      <c r="E106" s="16"/>
      <c r="F106" s="16"/>
      <c r="G106" s="16">
        <v>2.2000000000000002</v>
      </c>
      <c r="H106" s="10">
        <f>I106+J106+K106</f>
        <v>0</v>
      </c>
      <c r="I106" s="10"/>
      <c r="J106" s="10"/>
      <c r="K106" s="10"/>
      <c r="L106" s="12">
        <f>M106+N106+O106</f>
        <v>2.2000000000000002</v>
      </c>
      <c r="M106" s="12">
        <f t="shared" si="68"/>
        <v>0</v>
      </c>
      <c r="N106" s="12">
        <f t="shared" si="68"/>
        <v>0</v>
      </c>
      <c r="O106" s="12">
        <f t="shared" si="68"/>
        <v>2.2000000000000002</v>
      </c>
    </row>
    <row r="107" spans="1:15" ht="15" customHeight="1" x14ac:dyDescent="0.25">
      <c r="A107" s="37" t="s">
        <v>172</v>
      </c>
      <c r="B107" s="12" t="s">
        <v>348</v>
      </c>
      <c r="C107" s="15" t="s">
        <v>24</v>
      </c>
      <c r="D107" s="16">
        <f>E107+F107+G107</f>
        <v>31</v>
      </c>
      <c r="E107" s="42">
        <v>0.1</v>
      </c>
      <c r="F107" s="42"/>
      <c r="G107" s="42">
        <v>30.9</v>
      </c>
      <c r="H107" s="10">
        <f>I107+J107+K107</f>
        <v>-4.0999999999999996</v>
      </c>
      <c r="I107" s="10"/>
      <c r="J107" s="10"/>
      <c r="K107" s="10">
        <v>-4.0999999999999996</v>
      </c>
      <c r="L107" s="12">
        <f>M107+N107+O107</f>
        <v>26.9</v>
      </c>
      <c r="M107" s="12">
        <f t="shared" ref="M107" si="69">E107+I107</f>
        <v>0.1</v>
      </c>
      <c r="N107" s="12">
        <f t="shared" ref="N107" si="70">F107+J107</f>
        <v>0</v>
      </c>
      <c r="O107" s="12">
        <f t="shared" ref="O107" si="71">G107+K107</f>
        <v>26.799999999999997</v>
      </c>
    </row>
    <row r="108" spans="1:15" ht="15.95" customHeight="1" x14ac:dyDescent="0.25">
      <c r="A108" s="20" t="s">
        <v>173</v>
      </c>
      <c r="B108" s="43" t="s">
        <v>168</v>
      </c>
      <c r="C108" s="25"/>
      <c r="D108" s="23">
        <f t="shared" ref="D108:L108" si="72">SUM(D104:D107)</f>
        <v>395.4</v>
      </c>
      <c r="E108" s="23">
        <f t="shared" si="72"/>
        <v>0.1</v>
      </c>
      <c r="F108" s="23">
        <f t="shared" si="72"/>
        <v>0</v>
      </c>
      <c r="G108" s="23">
        <f t="shared" si="72"/>
        <v>395.29999999999995</v>
      </c>
      <c r="H108" s="24">
        <f t="shared" si="72"/>
        <v>-4.0999999999999996</v>
      </c>
      <c r="I108" s="24">
        <f t="shared" si="72"/>
        <v>0</v>
      </c>
      <c r="J108" s="24">
        <f t="shared" si="72"/>
        <v>0</v>
      </c>
      <c r="K108" s="24">
        <f t="shared" si="72"/>
        <v>-4.0999999999999996</v>
      </c>
      <c r="L108" s="21">
        <f t="shared" si="72"/>
        <v>391.29999999999995</v>
      </c>
      <c r="M108" s="21">
        <f t="shared" ref="M108:O108" si="73">SUM(M104:M107)</f>
        <v>0.1</v>
      </c>
      <c r="N108" s="21">
        <f t="shared" si="73"/>
        <v>0</v>
      </c>
      <c r="O108" s="21">
        <f t="shared" si="73"/>
        <v>391.2</v>
      </c>
    </row>
    <row r="109" spans="1:15" ht="15.95" customHeight="1" x14ac:dyDescent="0.25">
      <c r="A109" s="20" t="s">
        <v>174</v>
      </c>
      <c r="B109" s="44" t="s">
        <v>160</v>
      </c>
      <c r="C109" s="45"/>
      <c r="D109" s="46">
        <f t="shared" ref="D109:O109" si="74">D38+D51+D55+D87+D102+D108</f>
        <v>1370.2</v>
      </c>
      <c r="E109" s="46">
        <f t="shared" si="74"/>
        <v>213.79999999999995</v>
      </c>
      <c r="F109" s="46">
        <f t="shared" si="74"/>
        <v>134.19999999999999</v>
      </c>
      <c r="G109" s="46">
        <f t="shared" si="74"/>
        <v>1022.2</v>
      </c>
      <c r="H109" s="47">
        <f t="shared" si="74"/>
        <v>-214.1</v>
      </c>
      <c r="I109" s="47">
        <f t="shared" si="74"/>
        <v>-12.2</v>
      </c>
      <c r="J109" s="47">
        <f t="shared" si="74"/>
        <v>-46.199999999999989</v>
      </c>
      <c r="K109" s="47">
        <f t="shared" si="74"/>
        <v>-155.70000000000002</v>
      </c>
      <c r="L109" s="48">
        <f t="shared" si="74"/>
        <v>1156.0999999999999</v>
      </c>
      <c r="M109" s="48">
        <f t="shared" si="74"/>
        <v>201.59999999999997</v>
      </c>
      <c r="N109" s="48">
        <f t="shared" si="74"/>
        <v>88</v>
      </c>
      <c r="O109" s="48">
        <f t="shared" si="74"/>
        <v>866.5</v>
      </c>
    </row>
    <row r="110" spans="1:15" x14ac:dyDescent="0.25">
      <c r="A110" s="54"/>
      <c r="B110" s="49"/>
      <c r="C110" s="50"/>
      <c r="D110" s="49"/>
      <c r="E110" s="49"/>
      <c r="F110" s="49"/>
      <c r="G110" s="49"/>
      <c r="H110" s="49"/>
      <c r="I110" s="49"/>
      <c r="J110" s="49"/>
      <c r="K110" s="49"/>
      <c r="L110" s="49"/>
      <c r="M110" s="49"/>
      <c r="N110" s="49"/>
    </row>
    <row r="111" spans="1:15" x14ac:dyDescent="0.25">
      <c r="A111" s="6"/>
      <c r="B111" s="6"/>
      <c r="C111" s="51"/>
      <c r="D111" s="338"/>
      <c r="E111" s="338"/>
      <c r="F111" s="338"/>
      <c r="G111" s="338"/>
    </row>
    <row r="112" spans="1:15" x14ac:dyDescent="0.25">
      <c r="A112" s="6"/>
      <c r="B112" s="6"/>
      <c r="C112" s="51"/>
      <c r="D112" s="218">
        <v>1370.2</v>
      </c>
      <c r="E112" s="218">
        <v>213.8</v>
      </c>
      <c r="F112" s="218">
        <v>134.19999999999999</v>
      </c>
      <c r="G112" s="218">
        <v>1022.2</v>
      </c>
    </row>
    <row r="113" spans="1:7" x14ac:dyDescent="0.25">
      <c r="A113" s="6"/>
      <c r="B113" s="6"/>
      <c r="C113" s="51"/>
      <c r="D113" s="6"/>
      <c r="E113" s="6"/>
      <c r="F113" s="6"/>
      <c r="G113" s="6"/>
    </row>
    <row r="114" spans="1:7" x14ac:dyDescent="0.25">
      <c r="A114" s="6"/>
      <c r="B114" s="6"/>
      <c r="C114" s="51"/>
      <c r="D114" s="6"/>
      <c r="E114" s="6"/>
      <c r="F114" s="6"/>
      <c r="G114" s="6"/>
    </row>
    <row r="115" spans="1:7" x14ac:dyDescent="0.25">
      <c r="A115" s="6"/>
      <c r="B115" s="6"/>
      <c r="C115" s="51"/>
      <c r="D115" s="6"/>
      <c r="E115" s="6"/>
      <c r="F115" s="6"/>
      <c r="G115" s="6"/>
    </row>
    <row r="116" spans="1:7" x14ac:dyDescent="0.25">
      <c r="A116" s="6"/>
      <c r="B116" s="6"/>
      <c r="C116" s="51"/>
      <c r="D116" s="6"/>
      <c r="E116" s="6"/>
      <c r="F116" s="6"/>
      <c r="G116" s="6"/>
    </row>
    <row r="117" spans="1:7" x14ac:dyDescent="0.25">
      <c r="A117" s="6"/>
      <c r="B117" s="6"/>
      <c r="C117" s="51"/>
      <c r="D117" s="6"/>
      <c r="E117" s="6"/>
      <c r="F117" s="6"/>
      <c r="G117" s="6"/>
    </row>
    <row r="118" spans="1:7" x14ac:dyDescent="0.25">
      <c r="A118" s="6"/>
      <c r="B118" s="6"/>
      <c r="C118" s="51"/>
      <c r="D118" s="6"/>
      <c r="E118" s="6"/>
      <c r="F118" s="6"/>
      <c r="G118" s="6"/>
    </row>
    <row r="119" spans="1:7" x14ac:dyDescent="0.25">
      <c r="A119" s="6"/>
      <c r="B119" s="6"/>
      <c r="C119" s="51"/>
      <c r="D119" s="6"/>
      <c r="E119" s="6"/>
      <c r="F119" s="6"/>
      <c r="G119" s="6"/>
    </row>
    <row r="120" spans="1:7" x14ac:dyDescent="0.25">
      <c r="A120" s="6"/>
      <c r="B120" s="6"/>
      <c r="C120" s="51"/>
      <c r="D120" s="6"/>
      <c r="E120" s="6"/>
      <c r="F120" s="6"/>
      <c r="G120" s="6"/>
    </row>
    <row r="121" spans="1:7" x14ac:dyDescent="0.25">
      <c r="A121" s="6"/>
      <c r="B121" s="6"/>
      <c r="C121" s="51"/>
      <c r="D121" s="6"/>
      <c r="E121" s="6"/>
      <c r="F121" s="6"/>
      <c r="G121" s="6"/>
    </row>
    <row r="122" spans="1:7" x14ac:dyDescent="0.25">
      <c r="A122" s="6"/>
      <c r="B122" s="6"/>
      <c r="C122" s="51"/>
      <c r="D122" s="6"/>
      <c r="E122" s="6"/>
      <c r="F122" s="6"/>
      <c r="G122" s="6"/>
    </row>
    <row r="123" spans="1:7" x14ac:dyDescent="0.25">
      <c r="A123" s="6"/>
      <c r="B123" s="6"/>
      <c r="C123" s="51"/>
      <c r="D123" s="6"/>
      <c r="E123" s="6"/>
      <c r="F123" s="6"/>
      <c r="G123" s="6"/>
    </row>
    <row r="124" spans="1:7" x14ac:dyDescent="0.25">
      <c r="A124" s="6"/>
      <c r="B124" s="6"/>
      <c r="C124" s="51"/>
      <c r="D124" s="6"/>
      <c r="E124" s="6"/>
      <c r="F124" s="6"/>
      <c r="G124" s="6"/>
    </row>
    <row r="125" spans="1:7" x14ac:dyDescent="0.25">
      <c r="A125" s="6"/>
      <c r="B125" s="6"/>
      <c r="C125" s="51"/>
      <c r="D125" s="6"/>
      <c r="E125" s="6"/>
      <c r="F125" s="6"/>
      <c r="G125" s="6"/>
    </row>
    <row r="126" spans="1:7" x14ac:dyDescent="0.25">
      <c r="A126" s="6"/>
      <c r="B126" s="6"/>
      <c r="C126" s="51"/>
      <c r="D126" s="6"/>
      <c r="E126" s="6"/>
      <c r="F126" s="6"/>
      <c r="G126" s="6"/>
    </row>
    <row r="127" spans="1:7" x14ac:dyDescent="0.25">
      <c r="A127" s="6"/>
      <c r="B127" s="6"/>
      <c r="C127" s="51"/>
      <c r="D127" s="6"/>
      <c r="E127" s="6"/>
      <c r="F127" s="6"/>
      <c r="G127" s="6"/>
    </row>
    <row r="128" spans="1:7" x14ac:dyDescent="0.25">
      <c r="A128" s="6"/>
      <c r="B128" s="6"/>
      <c r="C128" s="51"/>
      <c r="D128" s="6"/>
      <c r="E128" s="6"/>
      <c r="F128" s="6"/>
      <c r="G128" s="6"/>
    </row>
    <row r="129" spans="1:7" x14ac:dyDescent="0.25">
      <c r="A129" s="6"/>
      <c r="B129" s="6"/>
      <c r="C129" s="51"/>
      <c r="D129" s="6"/>
      <c r="E129" s="6"/>
      <c r="F129" s="6"/>
      <c r="G129" s="6"/>
    </row>
    <row r="130" spans="1:7" x14ac:dyDescent="0.25">
      <c r="A130" s="6"/>
      <c r="B130" s="6"/>
      <c r="C130" s="51"/>
      <c r="D130" s="6"/>
      <c r="E130" s="6"/>
      <c r="F130" s="6"/>
      <c r="G130" s="6"/>
    </row>
    <row r="131" spans="1:7" x14ac:dyDescent="0.25">
      <c r="A131" s="6"/>
      <c r="B131" s="6"/>
      <c r="C131" s="51"/>
      <c r="D131" s="6"/>
      <c r="E131" s="6"/>
      <c r="F131" s="6"/>
      <c r="G131" s="6"/>
    </row>
    <row r="132" spans="1:7" x14ac:dyDescent="0.25">
      <c r="A132" s="6"/>
      <c r="B132" s="6"/>
      <c r="C132" s="51"/>
      <c r="D132" s="6"/>
      <c r="E132" s="6"/>
      <c r="F132" s="6"/>
      <c r="G132" s="6"/>
    </row>
    <row r="133" spans="1:7" x14ac:dyDescent="0.25">
      <c r="A133" s="6"/>
      <c r="B133" s="6"/>
      <c r="C133" s="51"/>
      <c r="D133" s="6"/>
      <c r="E133" s="6"/>
      <c r="F133" s="6"/>
      <c r="G133" s="6"/>
    </row>
    <row r="134" spans="1:7" x14ac:dyDescent="0.25">
      <c r="A134" s="6"/>
      <c r="B134" s="6"/>
      <c r="C134" s="51"/>
      <c r="D134" s="6"/>
      <c r="E134" s="6"/>
      <c r="F134" s="6"/>
      <c r="G134" s="6"/>
    </row>
    <row r="135" spans="1:7" x14ac:dyDescent="0.25">
      <c r="A135" s="6"/>
      <c r="B135" s="6"/>
      <c r="C135" s="51"/>
      <c r="D135" s="6"/>
      <c r="E135" s="6"/>
      <c r="F135" s="6"/>
      <c r="G135" s="6"/>
    </row>
    <row r="136" spans="1:7" x14ac:dyDescent="0.25">
      <c r="A136" s="6"/>
      <c r="B136" s="6"/>
      <c r="C136" s="51"/>
      <c r="D136" s="6"/>
      <c r="E136" s="6"/>
      <c r="F136" s="6"/>
      <c r="G136" s="6"/>
    </row>
    <row r="137" spans="1:7" x14ac:dyDescent="0.25">
      <c r="A137" s="6"/>
      <c r="B137" s="6"/>
      <c r="C137" s="51"/>
      <c r="D137" s="6"/>
      <c r="E137" s="6"/>
      <c r="F137" s="6"/>
      <c r="G137" s="6"/>
    </row>
    <row r="138" spans="1:7" x14ac:dyDescent="0.25">
      <c r="A138" s="6"/>
      <c r="B138" s="6"/>
      <c r="C138" s="51"/>
      <c r="D138" s="6"/>
      <c r="E138" s="6"/>
      <c r="F138" s="6"/>
      <c r="G138" s="6"/>
    </row>
    <row r="139" spans="1:7" x14ac:dyDescent="0.25">
      <c r="A139" s="6"/>
      <c r="B139" s="6"/>
      <c r="C139" s="51"/>
      <c r="D139" s="6"/>
      <c r="E139" s="6"/>
      <c r="F139" s="6"/>
      <c r="G139" s="6"/>
    </row>
    <row r="140" spans="1:7" x14ac:dyDescent="0.25">
      <c r="A140" s="6"/>
      <c r="B140" s="6"/>
      <c r="C140" s="51"/>
      <c r="D140" s="6"/>
      <c r="E140" s="6"/>
      <c r="F140" s="6"/>
      <c r="G140" s="6"/>
    </row>
    <row r="141" spans="1:7" x14ac:dyDescent="0.25">
      <c r="A141" s="6"/>
      <c r="B141" s="6"/>
      <c r="C141" s="51"/>
      <c r="D141" s="6"/>
      <c r="E141" s="6"/>
      <c r="F141" s="6"/>
      <c r="G141" s="6"/>
    </row>
    <row r="142" spans="1:7" x14ac:dyDescent="0.25">
      <c r="A142" s="6"/>
      <c r="B142" s="6"/>
      <c r="C142" s="51"/>
      <c r="D142" s="6"/>
      <c r="E142" s="6"/>
      <c r="F142" s="6"/>
      <c r="G142" s="6"/>
    </row>
    <row r="143" spans="1:7" x14ac:dyDescent="0.25">
      <c r="A143" s="6"/>
      <c r="B143" s="6"/>
      <c r="C143" s="51"/>
      <c r="D143" s="6"/>
      <c r="E143" s="6"/>
      <c r="F143" s="6"/>
      <c r="G143" s="6"/>
    </row>
    <row r="144" spans="1:7" x14ac:dyDescent="0.25">
      <c r="A144" s="6"/>
      <c r="B144" s="6"/>
      <c r="C144" s="51"/>
      <c r="D144" s="6"/>
      <c r="E144" s="6"/>
      <c r="F144" s="6"/>
      <c r="G144" s="6"/>
    </row>
    <row r="145" spans="1:7" x14ac:dyDescent="0.25">
      <c r="A145" s="6"/>
      <c r="B145" s="6"/>
      <c r="C145" s="51"/>
      <c r="D145" s="6"/>
      <c r="E145" s="6"/>
      <c r="F145" s="6"/>
      <c r="G145" s="6"/>
    </row>
    <row r="146" spans="1:7" x14ac:dyDescent="0.25">
      <c r="A146" s="6"/>
      <c r="B146" s="6"/>
      <c r="C146" s="51"/>
      <c r="D146" s="6"/>
      <c r="E146" s="6"/>
      <c r="F146" s="6"/>
      <c r="G146" s="6"/>
    </row>
    <row r="147" spans="1:7" x14ac:dyDescent="0.25">
      <c r="A147" s="6"/>
      <c r="B147" s="6"/>
      <c r="C147" s="51"/>
      <c r="D147" s="6"/>
      <c r="E147" s="6"/>
      <c r="F147" s="6"/>
      <c r="G147" s="6"/>
    </row>
    <row r="148" spans="1:7" x14ac:dyDescent="0.25">
      <c r="A148" s="6"/>
      <c r="B148" s="6"/>
      <c r="C148" s="51"/>
      <c r="D148" s="6"/>
      <c r="E148" s="6"/>
      <c r="F148" s="6"/>
      <c r="G148" s="6"/>
    </row>
    <row r="149" spans="1:7" x14ac:dyDescent="0.25">
      <c r="A149" s="6"/>
      <c r="B149" s="6"/>
      <c r="C149" s="51"/>
      <c r="D149" s="6"/>
      <c r="E149" s="6"/>
      <c r="F149" s="6"/>
      <c r="G149" s="6"/>
    </row>
    <row r="150" spans="1:7" x14ac:dyDescent="0.25">
      <c r="A150" s="6"/>
      <c r="B150" s="6"/>
      <c r="C150" s="51"/>
      <c r="D150" s="6"/>
      <c r="E150" s="6"/>
      <c r="F150" s="6"/>
      <c r="G150" s="6"/>
    </row>
    <row r="151" spans="1:7" x14ac:dyDescent="0.25">
      <c r="A151" s="6"/>
      <c r="B151" s="6"/>
      <c r="C151" s="51"/>
      <c r="D151" s="6"/>
      <c r="E151" s="6"/>
      <c r="F151" s="6"/>
      <c r="G151" s="6"/>
    </row>
    <row r="152" spans="1:7" x14ac:dyDescent="0.25">
      <c r="A152" s="6"/>
      <c r="B152" s="6"/>
      <c r="C152" s="51"/>
      <c r="D152" s="6"/>
      <c r="E152" s="6"/>
      <c r="F152" s="6"/>
      <c r="G152" s="6"/>
    </row>
    <row r="153" spans="1:7" x14ac:dyDescent="0.25">
      <c r="A153" s="6"/>
      <c r="B153" s="6"/>
      <c r="C153" s="51"/>
      <c r="D153" s="6"/>
      <c r="E153" s="6"/>
      <c r="F153" s="6"/>
      <c r="G153" s="6"/>
    </row>
    <row r="154" spans="1:7" x14ac:dyDescent="0.25">
      <c r="A154" s="6"/>
      <c r="B154" s="6"/>
      <c r="C154" s="51"/>
      <c r="D154" s="6"/>
      <c r="E154" s="6"/>
      <c r="F154" s="6"/>
      <c r="G154" s="6"/>
    </row>
    <row r="155" spans="1:7" x14ac:dyDescent="0.25">
      <c r="A155" s="6"/>
      <c r="B155" s="6"/>
      <c r="C155" s="51"/>
      <c r="D155" s="6"/>
      <c r="E155" s="6"/>
      <c r="F155" s="6"/>
      <c r="G155" s="6"/>
    </row>
    <row r="156" spans="1:7" x14ac:dyDescent="0.25">
      <c r="A156" s="6"/>
      <c r="B156" s="6"/>
      <c r="C156" s="51"/>
      <c r="D156" s="6"/>
      <c r="E156" s="6"/>
      <c r="F156" s="6"/>
      <c r="G156" s="6"/>
    </row>
    <row r="157" spans="1:7" x14ac:dyDescent="0.25">
      <c r="A157" s="6"/>
      <c r="B157" s="6"/>
      <c r="C157" s="51"/>
      <c r="D157" s="6"/>
      <c r="E157" s="6"/>
      <c r="F157" s="6"/>
      <c r="G157" s="6"/>
    </row>
    <row r="158" spans="1:7" x14ac:dyDescent="0.25">
      <c r="A158" s="6"/>
      <c r="B158" s="6"/>
      <c r="C158" s="51"/>
      <c r="D158" s="6"/>
      <c r="E158" s="6"/>
      <c r="F158" s="6"/>
      <c r="G158" s="6"/>
    </row>
    <row r="159" spans="1:7" x14ac:dyDescent="0.25">
      <c r="A159" s="6"/>
      <c r="B159" s="6"/>
      <c r="C159" s="51"/>
      <c r="D159" s="6"/>
      <c r="E159" s="6"/>
      <c r="F159" s="6"/>
      <c r="G159" s="6"/>
    </row>
    <row r="160" spans="1:7" x14ac:dyDescent="0.25">
      <c r="A160" s="6"/>
      <c r="B160" s="6"/>
      <c r="C160" s="51"/>
      <c r="D160" s="6"/>
      <c r="E160" s="6"/>
      <c r="F160" s="6"/>
      <c r="G160" s="6"/>
    </row>
    <row r="161" spans="1:7" x14ac:dyDescent="0.25">
      <c r="A161" s="6"/>
      <c r="B161" s="6"/>
      <c r="C161" s="51"/>
      <c r="D161" s="6"/>
      <c r="E161" s="6"/>
      <c r="F161" s="6"/>
      <c r="G161" s="6"/>
    </row>
    <row r="162" spans="1:7" x14ac:dyDescent="0.25">
      <c r="A162" s="6"/>
      <c r="B162" s="6"/>
      <c r="C162" s="51"/>
      <c r="D162" s="6"/>
      <c r="E162" s="6"/>
      <c r="F162" s="6"/>
      <c r="G162" s="6"/>
    </row>
    <row r="163" spans="1:7" x14ac:dyDescent="0.25">
      <c r="A163" s="6"/>
      <c r="B163" s="6"/>
      <c r="C163" s="51"/>
      <c r="D163" s="6"/>
      <c r="E163" s="6"/>
      <c r="F163" s="6"/>
      <c r="G163" s="6"/>
    </row>
    <row r="164" spans="1:7" x14ac:dyDescent="0.25">
      <c r="A164" s="6"/>
      <c r="B164" s="6"/>
      <c r="C164" s="51"/>
      <c r="D164" s="6"/>
      <c r="E164" s="6"/>
      <c r="F164" s="6"/>
      <c r="G164" s="6"/>
    </row>
    <row r="165" spans="1:7" x14ac:dyDescent="0.25">
      <c r="A165" s="6"/>
      <c r="B165" s="6"/>
      <c r="C165" s="51"/>
      <c r="D165" s="6"/>
      <c r="E165" s="6"/>
      <c r="F165" s="6"/>
      <c r="G165" s="6"/>
    </row>
    <row r="166" spans="1:7" x14ac:dyDescent="0.25">
      <c r="A166" s="6"/>
      <c r="B166" s="6"/>
      <c r="C166" s="51"/>
      <c r="D166" s="6"/>
      <c r="E166" s="6"/>
      <c r="F166" s="6"/>
      <c r="G166" s="6"/>
    </row>
    <row r="167" spans="1:7" x14ac:dyDescent="0.25">
      <c r="A167" s="6"/>
      <c r="B167" s="6"/>
      <c r="C167" s="51"/>
      <c r="D167" s="6"/>
      <c r="E167" s="6"/>
      <c r="F167" s="6"/>
      <c r="G167" s="6"/>
    </row>
    <row r="168" spans="1:7" x14ac:dyDescent="0.25">
      <c r="A168" s="6"/>
      <c r="B168" s="6"/>
      <c r="C168" s="51"/>
      <c r="D168" s="6"/>
      <c r="E168" s="6"/>
      <c r="F168" s="6"/>
      <c r="G168" s="6"/>
    </row>
    <row r="169" spans="1:7" x14ac:dyDescent="0.25">
      <c r="A169" s="6"/>
      <c r="B169" s="6"/>
      <c r="C169" s="51"/>
      <c r="D169" s="6"/>
      <c r="E169" s="6"/>
      <c r="F169" s="6"/>
      <c r="G169" s="6"/>
    </row>
    <row r="170" spans="1:7" x14ac:dyDescent="0.25">
      <c r="A170" s="6"/>
      <c r="B170" s="6"/>
      <c r="C170" s="51"/>
      <c r="D170" s="6"/>
      <c r="E170" s="6"/>
      <c r="F170" s="6"/>
      <c r="G170" s="6"/>
    </row>
    <row r="171" spans="1:7" x14ac:dyDescent="0.25">
      <c r="A171" s="6"/>
      <c r="B171" s="6"/>
      <c r="C171" s="51"/>
      <c r="D171" s="6"/>
      <c r="E171" s="6"/>
      <c r="F171" s="6"/>
      <c r="G171" s="6"/>
    </row>
    <row r="172" spans="1:7" x14ac:dyDescent="0.25">
      <c r="A172" s="6"/>
      <c r="B172" s="6"/>
      <c r="C172" s="51"/>
      <c r="D172" s="6"/>
      <c r="E172" s="6"/>
      <c r="F172" s="6"/>
      <c r="G172" s="6"/>
    </row>
    <row r="173" spans="1:7" x14ac:dyDescent="0.25">
      <c r="A173" s="6"/>
      <c r="B173" s="6"/>
      <c r="C173" s="51"/>
      <c r="D173" s="6"/>
      <c r="E173" s="6"/>
      <c r="F173" s="6"/>
      <c r="G173" s="6"/>
    </row>
    <row r="174" spans="1:7" x14ac:dyDescent="0.25">
      <c r="A174" s="6"/>
      <c r="B174" s="6"/>
      <c r="C174" s="51"/>
      <c r="D174" s="6"/>
      <c r="E174" s="6"/>
      <c r="F174" s="6"/>
      <c r="G174" s="6"/>
    </row>
    <row r="175" spans="1:7" x14ac:dyDescent="0.25">
      <c r="A175" s="6"/>
      <c r="B175" s="6"/>
      <c r="C175" s="51"/>
      <c r="D175" s="6"/>
      <c r="E175" s="6"/>
      <c r="F175" s="6"/>
      <c r="G175" s="6"/>
    </row>
    <row r="176" spans="1:7" x14ac:dyDescent="0.25">
      <c r="A176" s="6"/>
      <c r="B176" s="6"/>
      <c r="C176" s="51"/>
      <c r="D176" s="6"/>
      <c r="E176" s="6"/>
      <c r="F176" s="6"/>
      <c r="G176" s="6"/>
    </row>
    <row r="177" spans="1:7" x14ac:dyDescent="0.25">
      <c r="A177" s="6"/>
      <c r="B177" s="6"/>
      <c r="C177" s="51"/>
      <c r="D177" s="6"/>
      <c r="E177" s="6"/>
      <c r="F177" s="6"/>
      <c r="G177" s="6"/>
    </row>
    <row r="178" spans="1:7" x14ac:dyDescent="0.25">
      <c r="A178" s="6"/>
      <c r="B178" s="6"/>
      <c r="C178" s="51"/>
      <c r="D178" s="6"/>
      <c r="E178" s="6"/>
      <c r="F178" s="6"/>
      <c r="G178" s="6"/>
    </row>
    <row r="179" spans="1:7" x14ac:dyDescent="0.25">
      <c r="A179" s="6"/>
      <c r="B179" s="6"/>
      <c r="C179" s="51"/>
      <c r="D179" s="6"/>
      <c r="E179" s="6"/>
      <c r="F179" s="6"/>
      <c r="G179" s="6"/>
    </row>
    <row r="180" spans="1:7" x14ac:dyDescent="0.25">
      <c r="A180" s="6"/>
      <c r="B180" s="6"/>
      <c r="C180" s="51"/>
      <c r="D180" s="6"/>
      <c r="E180" s="6"/>
      <c r="F180" s="6"/>
      <c r="G180" s="6"/>
    </row>
    <row r="181" spans="1:7" x14ac:dyDescent="0.25">
      <c r="A181" s="6"/>
      <c r="B181" s="6"/>
      <c r="C181" s="51"/>
      <c r="D181" s="6"/>
      <c r="E181" s="6"/>
      <c r="F181" s="6"/>
      <c r="G181" s="6"/>
    </row>
    <row r="182" spans="1:7" x14ac:dyDescent="0.25">
      <c r="A182" s="6"/>
      <c r="B182" s="6"/>
      <c r="C182" s="51"/>
      <c r="D182" s="6"/>
      <c r="E182" s="6"/>
      <c r="F182" s="6"/>
      <c r="G182" s="6"/>
    </row>
    <row r="183" spans="1:7" x14ac:dyDescent="0.25">
      <c r="A183" s="6"/>
      <c r="B183" s="6"/>
      <c r="C183" s="51"/>
      <c r="D183" s="6"/>
      <c r="E183" s="6"/>
      <c r="F183" s="6"/>
      <c r="G183" s="6"/>
    </row>
    <row r="184" spans="1:7" x14ac:dyDescent="0.25">
      <c r="A184" s="6"/>
      <c r="B184" s="6"/>
      <c r="C184" s="51"/>
      <c r="D184" s="6"/>
      <c r="E184" s="6"/>
      <c r="F184" s="6"/>
      <c r="G184" s="6"/>
    </row>
    <row r="185" spans="1:7" x14ac:dyDescent="0.25">
      <c r="A185" s="6"/>
      <c r="B185" s="6"/>
      <c r="C185" s="51"/>
      <c r="D185" s="6"/>
      <c r="E185" s="6"/>
      <c r="F185" s="6"/>
      <c r="G185" s="6"/>
    </row>
    <row r="186" spans="1:7" x14ac:dyDescent="0.25">
      <c r="A186" s="6"/>
      <c r="B186" s="6"/>
      <c r="C186" s="51"/>
      <c r="D186" s="6"/>
      <c r="E186" s="6"/>
      <c r="F186" s="6"/>
      <c r="G186" s="6"/>
    </row>
    <row r="187" spans="1:7" x14ac:dyDescent="0.25">
      <c r="A187" s="6"/>
      <c r="B187" s="6"/>
      <c r="C187" s="51"/>
      <c r="D187" s="6"/>
      <c r="E187" s="6"/>
      <c r="F187" s="6"/>
      <c r="G187" s="6"/>
    </row>
    <row r="188" spans="1:7" x14ac:dyDescent="0.25">
      <c r="A188" s="6"/>
      <c r="B188" s="6"/>
      <c r="C188" s="51"/>
      <c r="D188" s="6"/>
      <c r="E188" s="6"/>
      <c r="F188" s="6"/>
      <c r="G188" s="6"/>
    </row>
    <row r="189" spans="1:7" x14ac:dyDescent="0.25">
      <c r="A189" s="6"/>
      <c r="B189" s="6"/>
      <c r="C189" s="51"/>
      <c r="D189" s="6"/>
      <c r="E189" s="6"/>
      <c r="F189" s="6"/>
      <c r="G189" s="6"/>
    </row>
    <row r="190" spans="1:7" x14ac:dyDescent="0.25">
      <c r="A190" s="6"/>
      <c r="B190" s="6"/>
      <c r="C190" s="51"/>
      <c r="D190" s="6"/>
      <c r="E190" s="6"/>
      <c r="F190" s="6"/>
      <c r="G190" s="6"/>
    </row>
    <row r="191" spans="1:7" x14ac:dyDescent="0.25">
      <c r="A191" s="6"/>
      <c r="B191" s="6"/>
      <c r="C191" s="51"/>
      <c r="D191" s="6"/>
      <c r="E191" s="6"/>
      <c r="F191" s="6"/>
      <c r="G191" s="6"/>
    </row>
    <row r="192" spans="1:7" x14ac:dyDescent="0.25">
      <c r="A192" s="6"/>
      <c r="B192" s="6"/>
      <c r="C192" s="51"/>
      <c r="D192" s="6"/>
      <c r="E192" s="6"/>
      <c r="F192" s="6"/>
      <c r="G192" s="6"/>
    </row>
    <row r="193" spans="1:7" x14ac:dyDescent="0.25">
      <c r="A193" s="6"/>
      <c r="B193" s="6"/>
      <c r="C193" s="51"/>
      <c r="D193" s="6"/>
      <c r="E193" s="6"/>
      <c r="F193" s="6"/>
      <c r="G193" s="6"/>
    </row>
    <row r="194" spans="1:7" x14ac:dyDescent="0.25">
      <c r="A194" s="6"/>
      <c r="B194" s="6"/>
      <c r="C194" s="51"/>
      <c r="D194" s="6"/>
      <c r="E194" s="6"/>
      <c r="F194" s="6"/>
      <c r="G194" s="6"/>
    </row>
    <row r="195" spans="1:7" x14ac:dyDescent="0.25">
      <c r="A195" s="6"/>
      <c r="B195" s="6"/>
      <c r="C195" s="51"/>
      <c r="D195" s="6"/>
      <c r="E195" s="6"/>
      <c r="F195" s="6"/>
      <c r="G195" s="6"/>
    </row>
    <row r="196" spans="1:7" x14ac:dyDescent="0.25">
      <c r="A196" s="6"/>
      <c r="B196" s="6"/>
      <c r="C196" s="51"/>
      <c r="D196" s="6"/>
      <c r="E196" s="6"/>
      <c r="F196" s="6"/>
      <c r="G196" s="6"/>
    </row>
    <row r="197" spans="1:7" x14ac:dyDescent="0.25">
      <c r="A197" s="6"/>
      <c r="B197" s="6"/>
      <c r="C197" s="51"/>
      <c r="D197" s="6"/>
      <c r="E197" s="6"/>
      <c r="F197" s="6"/>
      <c r="G197" s="6"/>
    </row>
    <row r="198" spans="1:7" x14ac:dyDescent="0.25">
      <c r="A198" s="6"/>
      <c r="B198" s="6"/>
      <c r="C198" s="51"/>
      <c r="D198" s="6"/>
      <c r="E198" s="6"/>
      <c r="F198" s="6"/>
      <c r="G198" s="6"/>
    </row>
    <row r="199" spans="1:7" x14ac:dyDescent="0.25">
      <c r="A199" s="6"/>
      <c r="B199" s="6"/>
      <c r="C199" s="51"/>
      <c r="D199" s="6"/>
      <c r="E199" s="6"/>
      <c r="F199" s="6"/>
      <c r="G199" s="6"/>
    </row>
    <row r="200" spans="1:7" x14ac:dyDescent="0.25">
      <c r="A200" s="6"/>
      <c r="B200" s="6"/>
      <c r="C200" s="51"/>
      <c r="D200" s="6"/>
      <c r="E200" s="6"/>
      <c r="F200" s="6"/>
      <c r="G200" s="6"/>
    </row>
    <row r="201" spans="1:7" x14ac:dyDescent="0.25">
      <c r="A201" s="6"/>
      <c r="B201" s="6"/>
      <c r="C201" s="51"/>
      <c r="D201" s="6"/>
      <c r="E201" s="6"/>
      <c r="F201" s="6"/>
      <c r="G201" s="6"/>
    </row>
    <row r="202" spans="1:7" x14ac:dyDescent="0.25">
      <c r="A202" s="6"/>
      <c r="B202" s="6"/>
      <c r="C202" s="51"/>
      <c r="D202" s="6"/>
      <c r="E202" s="6"/>
      <c r="F202" s="6"/>
      <c r="G202" s="6"/>
    </row>
    <row r="203" spans="1:7" x14ac:dyDescent="0.25">
      <c r="A203" s="6"/>
      <c r="B203" s="6"/>
      <c r="C203" s="51"/>
      <c r="D203" s="6"/>
      <c r="E203" s="6"/>
      <c r="F203" s="6"/>
      <c r="G203" s="6"/>
    </row>
    <row r="204" spans="1:7" x14ac:dyDescent="0.25">
      <c r="A204" s="6"/>
      <c r="B204" s="6"/>
      <c r="C204" s="51"/>
      <c r="D204" s="6"/>
      <c r="E204" s="6"/>
      <c r="F204" s="6"/>
      <c r="G204" s="6"/>
    </row>
    <row r="205" spans="1:7" x14ac:dyDescent="0.25">
      <c r="A205" s="6"/>
      <c r="B205" s="6"/>
      <c r="C205" s="51"/>
      <c r="D205" s="6"/>
      <c r="E205" s="6"/>
      <c r="F205" s="6"/>
      <c r="G205" s="6"/>
    </row>
    <row r="206" spans="1:7" x14ac:dyDescent="0.25">
      <c r="A206" s="6"/>
      <c r="B206" s="6"/>
      <c r="C206" s="51"/>
      <c r="D206" s="6"/>
      <c r="E206" s="6"/>
      <c r="F206" s="6"/>
      <c r="G206" s="6"/>
    </row>
    <row r="207" spans="1:7" x14ac:dyDescent="0.25">
      <c r="A207" s="6"/>
      <c r="B207" s="6"/>
      <c r="C207" s="51"/>
      <c r="D207" s="6"/>
      <c r="E207" s="6"/>
      <c r="F207" s="6"/>
      <c r="G207" s="6"/>
    </row>
    <row r="208" spans="1:7" x14ac:dyDescent="0.25">
      <c r="C208" s="52"/>
    </row>
    <row r="209" spans="3:3" x14ac:dyDescent="0.25">
      <c r="C209" s="52"/>
    </row>
    <row r="210" spans="3:3" x14ac:dyDescent="0.25">
      <c r="C210" s="52"/>
    </row>
    <row r="211" spans="3:3" x14ac:dyDescent="0.25">
      <c r="C211" s="52"/>
    </row>
    <row r="212" spans="3:3" x14ac:dyDescent="0.25">
      <c r="C212" s="52"/>
    </row>
    <row r="213" spans="3:3" x14ac:dyDescent="0.25">
      <c r="C213" s="52"/>
    </row>
    <row r="214" spans="3:3" x14ac:dyDescent="0.25">
      <c r="C214" s="52"/>
    </row>
    <row r="215" spans="3:3" x14ac:dyDescent="0.25">
      <c r="C215" s="52"/>
    </row>
    <row r="216" spans="3:3" x14ac:dyDescent="0.25">
      <c r="C216" s="52"/>
    </row>
    <row r="217" spans="3:3" x14ac:dyDescent="0.25">
      <c r="C217" s="52"/>
    </row>
    <row r="218" spans="3:3" x14ac:dyDescent="0.25">
      <c r="C218" s="52"/>
    </row>
    <row r="219" spans="3:3" x14ac:dyDescent="0.25">
      <c r="C219" s="52"/>
    </row>
    <row r="220" spans="3:3" x14ac:dyDescent="0.25">
      <c r="C220" s="52"/>
    </row>
    <row r="221" spans="3:3" x14ac:dyDescent="0.25">
      <c r="C221" s="52"/>
    </row>
    <row r="222" spans="3:3" x14ac:dyDescent="0.25">
      <c r="C222" s="52"/>
    </row>
    <row r="223" spans="3:3" x14ac:dyDescent="0.25">
      <c r="C223" s="52"/>
    </row>
    <row r="224" spans="3:3" x14ac:dyDescent="0.25">
      <c r="C224" s="52"/>
    </row>
    <row r="225" spans="3:3" x14ac:dyDescent="0.25">
      <c r="C225" s="52"/>
    </row>
    <row r="226" spans="3:3" x14ac:dyDescent="0.25">
      <c r="C226" s="52"/>
    </row>
    <row r="227" spans="3:3" x14ac:dyDescent="0.25">
      <c r="C227" s="52"/>
    </row>
    <row r="228" spans="3:3" x14ac:dyDescent="0.25">
      <c r="C228" s="52"/>
    </row>
    <row r="229" spans="3:3" x14ac:dyDescent="0.25">
      <c r="C229" s="52"/>
    </row>
    <row r="230" spans="3:3" x14ac:dyDescent="0.25">
      <c r="C230" s="52"/>
    </row>
    <row r="231" spans="3:3" x14ac:dyDescent="0.25">
      <c r="C231" s="52"/>
    </row>
    <row r="232" spans="3:3" x14ac:dyDescent="0.25">
      <c r="C232" s="52"/>
    </row>
    <row r="233" spans="3:3" x14ac:dyDescent="0.25">
      <c r="C233" s="52"/>
    </row>
    <row r="234" spans="3:3" x14ac:dyDescent="0.25">
      <c r="C234" s="52"/>
    </row>
    <row r="235" spans="3:3" x14ac:dyDescent="0.25">
      <c r="C235" s="52"/>
    </row>
    <row r="236" spans="3:3" x14ac:dyDescent="0.25">
      <c r="C236" s="52"/>
    </row>
    <row r="237" spans="3:3" x14ac:dyDescent="0.25">
      <c r="C237" s="52"/>
    </row>
    <row r="238" spans="3:3" x14ac:dyDescent="0.25">
      <c r="C238" s="52"/>
    </row>
    <row r="239" spans="3:3" x14ac:dyDescent="0.25">
      <c r="C239" s="52"/>
    </row>
    <row r="240" spans="3:3" x14ac:dyDescent="0.25">
      <c r="C240" s="52"/>
    </row>
    <row r="241" spans="3:3" x14ac:dyDescent="0.25">
      <c r="C241" s="52"/>
    </row>
    <row r="242" spans="3:3" x14ac:dyDescent="0.25">
      <c r="C242" s="52"/>
    </row>
    <row r="243" spans="3:3" x14ac:dyDescent="0.25">
      <c r="C243" s="52"/>
    </row>
    <row r="244" spans="3:3" x14ac:dyDescent="0.25">
      <c r="C244" s="52"/>
    </row>
    <row r="245" spans="3:3" x14ac:dyDescent="0.25">
      <c r="C245" s="52"/>
    </row>
    <row r="246" spans="3:3" x14ac:dyDescent="0.25">
      <c r="C246" s="52"/>
    </row>
    <row r="247" spans="3:3" x14ac:dyDescent="0.25">
      <c r="C247" s="52"/>
    </row>
    <row r="248" spans="3:3" x14ac:dyDescent="0.25">
      <c r="C248" s="52"/>
    </row>
    <row r="249" spans="3:3" x14ac:dyDescent="0.25">
      <c r="C249" s="52"/>
    </row>
    <row r="250" spans="3:3" x14ac:dyDescent="0.25">
      <c r="C250" s="52"/>
    </row>
    <row r="251" spans="3:3" x14ac:dyDescent="0.25">
      <c r="C251" s="52"/>
    </row>
    <row r="252" spans="3:3" x14ac:dyDescent="0.25">
      <c r="C252" s="52"/>
    </row>
    <row r="253" spans="3:3" x14ac:dyDescent="0.25">
      <c r="C253" s="52"/>
    </row>
    <row r="254" spans="3:3" x14ac:dyDescent="0.25">
      <c r="C254" s="52"/>
    </row>
    <row r="255" spans="3:3" x14ac:dyDescent="0.25">
      <c r="C255" s="52"/>
    </row>
    <row r="256" spans="3:3" x14ac:dyDescent="0.25">
      <c r="C256" s="52"/>
    </row>
    <row r="257" spans="3:3" x14ac:dyDescent="0.25">
      <c r="C257" s="52"/>
    </row>
    <row r="258" spans="3:3" x14ac:dyDescent="0.25">
      <c r="C258" s="52"/>
    </row>
    <row r="259" spans="3:3" x14ac:dyDescent="0.25">
      <c r="C259" s="52"/>
    </row>
    <row r="260" spans="3:3" x14ac:dyDescent="0.25">
      <c r="C260" s="52"/>
    </row>
    <row r="261" spans="3:3" x14ac:dyDescent="0.25">
      <c r="C261" s="52"/>
    </row>
    <row r="262" spans="3:3" x14ac:dyDescent="0.25">
      <c r="C262" s="52"/>
    </row>
    <row r="263" spans="3:3" x14ac:dyDescent="0.25">
      <c r="C263" s="52"/>
    </row>
    <row r="264" spans="3:3" x14ac:dyDescent="0.25">
      <c r="C264" s="52"/>
    </row>
    <row r="265" spans="3:3" x14ac:dyDescent="0.25">
      <c r="C265" s="52"/>
    </row>
    <row r="266" spans="3:3" x14ac:dyDescent="0.25">
      <c r="C266" s="52"/>
    </row>
    <row r="267" spans="3:3" x14ac:dyDescent="0.25">
      <c r="C267" s="52"/>
    </row>
    <row r="268" spans="3:3" x14ac:dyDescent="0.25">
      <c r="C268" s="52"/>
    </row>
    <row r="269" spans="3:3" x14ac:dyDescent="0.25">
      <c r="C269" s="52"/>
    </row>
    <row r="270" spans="3:3" x14ac:dyDescent="0.25">
      <c r="C270" s="52"/>
    </row>
    <row r="271" spans="3:3" x14ac:dyDescent="0.25">
      <c r="C271" s="52"/>
    </row>
    <row r="272" spans="3:3" x14ac:dyDescent="0.25">
      <c r="C272" s="52"/>
    </row>
    <row r="273" spans="3:3" x14ac:dyDescent="0.25">
      <c r="C273" s="52"/>
    </row>
    <row r="274" spans="3:3" x14ac:dyDescent="0.25">
      <c r="C274" s="52"/>
    </row>
    <row r="275" spans="3:3" x14ac:dyDescent="0.25">
      <c r="C275" s="52"/>
    </row>
    <row r="276" spans="3:3" x14ac:dyDescent="0.25">
      <c r="C276" s="52"/>
    </row>
    <row r="277" spans="3:3" x14ac:dyDescent="0.25">
      <c r="C277" s="52"/>
    </row>
    <row r="278" spans="3:3" x14ac:dyDescent="0.25">
      <c r="C278" s="52"/>
    </row>
    <row r="279" spans="3:3" x14ac:dyDescent="0.25">
      <c r="C279" s="52"/>
    </row>
    <row r="280" spans="3:3" x14ac:dyDescent="0.25">
      <c r="C280" s="52"/>
    </row>
    <row r="281" spans="3:3" x14ac:dyDescent="0.25">
      <c r="C281" s="52"/>
    </row>
    <row r="282" spans="3:3" x14ac:dyDescent="0.25">
      <c r="C282" s="52"/>
    </row>
    <row r="283" spans="3:3" x14ac:dyDescent="0.25">
      <c r="C283" s="52"/>
    </row>
    <row r="284" spans="3:3" x14ac:dyDescent="0.25">
      <c r="C284" s="52"/>
    </row>
    <row r="285" spans="3:3" x14ac:dyDescent="0.25">
      <c r="C285" s="52"/>
    </row>
    <row r="286" spans="3:3" x14ac:dyDescent="0.25">
      <c r="C286" s="52"/>
    </row>
    <row r="287" spans="3:3" x14ac:dyDescent="0.25">
      <c r="C287" s="52"/>
    </row>
    <row r="288" spans="3:3" x14ac:dyDescent="0.25">
      <c r="C288" s="52"/>
    </row>
    <row r="289" spans="3:3" x14ac:dyDescent="0.25">
      <c r="C289" s="52"/>
    </row>
    <row r="290" spans="3:3" x14ac:dyDescent="0.25">
      <c r="C290" s="52"/>
    </row>
    <row r="291" spans="3:3" x14ac:dyDescent="0.25">
      <c r="C291" s="52"/>
    </row>
    <row r="292" spans="3:3" x14ac:dyDescent="0.25">
      <c r="C292" s="52"/>
    </row>
    <row r="293" spans="3:3" x14ac:dyDescent="0.25">
      <c r="C293" s="52"/>
    </row>
    <row r="294" spans="3:3" x14ac:dyDescent="0.25">
      <c r="C294" s="52"/>
    </row>
    <row r="295" spans="3:3" x14ac:dyDescent="0.25">
      <c r="C295" s="52"/>
    </row>
    <row r="296" spans="3:3" x14ac:dyDescent="0.25">
      <c r="C296" s="52"/>
    </row>
    <row r="297" spans="3:3" x14ac:dyDescent="0.25">
      <c r="C297" s="52"/>
    </row>
    <row r="298" spans="3:3" x14ac:dyDescent="0.25">
      <c r="C298" s="52"/>
    </row>
    <row r="299" spans="3:3" x14ac:dyDescent="0.25">
      <c r="C299" s="52"/>
    </row>
    <row r="300" spans="3:3" x14ac:dyDescent="0.25">
      <c r="C300" s="52"/>
    </row>
    <row r="301" spans="3:3" x14ac:dyDescent="0.25">
      <c r="C301" s="52"/>
    </row>
    <row r="302" spans="3:3" x14ac:dyDescent="0.25">
      <c r="C302" s="52"/>
    </row>
    <row r="303" spans="3:3" x14ac:dyDescent="0.25">
      <c r="C303" s="52"/>
    </row>
    <row r="304" spans="3:3" x14ac:dyDescent="0.25">
      <c r="C304" s="52"/>
    </row>
    <row r="305" spans="3:3" x14ac:dyDescent="0.25">
      <c r="C305" s="52"/>
    </row>
    <row r="306" spans="3:3" x14ac:dyDescent="0.25">
      <c r="C306" s="52"/>
    </row>
    <row r="307" spans="3:3" x14ac:dyDescent="0.25">
      <c r="C307" s="52"/>
    </row>
    <row r="308" spans="3:3" x14ac:dyDescent="0.25">
      <c r="C308" s="52"/>
    </row>
    <row r="309" spans="3:3" x14ac:dyDescent="0.25">
      <c r="C309" s="52"/>
    </row>
    <row r="310" spans="3:3" x14ac:dyDescent="0.25">
      <c r="C310" s="52"/>
    </row>
    <row r="311" spans="3:3" x14ac:dyDescent="0.25">
      <c r="C311" s="52"/>
    </row>
    <row r="312" spans="3:3" x14ac:dyDescent="0.25">
      <c r="C312" s="52"/>
    </row>
    <row r="313" spans="3:3" x14ac:dyDescent="0.25">
      <c r="C313" s="52"/>
    </row>
    <row r="314" spans="3:3" x14ac:dyDescent="0.25">
      <c r="C314" s="52"/>
    </row>
    <row r="315" spans="3:3" x14ac:dyDescent="0.25">
      <c r="C315" s="52"/>
    </row>
    <row r="316" spans="3:3" x14ac:dyDescent="0.25">
      <c r="C316" s="52"/>
    </row>
    <row r="317" spans="3:3" x14ac:dyDescent="0.25">
      <c r="C317" s="52"/>
    </row>
    <row r="318" spans="3:3" x14ac:dyDescent="0.25">
      <c r="C318" s="52"/>
    </row>
    <row r="319" spans="3:3" x14ac:dyDescent="0.25">
      <c r="C319" s="52"/>
    </row>
    <row r="320" spans="3:3" x14ac:dyDescent="0.25">
      <c r="C320" s="52"/>
    </row>
    <row r="321" spans="3:3" x14ac:dyDescent="0.25">
      <c r="C321" s="52"/>
    </row>
    <row r="322" spans="3:3" x14ac:dyDescent="0.25">
      <c r="C322" s="52"/>
    </row>
    <row r="323" spans="3:3" x14ac:dyDescent="0.25">
      <c r="C323" s="52"/>
    </row>
    <row r="324" spans="3:3" x14ac:dyDescent="0.25">
      <c r="C324" s="52"/>
    </row>
    <row r="325" spans="3:3" x14ac:dyDescent="0.25">
      <c r="C325" s="52"/>
    </row>
    <row r="326" spans="3:3" x14ac:dyDescent="0.25">
      <c r="C326" s="52"/>
    </row>
    <row r="327" spans="3:3" x14ac:dyDescent="0.25">
      <c r="C327" s="52"/>
    </row>
    <row r="328" spans="3:3" x14ac:dyDescent="0.25">
      <c r="C328" s="52"/>
    </row>
    <row r="329" spans="3:3" x14ac:dyDescent="0.25">
      <c r="C329" s="52"/>
    </row>
    <row r="330" spans="3:3" x14ac:dyDescent="0.25">
      <c r="C330" s="52"/>
    </row>
    <row r="331" spans="3:3" x14ac:dyDescent="0.25">
      <c r="C331" s="52"/>
    </row>
    <row r="332" spans="3:3" x14ac:dyDescent="0.25">
      <c r="C332" s="52"/>
    </row>
    <row r="333" spans="3:3" x14ac:dyDescent="0.25">
      <c r="C333" s="52"/>
    </row>
    <row r="334" spans="3:3" x14ac:dyDescent="0.25">
      <c r="C334" s="52"/>
    </row>
    <row r="335" spans="3:3" x14ac:dyDescent="0.25">
      <c r="C335" s="52"/>
    </row>
    <row r="336" spans="3:3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  <row r="466" spans="3:3" x14ac:dyDescent="0.25">
      <c r="C466" s="52"/>
    </row>
    <row r="467" spans="3:3" x14ac:dyDescent="0.25">
      <c r="C467" s="52"/>
    </row>
    <row r="468" spans="3:3" x14ac:dyDescent="0.25">
      <c r="C468" s="52"/>
    </row>
    <row r="469" spans="3:3" x14ac:dyDescent="0.25">
      <c r="C469" s="52"/>
    </row>
    <row r="470" spans="3:3" x14ac:dyDescent="0.25">
      <c r="C470" s="52"/>
    </row>
    <row r="471" spans="3:3" x14ac:dyDescent="0.25">
      <c r="C471" s="52"/>
    </row>
    <row r="472" spans="3:3" x14ac:dyDescent="0.25">
      <c r="C472" s="52"/>
    </row>
    <row r="473" spans="3:3" x14ac:dyDescent="0.25">
      <c r="C473" s="52"/>
    </row>
    <row r="474" spans="3:3" x14ac:dyDescent="0.25">
      <c r="C474" s="52"/>
    </row>
    <row r="475" spans="3:3" x14ac:dyDescent="0.25">
      <c r="C475" s="52"/>
    </row>
    <row r="476" spans="3:3" x14ac:dyDescent="0.25">
      <c r="C476" s="52"/>
    </row>
    <row r="477" spans="3:3" x14ac:dyDescent="0.25">
      <c r="C477" s="52"/>
    </row>
    <row r="478" spans="3:3" x14ac:dyDescent="0.25">
      <c r="C478" s="52"/>
    </row>
    <row r="479" spans="3:3" x14ac:dyDescent="0.25">
      <c r="C479" s="52"/>
    </row>
    <row r="480" spans="3:3" x14ac:dyDescent="0.25">
      <c r="C480" s="52"/>
    </row>
    <row r="481" spans="3:3" x14ac:dyDescent="0.25">
      <c r="C481" s="52"/>
    </row>
    <row r="482" spans="3:3" x14ac:dyDescent="0.25">
      <c r="C482" s="52"/>
    </row>
    <row r="483" spans="3:3" x14ac:dyDescent="0.25">
      <c r="C483" s="52"/>
    </row>
    <row r="484" spans="3:3" x14ac:dyDescent="0.25">
      <c r="C484" s="52"/>
    </row>
    <row r="485" spans="3:3" x14ac:dyDescent="0.25">
      <c r="C485" s="52"/>
    </row>
    <row r="486" spans="3:3" x14ac:dyDescent="0.25">
      <c r="C486" s="52"/>
    </row>
    <row r="487" spans="3:3" x14ac:dyDescent="0.25">
      <c r="C487" s="52"/>
    </row>
    <row r="488" spans="3:3" x14ac:dyDescent="0.25">
      <c r="C488" s="52"/>
    </row>
    <row r="489" spans="3:3" x14ac:dyDescent="0.25">
      <c r="C489" s="52"/>
    </row>
    <row r="490" spans="3:3" x14ac:dyDescent="0.25">
      <c r="C490" s="52"/>
    </row>
    <row r="491" spans="3:3" x14ac:dyDescent="0.25">
      <c r="C491" s="52"/>
    </row>
    <row r="492" spans="3:3" x14ac:dyDescent="0.25">
      <c r="C492" s="52"/>
    </row>
    <row r="493" spans="3:3" x14ac:dyDescent="0.25">
      <c r="C493" s="52"/>
    </row>
    <row r="494" spans="3:3" x14ac:dyDescent="0.25">
      <c r="C494" s="52"/>
    </row>
    <row r="495" spans="3:3" x14ac:dyDescent="0.25">
      <c r="C495" s="52"/>
    </row>
    <row r="496" spans="3:3" x14ac:dyDescent="0.25">
      <c r="C496" s="52"/>
    </row>
    <row r="497" spans="3:3" x14ac:dyDescent="0.25">
      <c r="C497" s="52"/>
    </row>
    <row r="498" spans="3:3" x14ac:dyDescent="0.25">
      <c r="C498" s="52"/>
    </row>
    <row r="499" spans="3:3" x14ac:dyDescent="0.25">
      <c r="C499" s="52"/>
    </row>
    <row r="500" spans="3:3" x14ac:dyDescent="0.25">
      <c r="C500" s="52"/>
    </row>
    <row r="501" spans="3:3" x14ac:dyDescent="0.25">
      <c r="C501" s="52"/>
    </row>
    <row r="502" spans="3:3" x14ac:dyDescent="0.25">
      <c r="C502" s="52"/>
    </row>
    <row r="503" spans="3:3" x14ac:dyDescent="0.25">
      <c r="C503" s="52"/>
    </row>
    <row r="504" spans="3:3" x14ac:dyDescent="0.25">
      <c r="C504" s="52"/>
    </row>
    <row r="505" spans="3:3" x14ac:dyDescent="0.25">
      <c r="C505" s="52"/>
    </row>
    <row r="506" spans="3:3" x14ac:dyDescent="0.25">
      <c r="C506" s="52"/>
    </row>
    <row r="507" spans="3:3" x14ac:dyDescent="0.25">
      <c r="C507" s="52"/>
    </row>
    <row r="508" spans="3:3" x14ac:dyDescent="0.25">
      <c r="C508" s="52"/>
    </row>
    <row r="509" spans="3:3" x14ac:dyDescent="0.25">
      <c r="C509" s="52"/>
    </row>
    <row r="510" spans="3:3" x14ac:dyDescent="0.25">
      <c r="C510" s="52"/>
    </row>
    <row r="511" spans="3:3" x14ac:dyDescent="0.25">
      <c r="C511" s="52"/>
    </row>
    <row r="512" spans="3:3" x14ac:dyDescent="0.25">
      <c r="C512" s="52"/>
    </row>
    <row r="513" spans="3:3" x14ac:dyDescent="0.25">
      <c r="C513" s="52"/>
    </row>
    <row r="514" spans="3:3" x14ac:dyDescent="0.25">
      <c r="C514" s="52"/>
    </row>
    <row r="515" spans="3:3" x14ac:dyDescent="0.25">
      <c r="C515" s="52"/>
    </row>
    <row r="516" spans="3:3" x14ac:dyDescent="0.25">
      <c r="C516" s="52"/>
    </row>
    <row r="517" spans="3:3" x14ac:dyDescent="0.25">
      <c r="C517" s="52"/>
    </row>
    <row r="518" spans="3:3" x14ac:dyDescent="0.25">
      <c r="C518" s="52"/>
    </row>
    <row r="519" spans="3:3" x14ac:dyDescent="0.25">
      <c r="C519" s="52"/>
    </row>
    <row r="520" spans="3:3" x14ac:dyDescent="0.25">
      <c r="C520" s="52"/>
    </row>
    <row r="521" spans="3:3" x14ac:dyDescent="0.25">
      <c r="C521" s="52"/>
    </row>
    <row r="522" spans="3:3" x14ac:dyDescent="0.25">
      <c r="C522" s="52"/>
    </row>
    <row r="523" spans="3:3" x14ac:dyDescent="0.25">
      <c r="C523" s="52"/>
    </row>
    <row r="524" spans="3:3" x14ac:dyDescent="0.25">
      <c r="C524" s="52"/>
    </row>
    <row r="525" spans="3:3" x14ac:dyDescent="0.25">
      <c r="C525" s="52"/>
    </row>
    <row r="526" spans="3:3" x14ac:dyDescent="0.25">
      <c r="C526" s="52"/>
    </row>
    <row r="527" spans="3:3" x14ac:dyDescent="0.25">
      <c r="C527" s="52"/>
    </row>
    <row r="528" spans="3:3" x14ac:dyDescent="0.25">
      <c r="C528" s="52"/>
    </row>
    <row r="529" spans="3:3" x14ac:dyDescent="0.25">
      <c r="C529" s="52"/>
    </row>
    <row r="530" spans="3:3" x14ac:dyDescent="0.25">
      <c r="C530" s="52"/>
    </row>
    <row r="531" spans="3:3" x14ac:dyDescent="0.25">
      <c r="C531" s="52"/>
    </row>
    <row r="532" spans="3:3" x14ac:dyDescent="0.25">
      <c r="C532" s="52"/>
    </row>
    <row r="533" spans="3:3" x14ac:dyDescent="0.25">
      <c r="C533" s="52"/>
    </row>
    <row r="534" spans="3:3" x14ac:dyDescent="0.25">
      <c r="C534" s="52"/>
    </row>
    <row r="535" spans="3:3" x14ac:dyDescent="0.25">
      <c r="C535" s="52"/>
    </row>
    <row r="536" spans="3:3" x14ac:dyDescent="0.25">
      <c r="C536" s="52"/>
    </row>
  </sheetData>
  <mergeCells count="43">
    <mergeCell ref="B17:O17"/>
    <mergeCell ref="B18:O18"/>
    <mergeCell ref="B11:O11"/>
    <mergeCell ref="B12:O12"/>
    <mergeCell ref="B9:O9"/>
    <mergeCell ref="B10:O10"/>
    <mergeCell ref="B15:O15"/>
    <mergeCell ref="B16:O16"/>
    <mergeCell ref="B13:O13"/>
    <mergeCell ref="B14:O14"/>
    <mergeCell ref="B6:O6"/>
    <mergeCell ref="B7:O7"/>
    <mergeCell ref="B8:O8"/>
    <mergeCell ref="B1:O1"/>
    <mergeCell ref="B2:O2"/>
    <mergeCell ref="B3:O3"/>
    <mergeCell ref="B4:O4"/>
    <mergeCell ref="B5:O5"/>
    <mergeCell ref="A20:O20"/>
    <mergeCell ref="N23:N24"/>
    <mergeCell ref="O23:O24"/>
    <mergeCell ref="K23:K24"/>
    <mergeCell ref="A22:A24"/>
    <mergeCell ref="B22:B24"/>
    <mergeCell ref="C22:C24"/>
    <mergeCell ref="H22:H24"/>
    <mergeCell ref="I22:K22"/>
    <mergeCell ref="I23:I24"/>
    <mergeCell ref="B103:O103"/>
    <mergeCell ref="L22:L24"/>
    <mergeCell ref="D22:D24"/>
    <mergeCell ref="E22:G22"/>
    <mergeCell ref="G23:G24"/>
    <mergeCell ref="E23:E24"/>
    <mergeCell ref="B88:O88"/>
    <mergeCell ref="M22:O22"/>
    <mergeCell ref="M23:M24"/>
    <mergeCell ref="B56:O56"/>
    <mergeCell ref="F23:F24"/>
    <mergeCell ref="B39:O39"/>
    <mergeCell ref="B52:O52"/>
    <mergeCell ref="B25:O25"/>
    <mergeCell ref="J23:J24"/>
  </mergeCells>
  <pageMargins left="1.1811023622047245" right="0.39370078740157483" top="0.78740157480314965" bottom="0.78740157480314965" header="0.31496062992125984" footer="0.31496062992125984"/>
  <pageSetup paperSize="9" scale="95" fitToWidth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78"/>
  <sheetViews>
    <sheetView showZeros="0" zoomScaleNormal="100" workbookViewId="0">
      <selection activeCell="R13" sqref="R13"/>
    </sheetView>
  </sheetViews>
  <sheetFormatPr defaultColWidth="9.140625" defaultRowHeight="15" x14ac:dyDescent="0.25"/>
  <cols>
    <col min="1" max="1" width="5" style="2" customWidth="1"/>
    <col min="2" max="2" width="43.85546875" style="2" customWidth="1"/>
    <col min="3" max="10" width="10.28515625" style="2" hidden="1" customWidth="1"/>
    <col min="11" max="12" width="10.28515625" style="2" customWidth="1"/>
    <col min="13" max="13" width="11.140625" style="2" customWidth="1"/>
    <col min="14" max="14" width="10.28515625" style="2" customWidth="1"/>
    <col min="15" max="21" width="9.140625" style="2"/>
    <col min="22" max="22" width="10.5703125" style="2" customWidth="1"/>
    <col min="23" max="23" width="9.140625" style="2"/>
    <col min="24" max="24" width="9.28515625" style="2" customWidth="1"/>
    <col min="25" max="16384" width="9.140625" style="2"/>
  </cols>
  <sheetData>
    <row r="1" spans="2:14" x14ac:dyDescent="0.25">
      <c r="B1" s="599" t="s">
        <v>277</v>
      </c>
      <c r="C1" s="599"/>
      <c r="D1" s="599"/>
      <c r="E1" s="599"/>
      <c r="F1" s="599"/>
      <c r="G1" s="599"/>
      <c r="H1" s="599"/>
      <c r="I1" s="599"/>
      <c r="J1" s="599"/>
      <c r="K1" s="599"/>
      <c r="L1" s="599"/>
      <c r="M1" s="599"/>
      <c r="N1" s="599"/>
    </row>
    <row r="2" spans="2:14" x14ac:dyDescent="0.25">
      <c r="B2" s="599" t="s">
        <v>374</v>
      </c>
      <c r="C2" s="599"/>
      <c r="D2" s="599"/>
      <c r="E2" s="599"/>
      <c r="F2" s="599"/>
      <c r="G2" s="599"/>
      <c r="H2" s="599"/>
      <c r="I2" s="599"/>
      <c r="J2" s="599"/>
      <c r="K2" s="599"/>
      <c r="L2" s="599"/>
      <c r="M2" s="599"/>
      <c r="N2" s="599"/>
    </row>
    <row r="3" spans="2:14" x14ac:dyDescent="0.25">
      <c r="B3" s="599" t="s">
        <v>507</v>
      </c>
      <c r="C3" s="599"/>
      <c r="D3" s="599"/>
      <c r="E3" s="599"/>
      <c r="F3" s="599"/>
      <c r="G3" s="599"/>
      <c r="H3" s="599"/>
      <c r="I3" s="599"/>
      <c r="J3" s="599"/>
      <c r="K3" s="599"/>
      <c r="L3" s="599"/>
      <c r="M3" s="599"/>
      <c r="N3" s="599"/>
    </row>
    <row r="4" spans="2:14" x14ac:dyDescent="0.25">
      <c r="B4" s="599" t="s">
        <v>282</v>
      </c>
      <c r="C4" s="599"/>
      <c r="D4" s="599"/>
      <c r="E4" s="599"/>
      <c r="F4" s="599"/>
      <c r="G4" s="599"/>
      <c r="H4" s="599"/>
      <c r="I4" s="599"/>
      <c r="J4" s="599"/>
      <c r="K4" s="599"/>
      <c r="L4" s="599"/>
      <c r="M4" s="599"/>
      <c r="N4" s="599"/>
    </row>
    <row r="5" spans="2:14" ht="15.75" customHeight="1" x14ac:dyDescent="0.25">
      <c r="B5" s="598" t="s">
        <v>513</v>
      </c>
      <c r="C5" s="598"/>
      <c r="D5" s="598"/>
      <c r="E5" s="598"/>
      <c r="F5" s="598"/>
      <c r="G5" s="598"/>
      <c r="H5" s="598"/>
      <c r="I5" s="598"/>
      <c r="J5" s="598"/>
      <c r="K5" s="598"/>
      <c r="L5" s="598"/>
      <c r="M5" s="598"/>
      <c r="N5" s="598"/>
    </row>
    <row r="6" spans="2:14" ht="15" customHeight="1" x14ac:dyDescent="0.25">
      <c r="B6" s="598" t="s">
        <v>512</v>
      </c>
      <c r="C6" s="598"/>
      <c r="D6" s="598"/>
      <c r="E6" s="598"/>
      <c r="F6" s="598"/>
      <c r="G6" s="598"/>
      <c r="H6" s="598"/>
      <c r="I6" s="598"/>
      <c r="J6" s="598"/>
      <c r="K6" s="598"/>
      <c r="L6" s="598"/>
      <c r="M6" s="598"/>
      <c r="N6" s="598"/>
    </row>
    <row r="7" spans="2:14" ht="15" customHeight="1" x14ac:dyDescent="0.25">
      <c r="B7" s="598" t="s">
        <v>523</v>
      </c>
      <c r="C7" s="598"/>
      <c r="D7" s="598"/>
      <c r="E7" s="598"/>
      <c r="F7" s="598"/>
      <c r="G7" s="598"/>
      <c r="H7" s="598"/>
      <c r="I7" s="598"/>
      <c r="J7" s="598"/>
      <c r="K7" s="598"/>
      <c r="L7" s="598"/>
      <c r="M7" s="598"/>
      <c r="N7" s="598"/>
    </row>
    <row r="8" spans="2:14" ht="15" customHeight="1" x14ac:dyDescent="0.25">
      <c r="B8" s="598" t="s">
        <v>521</v>
      </c>
      <c r="C8" s="598"/>
      <c r="D8" s="598"/>
      <c r="E8" s="598"/>
      <c r="F8" s="598"/>
      <c r="G8" s="598"/>
      <c r="H8" s="598"/>
      <c r="I8" s="598"/>
      <c r="J8" s="598"/>
      <c r="K8" s="598"/>
      <c r="L8" s="598"/>
      <c r="M8" s="598"/>
      <c r="N8" s="598"/>
    </row>
    <row r="9" spans="2:14" ht="15" customHeight="1" x14ac:dyDescent="0.25">
      <c r="B9" s="598" t="s">
        <v>529</v>
      </c>
      <c r="C9" s="598"/>
      <c r="D9" s="598"/>
      <c r="E9" s="598"/>
      <c r="F9" s="598"/>
      <c r="G9" s="598"/>
      <c r="H9" s="598"/>
      <c r="I9" s="598"/>
      <c r="J9" s="598"/>
      <c r="K9" s="598"/>
      <c r="L9" s="598"/>
      <c r="M9" s="598"/>
      <c r="N9" s="598"/>
    </row>
    <row r="10" spans="2:14" ht="15" customHeight="1" x14ac:dyDescent="0.25">
      <c r="B10" s="598" t="s">
        <v>543</v>
      </c>
      <c r="C10" s="598"/>
      <c r="D10" s="598"/>
      <c r="E10" s="598"/>
      <c r="F10" s="598"/>
      <c r="G10" s="598"/>
      <c r="H10" s="598"/>
      <c r="I10" s="598"/>
      <c r="J10" s="598"/>
      <c r="K10" s="598"/>
      <c r="L10" s="598"/>
      <c r="M10" s="598"/>
      <c r="N10" s="598"/>
    </row>
    <row r="11" spans="2:14" ht="15" customHeight="1" x14ac:dyDescent="0.25">
      <c r="B11" s="598" t="s">
        <v>567</v>
      </c>
      <c r="C11" s="598"/>
      <c r="D11" s="598"/>
      <c r="E11" s="598"/>
      <c r="F11" s="598"/>
      <c r="G11" s="598"/>
      <c r="H11" s="598"/>
      <c r="I11" s="598"/>
      <c r="J11" s="598"/>
      <c r="K11" s="598"/>
      <c r="L11" s="598"/>
      <c r="M11" s="598"/>
      <c r="N11" s="598"/>
    </row>
    <row r="12" spans="2:14" ht="15" customHeight="1" x14ac:dyDescent="0.25">
      <c r="B12" s="598" t="s">
        <v>571</v>
      </c>
      <c r="C12" s="598"/>
      <c r="D12" s="598"/>
      <c r="E12" s="598"/>
      <c r="F12" s="598"/>
      <c r="G12" s="598"/>
      <c r="H12" s="598"/>
      <c r="I12" s="598"/>
      <c r="J12" s="598"/>
      <c r="K12" s="598"/>
      <c r="L12" s="598"/>
      <c r="M12" s="598"/>
      <c r="N12" s="598"/>
    </row>
    <row r="13" spans="2:14" ht="15" customHeight="1" x14ac:dyDescent="0.25">
      <c r="B13" s="598" t="s">
        <v>574</v>
      </c>
      <c r="C13" s="598"/>
      <c r="D13" s="598"/>
      <c r="E13" s="598"/>
      <c r="F13" s="598"/>
      <c r="G13" s="598"/>
      <c r="H13" s="598"/>
      <c r="I13" s="598"/>
      <c r="J13" s="598"/>
      <c r="K13" s="598"/>
      <c r="L13" s="598"/>
      <c r="M13" s="598"/>
      <c r="N13" s="598"/>
    </row>
    <row r="14" spans="2:14" ht="15" customHeight="1" x14ac:dyDescent="0.25">
      <c r="B14" s="598" t="s">
        <v>583</v>
      </c>
      <c r="C14" s="598"/>
      <c r="D14" s="598"/>
      <c r="E14" s="598"/>
      <c r="F14" s="598"/>
      <c r="G14" s="598"/>
      <c r="H14" s="598"/>
      <c r="I14" s="598"/>
      <c r="J14" s="598"/>
      <c r="K14" s="598"/>
      <c r="L14" s="598"/>
      <c r="M14" s="598"/>
      <c r="N14" s="598"/>
    </row>
    <row r="15" spans="2:14" ht="15" customHeight="1" x14ac:dyDescent="0.25">
      <c r="B15" s="598" t="s">
        <v>585</v>
      </c>
      <c r="C15" s="598"/>
      <c r="D15" s="598"/>
      <c r="E15" s="598"/>
      <c r="F15" s="598"/>
      <c r="G15" s="598"/>
      <c r="H15" s="598"/>
      <c r="I15" s="598"/>
      <c r="J15" s="598"/>
      <c r="K15" s="598"/>
      <c r="L15" s="598"/>
      <c r="M15" s="598"/>
      <c r="N15" s="598"/>
    </row>
    <row r="16" spans="2:14" ht="15" customHeight="1" x14ac:dyDescent="0.25">
      <c r="B16" s="598" t="s">
        <v>592</v>
      </c>
      <c r="C16" s="598"/>
      <c r="D16" s="598"/>
      <c r="E16" s="598"/>
      <c r="F16" s="598"/>
      <c r="G16" s="598"/>
      <c r="H16" s="598"/>
      <c r="I16" s="598"/>
      <c r="J16" s="598"/>
      <c r="K16" s="598"/>
      <c r="L16" s="598"/>
      <c r="M16" s="598"/>
      <c r="N16" s="598"/>
    </row>
    <row r="17" spans="1:14" ht="15" customHeight="1" x14ac:dyDescent="0.25">
      <c r="B17" s="598" t="s">
        <v>594</v>
      </c>
      <c r="C17" s="598"/>
      <c r="D17" s="598"/>
      <c r="E17" s="598"/>
      <c r="F17" s="598"/>
      <c r="G17" s="598"/>
      <c r="H17" s="598"/>
      <c r="I17" s="598"/>
      <c r="J17" s="598"/>
      <c r="K17" s="598"/>
      <c r="L17" s="598"/>
      <c r="M17" s="598"/>
      <c r="N17" s="598"/>
    </row>
    <row r="18" spans="1:14" ht="15" customHeight="1" x14ac:dyDescent="0.25">
      <c r="B18" s="598" t="s">
        <v>598</v>
      </c>
      <c r="C18" s="598"/>
      <c r="D18" s="598"/>
      <c r="E18" s="598"/>
      <c r="F18" s="598"/>
      <c r="G18" s="598"/>
      <c r="H18" s="598"/>
      <c r="I18" s="598"/>
      <c r="J18" s="598"/>
      <c r="K18" s="598"/>
      <c r="L18" s="598"/>
      <c r="M18" s="598"/>
      <c r="N18" s="598"/>
    </row>
    <row r="19" spans="1:14" ht="15" customHeight="1" x14ac:dyDescent="0.25">
      <c r="B19" s="598" t="s">
        <v>605</v>
      </c>
      <c r="C19" s="598"/>
      <c r="D19" s="598"/>
      <c r="E19" s="598"/>
      <c r="F19" s="598"/>
      <c r="G19" s="598"/>
      <c r="H19" s="598"/>
      <c r="I19" s="598"/>
      <c r="J19" s="598"/>
      <c r="K19" s="598"/>
      <c r="L19" s="598"/>
      <c r="M19" s="598"/>
      <c r="N19" s="598"/>
    </row>
    <row r="20" spans="1:14" ht="15" customHeight="1" x14ac:dyDescent="0.25">
      <c r="B20" s="598" t="s">
        <v>602</v>
      </c>
      <c r="C20" s="598"/>
      <c r="D20" s="598"/>
      <c r="E20" s="598"/>
      <c r="F20" s="598"/>
      <c r="G20" s="598"/>
      <c r="H20" s="598"/>
      <c r="I20" s="598"/>
      <c r="J20" s="598"/>
      <c r="K20" s="598"/>
      <c r="L20" s="598"/>
      <c r="M20" s="598"/>
      <c r="N20" s="598"/>
    </row>
    <row r="21" spans="1:14" ht="15" customHeight="1" x14ac:dyDescent="0.25">
      <c r="B21" s="368"/>
      <c r="C21" s="368"/>
      <c r="D21" s="368"/>
      <c r="E21" s="368"/>
      <c r="F21" s="368"/>
      <c r="G21" s="368"/>
      <c r="H21" s="368"/>
      <c r="I21" s="368"/>
      <c r="J21" s="368"/>
      <c r="K21" s="368"/>
      <c r="L21" s="368"/>
      <c r="M21" s="368"/>
      <c r="N21" s="368"/>
    </row>
    <row r="22" spans="1:14" ht="15" customHeight="1" x14ac:dyDescent="0.25">
      <c r="A22" s="621" t="s">
        <v>377</v>
      </c>
      <c r="B22" s="621"/>
      <c r="C22" s="621"/>
      <c r="D22" s="621"/>
      <c r="E22" s="621"/>
      <c r="F22" s="621"/>
      <c r="G22" s="621"/>
      <c r="H22" s="621"/>
      <c r="I22" s="621"/>
      <c r="J22" s="621"/>
      <c r="K22" s="621"/>
      <c r="L22" s="621"/>
      <c r="M22" s="621"/>
      <c r="N22" s="621"/>
    </row>
    <row r="23" spans="1:14" x14ac:dyDescent="0.25">
      <c r="F23" s="4"/>
      <c r="N23" s="4" t="s">
        <v>322</v>
      </c>
    </row>
    <row r="24" spans="1:14" ht="15" customHeight="1" x14ac:dyDescent="0.25">
      <c r="A24" s="625" t="s">
        <v>5</v>
      </c>
      <c r="B24" s="628" t="s">
        <v>283</v>
      </c>
      <c r="C24" s="605" t="s">
        <v>285</v>
      </c>
      <c r="D24" s="609" t="s">
        <v>181</v>
      </c>
      <c r="E24" s="609"/>
      <c r="F24" s="610"/>
      <c r="G24" s="631" t="s">
        <v>287</v>
      </c>
      <c r="H24" s="634" t="s">
        <v>181</v>
      </c>
      <c r="I24" s="635"/>
      <c r="J24" s="636"/>
      <c r="K24" s="640" t="s">
        <v>0</v>
      </c>
      <c r="L24" s="641" t="s">
        <v>181</v>
      </c>
      <c r="M24" s="642"/>
      <c r="N24" s="643"/>
    </row>
    <row r="25" spans="1:14" ht="15" customHeight="1" x14ac:dyDescent="0.25">
      <c r="A25" s="626"/>
      <c r="B25" s="629"/>
      <c r="C25" s="606"/>
      <c r="D25" s="610" t="s">
        <v>1</v>
      </c>
      <c r="E25" s="639"/>
      <c r="F25" s="611" t="s">
        <v>2</v>
      </c>
      <c r="G25" s="632"/>
      <c r="H25" s="645" t="s">
        <v>1</v>
      </c>
      <c r="I25" s="645"/>
      <c r="J25" s="624" t="s">
        <v>2</v>
      </c>
      <c r="K25" s="640"/>
      <c r="L25" s="640" t="s">
        <v>1</v>
      </c>
      <c r="M25" s="640"/>
      <c r="N25" s="644" t="s">
        <v>2</v>
      </c>
    </row>
    <row r="26" spans="1:14" ht="28.5" customHeight="1" x14ac:dyDescent="0.25">
      <c r="A26" s="627"/>
      <c r="B26" s="630"/>
      <c r="C26" s="607"/>
      <c r="D26" s="86" t="s">
        <v>3</v>
      </c>
      <c r="E26" s="87" t="s">
        <v>4</v>
      </c>
      <c r="F26" s="611"/>
      <c r="G26" s="633"/>
      <c r="H26" s="88" t="s">
        <v>3</v>
      </c>
      <c r="I26" s="89" t="s">
        <v>4</v>
      </c>
      <c r="J26" s="624"/>
      <c r="K26" s="640"/>
      <c r="L26" s="139" t="s">
        <v>3</v>
      </c>
      <c r="M26" s="140" t="s">
        <v>4</v>
      </c>
      <c r="N26" s="644"/>
    </row>
    <row r="27" spans="1:14" ht="15" customHeight="1" x14ac:dyDescent="0.25">
      <c r="A27" s="5" t="s">
        <v>65</v>
      </c>
      <c r="B27" s="17" t="s">
        <v>51</v>
      </c>
      <c r="C27" s="16">
        <f>D27+F27</f>
        <v>125.2</v>
      </c>
      <c r="D27" s="16">
        <f>'4 pr._savarankiškosios f-jos'!E28</f>
        <v>122.9</v>
      </c>
      <c r="E27" s="16">
        <f>'4 pr._savarankiškosios f-jos'!F28</f>
        <v>117.1</v>
      </c>
      <c r="F27" s="16">
        <f>'4 pr._savarankiškosios f-jos'!G28</f>
        <v>2.2999999999999998</v>
      </c>
      <c r="G27" s="10">
        <f>H27+J27</f>
        <v>0</v>
      </c>
      <c r="H27" s="10">
        <f>'4 pr._savarankiškosios f-jos'!I28</f>
        <v>-2.6</v>
      </c>
      <c r="I27" s="10">
        <f>'4 pr._savarankiškosios f-jos'!J28</f>
        <v>-2.6</v>
      </c>
      <c r="J27" s="10">
        <f>'4 pr._savarankiškosios f-jos'!K28</f>
        <v>2.6</v>
      </c>
      <c r="K27" s="92">
        <f>L27+N27</f>
        <v>125.20000000000002</v>
      </c>
      <c r="L27" s="92">
        <f>'4 pr._savarankiškosios f-jos'!M28</f>
        <v>120.30000000000001</v>
      </c>
      <c r="M27" s="92">
        <f>'4 pr._savarankiškosios f-jos'!N28</f>
        <v>114.5</v>
      </c>
      <c r="N27" s="92">
        <f>'4 pr._savarankiškosios f-jos'!O28</f>
        <v>4.9000000000000004</v>
      </c>
    </row>
    <row r="28" spans="1:14" ht="15" customHeight="1" x14ac:dyDescent="0.25">
      <c r="A28" s="13" t="s">
        <v>170</v>
      </c>
      <c r="B28" s="17" t="s">
        <v>20</v>
      </c>
      <c r="C28" s="16">
        <f>D28+F28</f>
        <v>29577.499999999996</v>
      </c>
      <c r="D28" s="16">
        <f>'4 pr._savarankiškosios f-jos'!E29+'4 pr._savarankiškosios f-jos'!E95+'4 pr._savarankiškosios f-jos'!E149+'4 pr._savarankiškosios f-jos'!E153+'4 pr._savarankiškosios f-jos'!E188+'4 pr._savarankiškosios f-jos'!E194+'4 pr._savarankiškosios f-jos'!E210+'5 pr._valstybinės f-jos'!E24+'5 pr._valstybinės f-jos'!E106+'5 pr._valstybinės f-jos'!E132+'6 pr._ugdymo reikmės'!E26+'8 pr._aplinkos apsaugos s. p.'!E18+'8 pr._aplinkos apsaugos s. p.'!E21+'9 pr._įstaigų pajamos'!E26+'9 pr._įstaigų pajamos'!E53+'10 pr._skolintos lėšos'!E28+'10 pr._skolintos lėšos'!E31+'10 pr._skolintos lėšos'!E38+'10 pr._skolintos lėšos'!E41+'10 pr._skolintos lėšos'!E44+'10 pr._skolintos lėšos'!E47+'10 pr._skolintos lėšos'!E51+'7 pr._kita dotacija'!E28+'7 pr._kita dotacija'!E83+'7 pr._kita dotacija'!E96+'7 pr._kita dotacija'!E108+'7 pr._kita dotacija'!E248+'7 pr._kita dotacija'!E254+'7 pr._kita dotacija'!E315+'11 pr._nepanaudotos lėšos'!E23+'11 pr._nepanaudotos lėšos'!E30+'11 pr._nepanaudotos lėšos'!E45+'11 pr._nepanaudotos lėšos'!E76+'11 pr._nepanaudotos lėšos'!E79+'11 pr._nepanaudotos lėšos'!E88+'11 pr._nepanaudotos lėšos'!E96+'11 pr._nepanaudotos lėšos'!E112+'11 pr._nepanaudotos lėšos'!E159+'11 pr._nepanaudotos lėšos'!E164+'11 pr._nepanaudotos lėšos'!E169+'11 pr._nepanaudotos lėšos'!E173</f>
        <v>18577.299999999996</v>
      </c>
      <c r="E28" s="16">
        <f>'4 pr._savarankiškosios f-jos'!F29+'4 pr._savarankiškosios f-jos'!F95+'4 pr._savarankiškosios f-jos'!F149+'4 pr._savarankiškosios f-jos'!F153+'4 pr._savarankiškosios f-jos'!F188+'4 pr._savarankiškosios f-jos'!F194+'4 pr._savarankiškosios f-jos'!F210+'5 pr._valstybinės f-jos'!F24+'5 pr._valstybinės f-jos'!F106+'5 pr._valstybinės f-jos'!F132+'6 pr._ugdymo reikmės'!F26+'8 pr._aplinkos apsaugos s. p.'!F18+'8 pr._aplinkos apsaugos s. p.'!F21+'9 pr._įstaigų pajamos'!F26+'9 pr._įstaigų pajamos'!F53+'10 pr._skolintos lėšos'!F28+'10 pr._skolintos lėšos'!F31+'10 pr._skolintos lėšos'!F38+'10 pr._skolintos lėšos'!F41+'10 pr._skolintos lėšos'!F44+'10 pr._skolintos lėšos'!F47+'10 pr._skolintos lėšos'!F51+'7 pr._kita dotacija'!F28+'7 pr._kita dotacija'!F83+'7 pr._kita dotacija'!F96+'7 pr._kita dotacija'!F108+'7 pr._kita dotacija'!F248+'7 pr._kita dotacija'!F254+'7 pr._kita dotacija'!F315+'11 pr._nepanaudotos lėšos'!F23+'11 pr._nepanaudotos lėšos'!F30+'11 pr._nepanaudotos lėšos'!F45+'11 pr._nepanaudotos lėšos'!F76+'11 pr._nepanaudotos lėšos'!F79+'11 pr._nepanaudotos lėšos'!F88+'11 pr._nepanaudotos lėšos'!F96+'11 pr._nepanaudotos lėšos'!F112+'11 pr._nepanaudotos lėšos'!F159+'11 pr._nepanaudotos lėšos'!F164+'11 pr._nepanaudotos lėšos'!F169+'11 pr._nepanaudotos lėšos'!F173</f>
        <v>4529.0999999999995</v>
      </c>
      <c r="F28" s="16">
        <f>'4 pr._savarankiškosios f-jos'!G29+'4 pr._savarankiškosios f-jos'!G95+'4 pr._savarankiškosios f-jos'!G149+'4 pr._savarankiškosios f-jos'!G153+'4 pr._savarankiškosios f-jos'!G188+'4 pr._savarankiškosios f-jos'!G194+'4 pr._savarankiškosios f-jos'!G210+'5 pr._valstybinės f-jos'!G24+'5 pr._valstybinės f-jos'!G106+'5 pr._valstybinės f-jos'!G132+'6 pr._ugdymo reikmės'!G26+'8 pr._aplinkos apsaugos s. p.'!G18+'8 pr._aplinkos apsaugos s. p.'!G21+'9 pr._įstaigų pajamos'!G26+'9 pr._įstaigų pajamos'!G53+'10 pr._skolintos lėšos'!G28+'10 pr._skolintos lėšos'!G31+'10 pr._skolintos lėšos'!G38+'10 pr._skolintos lėšos'!G41+'10 pr._skolintos lėšos'!G44+'10 pr._skolintos lėšos'!G47+'10 pr._skolintos lėšos'!G51+'7 pr._kita dotacija'!G28+'7 pr._kita dotacija'!G83+'7 pr._kita dotacija'!G96+'7 pr._kita dotacija'!G108+'7 pr._kita dotacija'!G248+'7 pr._kita dotacija'!G254+'7 pr._kita dotacija'!G315+'11 pr._nepanaudotos lėšos'!G23+'11 pr._nepanaudotos lėšos'!G30+'11 pr._nepanaudotos lėšos'!G45+'11 pr._nepanaudotos lėšos'!G76+'11 pr._nepanaudotos lėšos'!G79+'11 pr._nepanaudotos lėšos'!G88+'11 pr._nepanaudotos lėšos'!G96+'11 pr._nepanaudotos lėšos'!G112+'11 pr._nepanaudotos lėšos'!G159+'11 pr._nepanaudotos lėšos'!G164+'11 pr._nepanaudotos lėšos'!G169+'11 pr._nepanaudotos lėšos'!G173</f>
        <v>11000.2</v>
      </c>
      <c r="G28" s="10">
        <f t="shared" ref="G28:G29" si="0">H28+J28</f>
        <v>-1124.3</v>
      </c>
      <c r="H28" s="10">
        <f>'4 pr._savarankiškosios f-jos'!I29+'4 pr._savarankiškosios f-jos'!I95+'4 pr._savarankiškosios f-jos'!I149+'4 pr._savarankiškosios f-jos'!I153+'4 pr._savarankiškosios f-jos'!I188+'4 pr._savarankiškosios f-jos'!I194+'4 pr._savarankiškosios f-jos'!I210+'5 pr._valstybinės f-jos'!I24+'5 pr._valstybinės f-jos'!I106+'5 pr._valstybinės f-jos'!I132+'6 pr._ugdymo reikmės'!I26+'8 pr._aplinkos apsaugos s. p.'!I18+'8 pr._aplinkos apsaugos s. p.'!I21+'9 pr._įstaigų pajamos'!I26+'9 pr._įstaigų pajamos'!I53+'10 pr._skolintos lėšos'!I28+'10 pr._skolintos lėšos'!I31+'10 pr._skolintos lėšos'!I38+'10 pr._skolintos lėšos'!I41+'10 pr._skolintos lėšos'!I44+'10 pr._skolintos lėšos'!I47+'10 pr._skolintos lėšos'!I51+'7 pr._kita dotacija'!I28+'7 pr._kita dotacija'!I83+'7 pr._kita dotacija'!I96+'7 pr._kita dotacija'!I108+'7 pr._kita dotacija'!I248+'7 pr._kita dotacija'!I254+'7 pr._kita dotacija'!I315+'11 pr._nepanaudotos lėšos'!I23+'11 pr._nepanaudotos lėšos'!I30+'11 pr._nepanaudotos lėšos'!I45+'11 pr._nepanaudotos lėšos'!I76+'11 pr._nepanaudotos lėšos'!I79+'11 pr._nepanaudotos lėšos'!I88+'11 pr._nepanaudotos lėšos'!I96+'11 pr._nepanaudotos lėšos'!I112+'11 pr._nepanaudotos lėšos'!I159+'11 pr._nepanaudotos lėšos'!I164+'11 pr._nepanaudotos lėšos'!I169+'11 pr._nepanaudotos lėšos'!I173</f>
        <v>-310.7</v>
      </c>
      <c r="I28" s="10">
        <f>'4 pr._savarankiškosios f-jos'!J29+'4 pr._savarankiškosios f-jos'!J95+'4 pr._savarankiškosios f-jos'!J149+'4 pr._savarankiškosios f-jos'!J153+'4 pr._savarankiškosios f-jos'!J188+'4 pr._savarankiškosios f-jos'!J194+'4 pr._savarankiškosios f-jos'!J210+'5 pr._valstybinės f-jos'!J24+'5 pr._valstybinės f-jos'!J106+'5 pr._valstybinės f-jos'!J132+'6 pr._ugdymo reikmės'!J26+'8 pr._aplinkos apsaugos s. p.'!J18+'8 pr._aplinkos apsaugos s. p.'!J21+'9 pr._įstaigų pajamos'!J26+'9 pr._įstaigų pajamos'!J53+'10 pr._skolintos lėšos'!J28+'10 pr._skolintos lėšos'!J31+'10 pr._skolintos lėšos'!J38+'10 pr._skolintos lėšos'!J41+'10 pr._skolintos lėšos'!J44+'10 pr._skolintos lėšos'!J47+'10 pr._skolintos lėšos'!J51+'7 pr._kita dotacija'!J28+'7 pr._kita dotacija'!J83+'7 pr._kita dotacija'!J96+'7 pr._kita dotacija'!J108+'7 pr._kita dotacija'!J248+'7 pr._kita dotacija'!J254+'7 pr._kita dotacija'!J315+'11 pr._nepanaudotos lėšos'!J23+'11 pr._nepanaudotos lėšos'!J30+'11 pr._nepanaudotos lėšos'!J45+'11 pr._nepanaudotos lėšos'!J76+'11 pr._nepanaudotos lėšos'!J79+'11 pr._nepanaudotos lėšos'!J88+'11 pr._nepanaudotos lėšos'!J96+'11 pr._nepanaudotos lėšos'!J112+'11 pr._nepanaudotos lėšos'!J159+'11 pr._nepanaudotos lėšos'!J164+'11 pr._nepanaudotos lėšos'!J169+'11 pr._nepanaudotos lėšos'!J173</f>
        <v>-8.1</v>
      </c>
      <c r="J28" s="10">
        <f>'4 pr._savarankiškosios f-jos'!K29+'4 pr._savarankiškosios f-jos'!K95+'4 pr._savarankiškosios f-jos'!K149+'4 pr._savarankiškosios f-jos'!K153+'4 pr._savarankiškosios f-jos'!K188+'4 pr._savarankiškosios f-jos'!K194+'4 pr._savarankiškosios f-jos'!K210+'5 pr._valstybinės f-jos'!K24+'5 pr._valstybinės f-jos'!K106+'5 pr._valstybinės f-jos'!K132+'6 pr._ugdymo reikmės'!K26+'8 pr._aplinkos apsaugos s. p.'!K18+'8 pr._aplinkos apsaugos s. p.'!K21+'9 pr._įstaigų pajamos'!K26+'9 pr._įstaigų pajamos'!K53+'10 pr._skolintos lėšos'!K28+'10 pr._skolintos lėšos'!K31+'10 pr._skolintos lėšos'!K38+'10 pr._skolintos lėšos'!K41+'10 pr._skolintos lėšos'!K44+'10 pr._skolintos lėšos'!K47+'10 pr._skolintos lėšos'!K51+'7 pr._kita dotacija'!K28+'7 pr._kita dotacija'!K83+'7 pr._kita dotacija'!K96+'7 pr._kita dotacija'!K108+'7 pr._kita dotacija'!K248+'7 pr._kita dotacija'!K254+'7 pr._kita dotacija'!K315+'11 pr._nepanaudotos lėšos'!K23+'11 pr._nepanaudotos lėšos'!K30+'11 pr._nepanaudotos lėšos'!K45+'11 pr._nepanaudotos lėšos'!K76+'11 pr._nepanaudotos lėšos'!K79+'11 pr._nepanaudotos lėšos'!K88+'11 pr._nepanaudotos lėšos'!K96+'11 pr._nepanaudotos lėšos'!K112+'11 pr._nepanaudotos lėšos'!K159+'11 pr._nepanaudotos lėšos'!K164+'11 pr._nepanaudotos lėšos'!K169+'11 pr._nepanaudotos lėšos'!K173</f>
        <v>-813.59999999999991</v>
      </c>
      <c r="K28" s="92">
        <f t="shared" ref="K28:K29" si="1">L28+N28</f>
        <v>28453.199999999997</v>
      </c>
      <c r="L28" s="92">
        <f>'4 pr._savarankiškosios f-jos'!M29+'4 pr._savarankiškosios f-jos'!M95+'4 pr._savarankiškosios f-jos'!M149+'4 pr._savarankiškosios f-jos'!M153+'4 pr._savarankiškosios f-jos'!M188+'4 pr._savarankiškosios f-jos'!M194+'4 pr._savarankiškosios f-jos'!M210+'5 pr._valstybinės f-jos'!M24+'5 pr._valstybinės f-jos'!M106+'5 pr._valstybinės f-jos'!M132+'6 pr._ugdymo reikmės'!M26+'8 pr._aplinkos apsaugos s. p.'!M18+'8 pr._aplinkos apsaugos s. p.'!M21+'9 pr._įstaigų pajamos'!M26+'9 pr._įstaigų pajamos'!M53+'10 pr._skolintos lėšos'!M28+'10 pr._skolintos lėšos'!M31+'10 pr._skolintos lėšos'!M38+'10 pr._skolintos lėšos'!M41+'10 pr._skolintos lėšos'!M44+'10 pr._skolintos lėšos'!M47+'10 pr._skolintos lėšos'!M51+'7 pr._kita dotacija'!M28+'7 pr._kita dotacija'!M83+'7 pr._kita dotacija'!M96+'7 pr._kita dotacija'!M108+'7 pr._kita dotacija'!M248+'7 pr._kita dotacija'!M254+'7 pr._kita dotacija'!M315+'11 pr._nepanaudotos lėšos'!M23+'11 pr._nepanaudotos lėšos'!M30+'11 pr._nepanaudotos lėšos'!M45+'11 pr._nepanaudotos lėšos'!M76+'11 pr._nepanaudotos lėšos'!M79+'11 pr._nepanaudotos lėšos'!M88+'11 pr._nepanaudotos lėšos'!M96+'11 pr._nepanaudotos lėšos'!M112+'11 pr._nepanaudotos lėšos'!M159+'11 pr._nepanaudotos lėšos'!M164+'11 pr._nepanaudotos lėšos'!M169+'11 pr._nepanaudotos lėšos'!M173</f>
        <v>18266.599999999995</v>
      </c>
      <c r="M28" s="92">
        <f>'4 pr._savarankiškosios f-jos'!N29+'4 pr._savarankiškosios f-jos'!N95+'4 pr._savarankiškosios f-jos'!N149+'4 pr._savarankiškosios f-jos'!N153+'4 pr._savarankiškosios f-jos'!N188+'4 pr._savarankiškosios f-jos'!N194+'4 pr._savarankiškosios f-jos'!N210+'5 pr._valstybinės f-jos'!N24+'5 pr._valstybinės f-jos'!N106+'5 pr._valstybinės f-jos'!N132+'6 pr._ugdymo reikmės'!N26+'8 pr._aplinkos apsaugos s. p.'!N18+'8 pr._aplinkos apsaugos s. p.'!N21+'9 pr._įstaigų pajamos'!N26+'9 pr._įstaigų pajamos'!N53+'10 pr._skolintos lėšos'!N28+'10 pr._skolintos lėšos'!N31+'10 pr._skolintos lėšos'!N38+'10 pr._skolintos lėšos'!N41+'10 pr._skolintos lėšos'!N44+'10 pr._skolintos lėšos'!N47+'10 pr._skolintos lėšos'!N51+'7 pr._kita dotacija'!N28+'7 pr._kita dotacija'!N83+'7 pr._kita dotacija'!N96+'7 pr._kita dotacija'!N108+'7 pr._kita dotacija'!N248+'7 pr._kita dotacija'!N254+'7 pr._kita dotacija'!N315+'11 pr._nepanaudotos lėšos'!N23+'11 pr._nepanaudotos lėšos'!N30+'11 pr._nepanaudotos lėšos'!N45+'11 pr._nepanaudotos lėšos'!N76+'11 pr._nepanaudotos lėšos'!N79+'11 pr._nepanaudotos lėšos'!N88+'11 pr._nepanaudotos lėšos'!N96+'11 pr._nepanaudotos lėšos'!N112+'11 pr._nepanaudotos lėšos'!N159+'11 pr._nepanaudotos lėšos'!N164+'11 pr._nepanaudotos lėšos'!N169+'11 pr._nepanaudotos lėšos'!N173</f>
        <v>4520.9999999999991</v>
      </c>
      <c r="N28" s="92">
        <f>'4 pr._savarankiškosios f-jos'!O29+'4 pr._savarankiškosios f-jos'!O95+'4 pr._savarankiškosios f-jos'!O149+'4 pr._savarankiškosios f-jos'!O153+'4 pr._savarankiškosios f-jos'!O188+'4 pr._savarankiškosios f-jos'!O194+'4 pr._savarankiškosios f-jos'!O210+'5 pr._valstybinės f-jos'!O24+'5 pr._valstybinės f-jos'!O106+'5 pr._valstybinės f-jos'!O132+'6 pr._ugdymo reikmės'!O26+'8 pr._aplinkos apsaugos s. p.'!O18+'8 pr._aplinkos apsaugos s. p.'!O21+'9 pr._įstaigų pajamos'!O26+'9 pr._įstaigų pajamos'!O53+'10 pr._skolintos lėšos'!O28+'10 pr._skolintos lėšos'!O31+'10 pr._skolintos lėšos'!O38+'10 pr._skolintos lėšos'!O41+'10 pr._skolintos lėšos'!O44+'10 pr._skolintos lėšos'!O47+'10 pr._skolintos lėšos'!O51+'7 pr._kita dotacija'!O28+'7 pr._kita dotacija'!O83+'7 pr._kita dotacija'!O96+'7 pr._kita dotacija'!O108+'7 pr._kita dotacija'!O248+'7 pr._kita dotacija'!O254+'7 pr._kita dotacija'!O315+'11 pr._nepanaudotos lėšos'!O23+'11 pr._nepanaudotos lėšos'!O30+'11 pr._nepanaudotos lėšos'!O45+'11 pr._nepanaudotos lėšos'!O76+'11 pr._nepanaudotos lėšos'!O79+'11 pr._nepanaudotos lėšos'!O88+'11 pr._nepanaudotos lėšos'!O96+'11 pr._nepanaudotos lėšos'!O112+'11 pr._nepanaudotos lėšos'!O159+'11 pr._nepanaudotos lėšos'!O164+'11 pr._nepanaudotos lėšos'!O169+'11 pr._nepanaudotos lėšos'!O173</f>
        <v>10186.6</v>
      </c>
    </row>
    <row r="29" spans="1:14" ht="15" customHeight="1" x14ac:dyDescent="0.25">
      <c r="A29" s="5" t="s">
        <v>66</v>
      </c>
      <c r="B29" s="17" t="s">
        <v>7</v>
      </c>
      <c r="C29" s="16">
        <f t="shared" ref="C29:C39" si="2">D29+F29</f>
        <v>186.9</v>
      </c>
      <c r="D29" s="16">
        <f>'4 pr._savarankiškosios f-jos'!E34+'4 pr._savarankiškosios f-jos'!E103+'4 pr._savarankiškosios f-jos'!E195+'5 pr._valstybinės f-jos'!E42+'5 pr._valstybinės f-jos'!E108+'7 pr._kita dotacija'!E36+'7 pr._kita dotacija'!E260+'9 pr._įstaigų pajamos'!E40++'9 pr._įstaigų pajamos'!E89+'11 pr._nepanaudotos lėšos'!E142</f>
        <v>185.5</v>
      </c>
      <c r="E29" s="16">
        <f>'4 pr._savarankiškosios f-jos'!F34+'4 pr._savarankiškosios f-jos'!F103+'4 pr._savarankiškosios f-jos'!F195+'5 pr._valstybinės f-jos'!F42+'5 pr._valstybinės f-jos'!F108+'7 pr._kita dotacija'!F36+'7 pr._kita dotacija'!F260+'9 pr._įstaigų pajamos'!F40++'9 pr._įstaigų pajamos'!F89+'11 pr._nepanaudotos lėšos'!F142</f>
        <v>134.9</v>
      </c>
      <c r="F29" s="16">
        <f>'4 pr._savarankiškosios f-jos'!G34+'4 pr._savarankiškosios f-jos'!G103+'4 pr._savarankiškosios f-jos'!G195+'5 pr._valstybinės f-jos'!G42+'5 pr._valstybinės f-jos'!G108+'7 pr._kita dotacija'!G36+'7 pr._kita dotacija'!G260+'9 pr._įstaigų pajamos'!G40++'9 pr._įstaigų pajamos'!G89+'11 pr._nepanaudotos lėšos'!G142</f>
        <v>1.4</v>
      </c>
      <c r="G29" s="10">
        <f t="shared" si="0"/>
        <v>-0.60000000000000009</v>
      </c>
      <c r="H29" s="10">
        <f>'4 pr._savarankiškosios f-jos'!I34+'4 pr._savarankiškosios f-jos'!I103+'4 pr._savarankiškosios f-jos'!I195+'5 pr._valstybinės f-jos'!I42+'5 pr._valstybinės f-jos'!I108+'7 pr._kita dotacija'!I36+'7 pr._kita dotacija'!I260+'9 pr._įstaigų pajamos'!I40++'9 pr._įstaigų pajamos'!I89+'11 pr._nepanaudotos lėšos'!I142</f>
        <v>-0.60000000000000009</v>
      </c>
      <c r="I29" s="10">
        <f>'4 pr._savarankiškosios f-jos'!J34+'4 pr._savarankiškosios f-jos'!J103+'4 pr._savarankiškosios f-jos'!J195+'5 pr._valstybinės f-jos'!J42+'5 pr._valstybinės f-jos'!J108+'7 pr._kita dotacija'!J36+'7 pr._kita dotacija'!J260+'9 pr._įstaigų pajamos'!J40++'9 pr._įstaigų pajamos'!J89+'11 pr._nepanaudotos lėšos'!J142</f>
        <v>0.4</v>
      </c>
      <c r="J29" s="10">
        <f>'4 pr._savarankiškosios f-jos'!K34+'4 pr._savarankiškosios f-jos'!K103+'4 pr._savarankiškosios f-jos'!K195+'5 pr._valstybinės f-jos'!K42+'5 pr._valstybinės f-jos'!K108+'7 pr._kita dotacija'!K36+'7 pr._kita dotacija'!K260+'9 pr._įstaigų pajamos'!K40++'9 pr._įstaigų pajamos'!K89+'11 pr._nepanaudotos lėšos'!K142</f>
        <v>0</v>
      </c>
      <c r="K29" s="92">
        <f t="shared" si="1"/>
        <v>186.29999999999998</v>
      </c>
      <c r="L29" s="92">
        <f>'4 pr._savarankiškosios f-jos'!M34+'4 pr._savarankiškosios f-jos'!M103+'4 pr._savarankiškosios f-jos'!M195+'5 pr._valstybinės f-jos'!M42+'5 pr._valstybinės f-jos'!M108+'7 pr._kita dotacija'!M36+'7 pr._kita dotacija'!M260+'9 pr._įstaigų pajamos'!M40++'9 pr._įstaigų pajamos'!M89+'11 pr._nepanaudotos lėšos'!M142</f>
        <v>184.89999999999998</v>
      </c>
      <c r="M29" s="92">
        <f>'4 pr._savarankiškosios f-jos'!N34+'4 pr._savarankiškosios f-jos'!N103+'4 pr._savarankiškosios f-jos'!N195+'5 pr._valstybinės f-jos'!N42+'5 pr._valstybinės f-jos'!N108+'7 pr._kita dotacija'!N36+'7 pr._kita dotacija'!N260+'9 pr._įstaigų pajamos'!N40++'9 pr._įstaigų pajamos'!N89+'11 pr._nepanaudotos lėšos'!N142</f>
        <v>135.30000000000001</v>
      </c>
      <c r="N29" s="92">
        <f>'4 pr._savarankiškosios f-jos'!O34+'4 pr._savarankiškosios f-jos'!O103+'4 pr._savarankiškosios f-jos'!O195+'5 pr._valstybinės f-jos'!O42+'5 pr._valstybinės f-jos'!O108+'7 pr._kita dotacija'!O36+'7 pr._kita dotacija'!O260+'9 pr._įstaigų pajamos'!O40++'9 pr._įstaigų pajamos'!O89+'11 pr._nepanaudotos lėšos'!O142</f>
        <v>1.4</v>
      </c>
    </row>
    <row r="30" spans="1:14" ht="15" customHeight="1" x14ac:dyDescent="0.25">
      <c r="A30" s="5" t="s">
        <v>67</v>
      </c>
      <c r="B30" s="17" t="s">
        <v>10</v>
      </c>
      <c r="C30" s="16">
        <f t="shared" si="2"/>
        <v>171.39999999999998</v>
      </c>
      <c r="D30" s="16">
        <f>'4 pr._savarankiškosios f-jos'!E40+'4 pr._savarankiškosios f-jos'!E107+'4 pr._savarankiškosios f-jos'!E196+'5 pr._valstybinės f-jos'!E47+'5 pr._valstybinės f-jos'!E110+'7 pr._kita dotacija'!E264+'7 pr._kita dotacija'!E40+'9 pr._įstaigų pajamos'!E27+'9 pr._įstaigų pajamos'!E41+'9 pr._įstaigų pajamos'!E90+'11 pr._nepanaudotos lėšos'!E103</f>
        <v>164.7</v>
      </c>
      <c r="E30" s="16">
        <f>'4 pr._savarankiškosios f-jos'!F40+'4 pr._savarankiškosios f-jos'!F107+'4 pr._savarankiškosios f-jos'!F196+'5 pr._valstybinės f-jos'!F47+'5 pr._valstybinės f-jos'!F110+'7 pr._kita dotacija'!F264+'7 pr._kita dotacija'!F40+'9 pr._įstaigų pajamos'!F27+'9 pr._įstaigų pajamos'!F41+'9 pr._įstaigų pajamos'!F90+'11 pr._nepanaudotos lėšos'!F103</f>
        <v>120.5</v>
      </c>
      <c r="F30" s="16">
        <f>'4 pr._savarankiškosios f-jos'!G40+'4 pr._savarankiškosios f-jos'!G107+'4 pr._savarankiškosios f-jos'!G196+'5 pr._valstybinės f-jos'!G47+'5 pr._valstybinės f-jos'!G110+'7 pr._kita dotacija'!G264+'7 pr._kita dotacija'!G40+'9 pr._įstaigų pajamos'!G27+'9 pr._įstaigų pajamos'!G41+'9 pr._įstaigų pajamos'!G90+'11 pr._nepanaudotos lėšos'!G103</f>
        <v>6.7</v>
      </c>
      <c r="G30" s="10">
        <f t="shared" ref="G30:G41" si="3">H30+J30</f>
        <v>-0.39999999999999991</v>
      </c>
      <c r="H30" s="10">
        <f>'4 pr._savarankiškosios f-jos'!I40+'4 pr._savarankiškosios f-jos'!I107+'4 pr._savarankiškosios f-jos'!I196+'5 pr._valstybinės f-jos'!I47+'5 pr._valstybinės f-jos'!I110+'7 pr._kita dotacija'!I264+'7 pr._kita dotacija'!I40+'9 pr._įstaigų pajamos'!I27+'9 pr._įstaigų pajamos'!I41+'9 pr._įstaigų pajamos'!I90+'11 pr._nepanaudotos lėšos'!I103</f>
        <v>-0.39999999999999991</v>
      </c>
      <c r="I30" s="10">
        <f>'4 pr._savarankiškosios f-jos'!J40+'4 pr._savarankiškosios f-jos'!J107+'4 pr._savarankiškosios f-jos'!J196+'5 pr._valstybinės f-jos'!J47+'5 pr._valstybinės f-jos'!J110+'7 pr._kita dotacija'!J264+'7 pr._kita dotacija'!J40+'9 pr._įstaigų pajamos'!J27+'9 pr._įstaigų pajamos'!J41+'9 pr._įstaigų pajamos'!J90+'11 pr._nepanaudotos lėšos'!J103</f>
        <v>-1.1000000000000001</v>
      </c>
      <c r="J30" s="10">
        <f>'4 pr._savarankiškosios f-jos'!K40+'4 pr._savarankiškosios f-jos'!K107+'4 pr._savarankiškosios f-jos'!K196+'5 pr._valstybinės f-jos'!K47+'5 pr._valstybinės f-jos'!K110+'7 pr._kita dotacija'!K264+'7 pr._kita dotacija'!K40+'9 pr._įstaigų pajamos'!K27+'9 pr._įstaigų pajamos'!K41+'9 pr._įstaigų pajamos'!K90+'11 pr._nepanaudotos lėšos'!K103</f>
        <v>0</v>
      </c>
      <c r="K30" s="92">
        <f t="shared" ref="K30:K41" si="4">L30+N30</f>
        <v>171.00000000000003</v>
      </c>
      <c r="L30" s="92">
        <f>'4 pr._savarankiškosios f-jos'!M40+'4 pr._savarankiškosios f-jos'!M107+'4 pr._savarankiškosios f-jos'!M196+'5 pr._valstybinės f-jos'!M47+'5 pr._valstybinės f-jos'!M110+'7 pr._kita dotacija'!M264+'7 pr._kita dotacija'!M40+'9 pr._įstaigų pajamos'!M27+'9 pr._įstaigų pajamos'!M41+'9 pr._įstaigų pajamos'!M90+'11 pr._nepanaudotos lėšos'!M103</f>
        <v>164.30000000000004</v>
      </c>
      <c r="M30" s="92">
        <f>'4 pr._savarankiškosios f-jos'!N40+'4 pr._savarankiškosios f-jos'!N107+'4 pr._savarankiškosios f-jos'!N196+'5 pr._valstybinės f-jos'!N47+'5 pr._valstybinės f-jos'!N110+'7 pr._kita dotacija'!N264+'7 pr._kita dotacija'!N40+'9 pr._įstaigų pajamos'!N27+'9 pr._įstaigų pajamos'!N41+'9 pr._įstaigų pajamos'!N90+'11 pr._nepanaudotos lėšos'!N103</f>
        <v>119.4</v>
      </c>
      <c r="N30" s="92">
        <f>'4 pr._savarankiškosios f-jos'!O40+'4 pr._savarankiškosios f-jos'!O107+'4 pr._savarankiškosios f-jos'!O196+'5 pr._valstybinės f-jos'!O47+'5 pr._valstybinės f-jos'!O110+'7 pr._kita dotacija'!O264+'7 pr._kita dotacija'!O40+'9 pr._įstaigų pajamos'!O27+'9 pr._įstaigų pajamos'!O41+'9 pr._įstaigų pajamos'!O90+'11 pr._nepanaudotos lėšos'!O103</f>
        <v>6.7</v>
      </c>
    </row>
    <row r="31" spans="1:14" ht="15" customHeight="1" x14ac:dyDescent="0.25">
      <c r="A31" s="5" t="s">
        <v>68</v>
      </c>
      <c r="B31" s="17" t="s">
        <v>11</v>
      </c>
      <c r="C31" s="16">
        <f t="shared" si="2"/>
        <v>302.90000000000003</v>
      </c>
      <c r="D31" s="16">
        <f>'4 pr._savarankiškosios f-jos'!E45+'4 pr._savarankiškosios f-jos'!E111+'4 pr._savarankiškosios f-jos'!E197+'5 pr._valstybinės f-jos'!E52+'5 pr._valstybinės f-jos'!E112+'7 pr._kita dotacija'!E44+'7 pr._kita dotacija'!E268+'9 pr._įstaigų pajamos'!E28+'9 pr._įstaigų pajamos'!E42+'9 pr._įstaigų pajamos'!E91+'11 pr._nepanaudotos lėšos'!E98+'11 pr._nepanaudotos lėšos'!E34+'11 pr._nepanaudotos lėšos'!E104</f>
        <v>297.90000000000003</v>
      </c>
      <c r="E31" s="16">
        <f>'4 pr._savarankiškosios f-jos'!F45+'4 pr._savarankiškosios f-jos'!F111+'4 pr._savarankiškosios f-jos'!F197+'5 pr._valstybinės f-jos'!F52+'5 pr._valstybinės f-jos'!F112+'7 pr._kita dotacija'!F44+'7 pr._kita dotacija'!F268+'9 pr._įstaigų pajamos'!F28+'9 pr._įstaigų pajamos'!F42+'9 pr._įstaigų pajamos'!F91+'11 pr._nepanaudotos lėšos'!F98+'11 pr._nepanaudotos lėšos'!F34+'11 pr._nepanaudotos lėšos'!F104</f>
        <v>227.3</v>
      </c>
      <c r="F31" s="16">
        <f>'4 pr._savarankiškosios f-jos'!G45+'4 pr._savarankiškosios f-jos'!G111+'4 pr._savarankiškosios f-jos'!G197+'5 pr._valstybinės f-jos'!G52+'5 pr._valstybinės f-jos'!G112+'7 pr._kita dotacija'!G44+'7 pr._kita dotacija'!G268+'9 pr._įstaigų pajamos'!G28+'9 pr._įstaigų pajamos'!G42+'9 pr._įstaigų pajamos'!G91+'11 pr._nepanaudotos lėšos'!G98+'11 pr._nepanaudotos lėšos'!G34+'11 pr._nepanaudotos lėšos'!G104</f>
        <v>5</v>
      </c>
      <c r="G31" s="10">
        <f t="shared" si="3"/>
        <v>3.9</v>
      </c>
      <c r="H31" s="10">
        <f>'4 pr._savarankiškosios f-jos'!I45+'4 pr._savarankiškosios f-jos'!I111+'4 pr._savarankiškosios f-jos'!I197+'5 pr._valstybinės f-jos'!I52+'5 pr._valstybinės f-jos'!I112+'7 pr._kita dotacija'!I44+'7 pr._kita dotacija'!I268+'9 pr._įstaigų pajamos'!I28+'9 pr._įstaigų pajamos'!I42+'9 pr._įstaigų pajamos'!I91+'11 pr._nepanaudotos lėšos'!I98+'11 pr._nepanaudotos lėšos'!I34+'11 pr._nepanaudotos lėšos'!I104</f>
        <v>0.99999999999999989</v>
      </c>
      <c r="I31" s="10">
        <f>'4 pr._savarankiškosios f-jos'!J45+'4 pr._savarankiškosios f-jos'!J111+'4 pr._savarankiškosios f-jos'!J197+'5 pr._valstybinės f-jos'!J52+'5 pr._valstybinės f-jos'!J112+'7 pr._kita dotacija'!J44+'7 pr._kita dotacija'!J268+'9 pr._įstaigų pajamos'!J28+'9 pr._įstaigų pajamos'!J42+'9 pr._įstaigų pajamos'!J91+'11 pr._nepanaudotos lėšos'!J98+'11 pr._nepanaudotos lėšos'!J34+'11 pr._nepanaudotos lėšos'!J104</f>
        <v>-4.0999999999999996</v>
      </c>
      <c r="J31" s="10">
        <f>'4 pr._savarankiškosios f-jos'!K45+'4 pr._savarankiškosios f-jos'!K111+'4 pr._savarankiškosios f-jos'!K197+'5 pr._valstybinės f-jos'!K52+'5 pr._valstybinės f-jos'!K112+'7 pr._kita dotacija'!K44+'7 pr._kita dotacija'!K268+'9 pr._įstaigų pajamos'!K28+'9 pr._įstaigų pajamos'!K42+'9 pr._įstaigų pajamos'!K91+'11 pr._nepanaudotos lėšos'!K98+'11 pr._nepanaudotos lėšos'!K34+'11 pr._nepanaudotos lėšos'!K104</f>
        <v>2.9</v>
      </c>
      <c r="K31" s="92">
        <f t="shared" si="4"/>
        <v>306.79999999999995</v>
      </c>
      <c r="L31" s="92">
        <f>'4 pr._savarankiškosios f-jos'!M45+'4 pr._savarankiškosios f-jos'!M111+'4 pr._savarankiškosios f-jos'!M197+'5 pr._valstybinės f-jos'!M52+'5 pr._valstybinės f-jos'!M112+'7 pr._kita dotacija'!M44+'7 pr._kita dotacija'!M268+'9 pr._įstaigų pajamos'!M28+'9 pr._įstaigų pajamos'!M42+'9 pr._įstaigų pajamos'!M91+'11 pr._nepanaudotos lėšos'!M98+'11 pr._nepanaudotos lėšos'!M34+'11 pr._nepanaudotos lėšos'!M104</f>
        <v>298.89999999999998</v>
      </c>
      <c r="M31" s="92">
        <f>'4 pr._savarankiškosios f-jos'!N45+'4 pr._savarankiškosios f-jos'!N111+'4 pr._savarankiškosios f-jos'!N197+'5 pr._valstybinės f-jos'!N52+'5 pr._valstybinės f-jos'!N112+'7 pr._kita dotacija'!N44+'7 pr._kita dotacija'!N268+'9 pr._įstaigų pajamos'!N28+'9 pr._įstaigų pajamos'!N42+'9 pr._įstaigų pajamos'!N91+'11 pr._nepanaudotos lėšos'!N98+'11 pr._nepanaudotos lėšos'!N34+'11 pr._nepanaudotos lėšos'!N104</f>
        <v>223.20000000000002</v>
      </c>
      <c r="N31" s="92">
        <f>'4 pr._savarankiškosios f-jos'!O45+'4 pr._savarankiškosios f-jos'!O111+'4 pr._savarankiškosios f-jos'!O197+'5 pr._valstybinės f-jos'!O52+'5 pr._valstybinės f-jos'!O112+'7 pr._kita dotacija'!O44+'7 pr._kita dotacija'!O268+'9 pr._įstaigų pajamos'!O28+'9 pr._įstaigų pajamos'!O42+'9 pr._įstaigų pajamos'!O91+'11 pr._nepanaudotos lėšos'!O98+'11 pr._nepanaudotos lėšos'!O34+'11 pr._nepanaudotos lėšos'!O104</f>
        <v>7.8999999999999995</v>
      </c>
    </row>
    <row r="32" spans="1:14" ht="15" customHeight="1" x14ac:dyDescent="0.25">
      <c r="A32" s="5" t="s">
        <v>69</v>
      </c>
      <c r="B32" s="17" t="s">
        <v>12</v>
      </c>
      <c r="C32" s="16">
        <f t="shared" si="2"/>
        <v>201.70000000000002</v>
      </c>
      <c r="D32" s="16">
        <f>'4 pr._savarankiškosios f-jos'!E51+'4 pr._savarankiškosios f-jos'!E115+'5 pr._valstybinės f-jos'!E57+'5 pr._valstybinės f-jos'!E114+'7 pr._kita dotacija'!E49+'9 pr._įstaigų pajamos'!E29+'9 pr._įstaigų pajamos'!E43+'11 pr._nepanaudotos lėšos'!E97+'11 pr._nepanaudotos lėšos'!E35</f>
        <v>200.8</v>
      </c>
      <c r="E32" s="16">
        <f>'4 pr._savarankiškosios f-jos'!F51+'4 pr._savarankiškosios f-jos'!F115+'5 pr._valstybinės f-jos'!F57+'5 pr._valstybinės f-jos'!F114+'7 pr._kita dotacija'!F49+'9 pr._įstaigų pajamos'!F29+'9 pr._įstaigų pajamos'!F43+'11 pr._nepanaudotos lėšos'!F97+'11 pr._nepanaudotos lėšos'!F35</f>
        <v>146.69999999999999</v>
      </c>
      <c r="F32" s="16">
        <f>'4 pr._savarankiškosios f-jos'!G51+'4 pr._savarankiškosios f-jos'!G115+'5 pr._valstybinės f-jos'!G57+'5 pr._valstybinės f-jos'!G114+'7 pr._kita dotacija'!G49+'9 pr._įstaigų pajamos'!G29+'9 pr._įstaigų pajamos'!G43+'11 pr._nepanaudotos lėšos'!G97+'11 pr._nepanaudotos lėšos'!G35</f>
        <v>0.9</v>
      </c>
      <c r="G32" s="10">
        <f t="shared" si="3"/>
        <v>-0.99999999999999956</v>
      </c>
      <c r="H32" s="10">
        <f>'4 pr._savarankiškosios f-jos'!I51+'4 pr._savarankiškosios f-jos'!I115+'5 pr._valstybinės f-jos'!I57+'5 pr._valstybinės f-jos'!I114+'7 pr._kita dotacija'!I49+'9 pr._įstaigų pajamos'!I29+'9 pr._įstaigų pajamos'!I43+'11 pr._nepanaudotos lėšos'!I97+'11 pr._nepanaudotos lėšos'!I35</f>
        <v>-0.99999999999999956</v>
      </c>
      <c r="I32" s="10">
        <f>'4 pr._savarankiškosios f-jos'!J51+'4 pr._savarankiškosios f-jos'!J115+'5 pr._valstybinės f-jos'!J57+'5 pr._valstybinės f-jos'!J114+'7 pr._kita dotacija'!J49+'9 pr._įstaigų pajamos'!J29+'9 pr._įstaigų pajamos'!J43+'11 pr._nepanaudotos lėšos'!J97+'11 pr._nepanaudotos lėšos'!J35</f>
        <v>-4.4000000000000004</v>
      </c>
      <c r="J32" s="10">
        <f>'4 pr._savarankiškosios f-jos'!K51+'4 pr._savarankiškosios f-jos'!K115+'5 pr._valstybinės f-jos'!K57+'5 pr._valstybinės f-jos'!K114+'7 pr._kita dotacija'!K49+'9 pr._įstaigų pajamos'!K29+'9 pr._įstaigų pajamos'!K43+'11 pr._nepanaudotos lėšos'!K97+'11 pr._nepanaudotos lėšos'!K35</f>
        <v>0</v>
      </c>
      <c r="K32" s="92">
        <f t="shared" si="4"/>
        <v>200.7</v>
      </c>
      <c r="L32" s="92">
        <f>'4 pr._savarankiškosios f-jos'!M51+'4 pr._savarankiškosios f-jos'!M115+'5 pr._valstybinės f-jos'!M57+'5 pr._valstybinės f-jos'!M114+'7 pr._kita dotacija'!M49+'9 pr._įstaigų pajamos'!M29+'9 pr._įstaigų pajamos'!M43+'11 pr._nepanaudotos lėšos'!M97+'11 pr._nepanaudotos lėšos'!M35</f>
        <v>199.79999999999998</v>
      </c>
      <c r="M32" s="92">
        <f>'4 pr._savarankiškosios f-jos'!N51+'4 pr._savarankiškosios f-jos'!N115+'5 pr._valstybinės f-jos'!N57+'5 pr._valstybinės f-jos'!N114+'7 pr._kita dotacija'!N49+'9 pr._įstaigų pajamos'!N29+'9 pr._įstaigų pajamos'!N43+'11 pr._nepanaudotos lėšos'!N97+'11 pr._nepanaudotos lėšos'!N35</f>
        <v>142.29999999999998</v>
      </c>
      <c r="N32" s="92">
        <f>'4 pr._savarankiškosios f-jos'!O51+'4 pr._savarankiškosios f-jos'!O115+'5 pr._valstybinės f-jos'!O57+'5 pr._valstybinės f-jos'!O114+'7 pr._kita dotacija'!O49+'9 pr._įstaigų pajamos'!O29+'9 pr._įstaigų pajamos'!O43+'11 pr._nepanaudotos lėšos'!O97+'11 pr._nepanaudotos lėšos'!O35</f>
        <v>0.9</v>
      </c>
    </row>
    <row r="33" spans="1:14" ht="15" customHeight="1" x14ac:dyDescent="0.25">
      <c r="A33" s="5" t="s">
        <v>70</v>
      </c>
      <c r="B33" s="17" t="s">
        <v>13</v>
      </c>
      <c r="C33" s="16">
        <f t="shared" si="2"/>
        <v>129.1</v>
      </c>
      <c r="D33" s="16">
        <f>'4 pr._savarankiškosios f-jos'!E56+'4 pr._savarankiškosios f-jos'!E119+'5 pr._valstybinės f-jos'!E62+'5 pr._valstybinės f-jos'!E116+'7 pr._kita dotacija'!E53+'9 pr._įstaigų pajamos'!E44+'11 pr._nepanaudotos lėšos'!E105</f>
        <v>127.1</v>
      </c>
      <c r="E33" s="16">
        <f>'4 pr._savarankiškosios f-jos'!F56+'4 pr._savarankiškosios f-jos'!F119+'5 pr._valstybinės f-jos'!F62+'5 pr._valstybinės f-jos'!F116+'7 pr._kita dotacija'!F53+'9 pr._įstaigų pajamos'!F44+'11 pr._nepanaudotos lėšos'!F105</f>
        <v>91.1</v>
      </c>
      <c r="F33" s="16">
        <f>'4 pr._savarankiškosios f-jos'!G56+'4 pr._savarankiškosios f-jos'!G119+'5 pr._valstybinės f-jos'!G62+'5 pr._valstybinės f-jos'!G116+'7 pr._kita dotacija'!G53+'9 pr._įstaigų pajamos'!G44+'11 pr._nepanaudotos lėšos'!G105</f>
        <v>2</v>
      </c>
      <c r="G33" s="10">
        <f t="shared" si="3"/>
        <v>0</v>
      </c>
      <c r="H33" s="10">
        <f>'4 pr._savarankiškosios f-jos'!I56+'4 pr._savarankiškosios f-jos'!I119+'5 pr._valstybinės f-jos'!I62+'5 pr._valstybinės f-jos'!I116+'7 pr._kita dotacija'!I53+'9 pr._įstaigų pajamos'!I44+'11 pr._nepanaudotos lėšos'!I105</f>
        <v>-0.8</v>
      </c>
      <c r="I33" s="10">
        <f>'4 pr._savarankiškosios f-jos'!J56+'4 pr._savarankiškosios f-jos'!J119+'5 pr._valstybinės f-jos'!J62+'5 pr._valstybinės f-jos'!J116+'7 pr._kita dotacija'!J53+'9 pr._įstaigų pajamos'!J44+'11 pr._nepanaudotos lėšos'!J105</f>
        <v>-0.9</v>
      </c>
      <c r="J33" s="10">
        <f>'4 pr._savarankiškosios f-jos'!K56+'4 pr._savarankiškosios f-jos'!K119+'5 pr._valstybinės f-jos'!K62+'5 pr._valstybinės f-jos'!K116+'7 pr._kita dotacija'!K53+'9 pr._įstaigų pajamos'!K44+'11 pr._nepanaudotos lėšos'!K105</f>
        <v>0.8</v>
      </c>
      <c r="K33" s="92">
        <f t="shared" si="4"/>
        <v>129.1</v>
      </c>
      <c r="L33" s="92">
        <f>'4 pr._savarankiškosios f-jos'!M56+'4 pr._savarankiškosios f-jos'!M119+'5 pr._valstybinės f-jos'!M62+'5 pr._valstybinės f-jos'!M116+'7 pr._kita dotacija'!M53+'9 pr._įstaigų pajamos'!M44+'11 pr._nepanaudotos lėšos'!M105</f>
        <v>126.29999999999998</v>
      </c>
      <c r="M33" s="92">
        <f>'4 pr._savarankiškosios f-jos'!N56+'4 pr._savarankiškosios f-jos'!N119+'5 pr._valstybinės f-jos'!N62+'5 pr._valstybinės f-jos'!N116+'7 pr._kita dotacija'!N53+'9 pr._įstaigų pajamos'!N44+'11 pr._nepanaudotos lėšos'!N105</f>
        <v>90.199999999999989</v>
      </c>
      <c r="N33" s="92">
        <f>'4 pr._savarankiškosios f-jos'!O56+'4 pr._savarankiškosios f-jos'!O119+'5 pr._valstybinės f-jos'!O62+'5 pr._valstybinės f-jos'!O116+'7 pr._kita dotacija'!O53+'9 pr._įstaigų pajamos'!O44+'11 pr._nepanaudotos lėšos'!O105</f>
        <v>2.8</v>
      </c>
    </row>
    <row r="34" spans="1:14" ht="15" customHeight="1" x14ac:dyDescent="0.25">
      <c r="A34" s="5" t="s">
        <v>71</v>
      </c>
      <c r="B34" s="12" t="s">
        <v>14</v>
      </c>
      <c r="C34" s="16">
        <f t="shared" si="2"/>
        <v>163.9</v>
      </c>
      <c r="D34" s="16">
        <f>'4 pr._savarankiškosios f-jos'!E61+'4 pr._savarankiškosios f-jos'!E123+'5 pr._valstybinės f-jos'!E67+'5 pr._valstybinės f-jos'!E118+'7 pr._kita dotacija'!E57+'9 pr._įstaigų pajamos'!E30+'9 pr._įstaigų pajamos'!E45+'11 pr._nepanaudotos lėšos'!E106+'11 pr._nepanaudotos lėšos'!E36</f>
        <v>152.80000000000001</v>
      </c>
      <c r="E34" s="16">
        <f>'4 pr._savarankiškosios f-jos'!F61+'4 pr._savarankiškosios f-jos'!F123+'5 pr._valstybinės f-jos'!F67+'5 pr._valstybinės f-jos'!F118+'7 pr._kita dotacija'!F57+'9 pr._įstaigų pajamos'!F30+'9 pr._įstaigų pajamos'!F45+'11 pr._nepanaudotos lėšos'!F106+'11 pr._nepanaudotos lėšos'!F36</f>
        <v>97.8</v>
      </c>
      <c r="F34" s="16">
        <f>'4 pr._savarankiškosios f-jos'!G61+'4 pr._savarankiškosios f-jos'!G123+'5 pr._valstybinės f-jos'!G67+'5 pr._valstybinės f-jos'!G118+'7 pr._kita dotacija'!G57+'9 pr._įstaigų pajamos'!G30+'9 pr._įstaigų pajamos'!G45+'11 pr._nepanaudotos lėšos'!G106+'11 pr._nepanaudotos lėšos'!G36</f>
        <v>11.1</v>
      </c>
      <c r="G34" s="10">
        <f t="shared" si="3"/>
        <v>-9.9999999999999978E-2</v>
      </c>
      <c r="H34" s="10">
        <f>'4 pr._savarankiškosios f-jos'!I61+'4 pr._savarankiškosios f-jos'!I123+'5 pr._valstybinės f-jos'!I67+'5 pr._valstybinės f-jos'!I118+'7 pr._kita dotacija'!I57+'9 pr._įstaigų pajamos'!I30+'9 pr._įstaigų pajamos'!I45+'11 pr._nepanaudotos lėšos'!I106+'11 pr._nepanaudotos lėšos'!I36</f>
        <v>-9.9999999999999978E-2</v>
      </c>
      <c r="I34" s="10">
        <f>'4 pr._savarankiškosios f-jos'!J61+'4 pr._savarankiškosios f-jos'!J123+'5 pr._valstybinės f-jos'!J67+'5 pr._valstybinės f-jos'!J118+'7 pr._kita dotacija'!J57+'9 pr._įstaigų pajamos'!J30+'9 pr._įstaigų pajamos'!J45+'11 pr._nepanaudotos lėšos'!J106+'11 pr._nepanaudotos lėšos'!J36</f>
        <v>1.8000000000000003</v>
      </c>
      <c r="J34" s="10">
        <f>'4 pr._savarankiškosios f-jos'!K61+'4 pr._savarankiškosios f-jos'!K123+'5 pr._valstybinės f-jos'!K67+'5 pr._valstybinės f-jos'!K118+'7 pr._kita dotacija'!K57+'9 pr._įstaigų pajamos'!K30+'9 pr._įstaigų pajamos'!K45+'11 pr._nepanaudotos lėšos'!K106+'11 pr._nepanaudotos lėšos'!K36</f>
        <v>0</v>
      </c>
      <c r="K34" s="92">
        <f t="shared" si="4"/>
        <v>163.79999999999998</v>
      </c>
      <c r="L34" s="92">
        <f>'4 pr._savarankiškosios f-jos'!M61+'4 pr._savarankiškosios f-jos'!M123+'5 pr._valstybinės f-jos'!M67+'5 pr._valstybinės f-jos'!M118+'7 pr._kita dotacija'!M57+'9 pr._įstaigų pajamos'!M30+'9 pr._įstaigų pajamos'!M45+'11 pr._nepanaudotos lėšos'!M106+'11 pr._nepanaudotos lėšos'!M36</f>
        <v>152.69999999999999</v>
      </c>
      <c r="M34" s="92">
        <f>'4 pr._savarankiškosios f-jos'!N61+'4 pr._savarankiškosios f-jos'!N123+'5 pr._valstybinės f-jos'!N67+'5 pr._valstybinės f-jos'!N118+'7 pr._kita dotacija'!N57+'9 pr._įstaigų pajamos'!N30+'9 pr._įstaigų pajamos'!N45+'11 pr._nepanaudotos lėšos'!N106+'11 pr._nepanaudotos lėšos'!N36</f>
        <v>99.6</v>
      </c>
      <c r="N34" s="92">
        <f>'4 pr._savarankiškosios f-jos'!O61+'4 pr._savarankiškosios f-jos'!O123+'5 pr._valstybinės f-jos'!O67+'5 pr._valstybinės f-jos'!O118+'7 pr._kita dotacija'!O57+'9 pr._įstaigų pajamos'!O30+'9 pr._įstaigų pajamos'!O45+'11 pr._nepanaudotos lėšos'!O106+'11 pr._nepanaudotos lėšos'!O36</f>
        <v>11.1</v>
      </c>
    </row>
    <row r="35" spans="1:14" ht="15" customHeight="1" x14ac:dyDescent="0.25">
      <c r="A35" s="13" t="s">
        <v>72</v>
      </c>
      <c r="B35" s="12" t="s">
        <v>15</v>
      </c>
      <c r="C35" s="16">
        <f t="shared" si="2"/>
        <v>189.79999999999998</v>
      </c>
      <c r="D35" s="16">
        <f>'4 pr._savarankiškosios f-jos'!E66+'4 pr._savarankiškosios f-jos'!E127++'4 pr._savarankiškosios f-jos'!E198+'5 pr._valstybinės f-jos'!E72+'5 pr._valstybinės f-jos'!E120+'7 pr._kita dotacija'!E61+'7 pr._kita dotacija'!E272+'9 pr._įstaigų pajamos'!E31+'9 pr._įstaigų pajamos'!E46+'9 pr._įstaigų pajamos'!E92+'11 pr._nepanaudotos lėšos'!E107+'11 pr._nepanaudotos lėšos'!E37+'11 pr._nepanaudotos lėšos'!E99</f>
        <v>187.99999999999997</v>
      </c>
      <c r="E35" s="16">
        <f>'4 pr._savarankiškosios f-jos'!F66+'4 pr._savarankiškosios f-jos'!F127++'4 pr._savarankiškosios f-jos'!F198+'5 pr._valstybinės f-jos'!F72+'5 pr._valstybinės f-jos'!F120+'7 pr._kita dotacija'!F61+'7 pr._kita dotacija'!F272+'9 pr._įstaigų pajamos'!F31+'9 pr._įstaigų pajamos'!F46+'9 pr._įstaigų pajamos'!F92+'11 pr._nepanaudotos lėšos'!F107+'11 pr._nepanaudotos lėšos'!F37+'11 pr._nepanaudotos lėšos'!F99</f>
        <v>139.80000000000001</v>
      </c>
      <c r="F35" s="16">
        <f>'4 pr._savarankiškosios f-jos'!G66+'4 pr._savarankiškosios f-jos'!G127++'4 pr._savarankiškosios f-jos'!G198+'5 pr._valstybinės f-jos'!G72+'5 pr._valstybinės f-jos'!G120+'7 pr._kita dotacija'!G61+'7 pr._kita dotacija'!G272+'9 pr._įstaigų pajamos'!G31+'9 pr._įstaigų pajamos'!G46+'9 pr._įstaigų pajamos'!G92+'11 pr._nepanaudotos lėšos'!G107+'11 pr._nepanaudotos lėšos'!G37+'11 pr._nepanaudotos lėšos'!G99</f>
        <v>1.8</v>
      </c>
      <c r="G35" s="10">
        <f t="shared" si="3"/>
        <v>-0.10000000000000053</v>
      </c>
      <c r="H35" s="10">
        <f>'4 pr._savarankiškosios f-jos'!I66+'4 pr._savarankiškosios f-jos'!I127++'4 pr._savarankiškosios f-jos'!I198+'5 pr._valstybinės f-jos'!I72+'5 pr._valstybinės f-jos'!I120+'7 pr._kita dotacija'!I61+'7 pr._kita dotacija'!I272+'9 pr._įstaigų pajamos'!I31+'9 pr._įstaigų pajamos'!I46+'9 pr._įstaigų pajamos'!I92+'11 pr._nepanaudotos lėšos'!I107+'11 pr._nepanaudotos lėšos'!I37+'11 pr._nepanaudotos lėšos'!I99</f>
        <v>-2.5000000000000004</v>
      </c>
      <c r="I35" s="10">
        <f>'4 pr._savarankiškosios f-jos'!J66+'4 pr._savarankiškosios f-jos'!J127++'4 pr._savarankiškosios f-jos'!J198+'5 pr._valstybinės f-jos'!J72+'5 pr._valstybinės f-jos'!J120+'7 pr._kita dotacija'!J61+'7 pr._kita dotacija'!J272+'9 pr._įstaigų pajamos'!J31+'9 pr._įstaigų pajamos'!J46+'9 pr._įstaigų pajamos'!J92+'11 pr._nepanaudotos lėšos'!J107+'11 pr._nepanaudotos lėšos'!J37+'11 pr._nepanaudotos lėšos'!J99</f>
        <v>-3.2</v>
      </c>
      <c r="J35" s="10">
        <f>'4 pr._savarankiškosios f-jos'!K66+'4 pr._savarankiškosios f-jos'!K127++'4 pr._savarankiškosios f-jos'!K198+'5 pr._valstybinės f-jos'!K72+'5 pr._valstybinės f-jos'!K120+'7 pr._kita dotacija'!K61+'7 pr._kita dotacija'!K272+'9 pr._įstaigų pajamos'!K31+'9 pr._įstaigų pajamos'!K46+'9 pr._įstaigų pajamos'!K92+'11 pr._nepanaudotos lėšos'!K107+'11 pr._nepanaudotos lėšos'!K37+'11 pr._nepanaudotos lėšos'!K99</f>
        <v>2.4</v>
      </c>
      <c r="K35" s="92">
        <f t="shared" si="4"/>
        <v>189.7</v>
      </c>
      <c r="L35" s="92">
        <f>'4 pr._savarankiškosios f-jos'!M66+'4 pr._savarankiškosios f-jos'!M127++'4 pr._savarankiškosios f-jos'!M198+'5 pr._valstybinės f-jos'!M72+'5 pr._valstybinės f-jos'!M120+'7 pr._kita dotacija'!M61+'7 pr._kita dotacija'!M272+'9 pr._įstaigų pajamos'!M31+'9 pr._įstaigų pajamos'!M46+'9 pr._įstaigų pajamos'!M92+'11 pr._nepanaudotos lėšos'!M107+'11 pr._nepanaudotos lėšos'!M37+'11 pr._nepanaudotos lėšos'!M99</f>
        <v>185.5</v>
      </c>
      <c r="M35" s="92">
        <f>'4 pr._savarankiškosios f-jos'!N66+'4 pr._savarankiškosios f-jos'!N127++'4 pr._savarankiškosios f-jos'!N198+'5 pr._valstybinės f-jos'!N72+'5 pr._valstybinės f-jos'!N120+'7 pr._kita dotacija'!N61+'7 pr._kita dotacija'!N272+'9 pr._įstaigų pajamos'!N31+'9 pr._įstaigų pajamos'!N46+'9 pr._įstaigų pajamos'!N92+'11 pr._nepanaudotos lėšos'!N107+'11 pr._nepanaudotos lėšos'!N37+'11 pr._nepanaudotos lėšos'!N99</f>
        <v>136.6</v>
      </c>
      <c r="N35" s="92">
        <f>'4 pr._savarankiškosios f-jos'!O66+'4 pr._savarankiškosios f-jos'!O127++'4 pr._savarankiškosios f-jos'!O198+'5 pr._valstybinės f-jos'!O72+'5 pr._valstybinės f-jos'!O120+'7 pr._kita dotacija'!O61+'7 pr._kita dotacija'!O272+'9 pr._įstaigų pajamos'!O31+'9 pr._įstaigų pajamos'!O46+'9 pr._įstaigų pajamos'!O92+'11 pr._nepanaudotos lėšos'!O107+'11 pr._nepanaudotos lėšos'!O37+'11 pr._nepanaudotos lėšos'!O99</f>
        <v>4.2</v>
      </c>
    </row>
    <row r="36" spans="1:14" ht="15" customHeight="1" x14ac:dyDescent="0.25">
      <c r="A36" s="19" t="s">
        <v>73</v>
      </c>
      <c r="B36" s="17" t="s">
        <v>16</v>
      </c>
      <c r="C36" s="16">
        <f t="shared" si="2"/>
        <v>450.4</v>
      </c>
      <c r="D36" s="16">
        <f>'4 pr._savarankiškosios f-jos'!E71+'4 pr._savarankiškosios f-jos'!E131+'5 pr._valstybinės f-jos'!E77+'5 pr._valstybinės f-jos'!E122+'7 pr._kita dotacija'!E65+'9 pr._įstaigų pajamos'!E32+'9 pr._įstaigų pajamos'!E47+'4 pr._savarankiškosios f-jos'!E199+'7 pr._kita dotacija'!E276+'9 pr._įstaigų pajamos'!E93+'11 pr._nepanaudotos lėšos'!E100+'11 pr._nepanaudotos lėšos'!E108+'11 pr._nepanaudotos lėšos'!E38</f>
        <v>397.29999999999995</v>
      </c>
      <c r="E36" s="16">
        <f>'4 pr._savarankiškosios f-jos'!F71+'4 pr._savarankiškosios f-jos'!F131+'5 pr._valstybinės f-jos'!F77+'5 pr._valstybinės f-jos'!F122+'7 pr._kita dotacija'!F65+'9 pr._įstaigų pajamos'!F32+'9 pr._įstaigų pajamos'!F47+'4 pr._savarankiškosios f-jos'!F199+'7 pr._kita dotacija'!F276+'9 pr._įstaigų pajamos'!F93+'11 pr._nepanaudotos lėšos'!F100+'11 pr._nepanaudotos lėšos'!F108+'11 pr._nepanaudotos lėšos'!F38</f>
        <v>310.39999999999998</v>
      </c>
      <c r="F36" s="16">
        <f>'4 pr._savarankiškosios f-jos'!G71+'4 pr._savarankiškosios f-jos'!G131+'5 pr._valstybinės f-jos'!G77+'5 pr._valstybinės f-jos'!G122+'7 pr._kita dotacija'!G65+'9 pr._įstaigų pajamos'!G32+'9 pr._įstaigų pajamos'!G47+'4 pr._savarankiškosios f-jos'!G199+'7 pr._kita dotacija'!G276+'9 pr._įstaigų pajamos'!G93+'11 pr._nepanaudotos lėšos'!G100+'11 pr._nepanaudotos lėšos'!G108+'11 pr._nepanaudotos lėšos'!G38</f>
        <v>53.1</v>
      </c>
      <c r="G36" s="10">
        <f t="shared" si="3"/>
        <v>-1.9</v>
      </c>
      <c r="H36" s="10">
        <f>'4 pr._savarankiškosios f-jos'!I71+'4 pr._savarankiškosios f-jos'!I131+'5 pr._valstybinės f-jos'!I77+'5 pr._valstybinės f-jos'!I122+'7 pr._kita dotacija'!I65+'9 pr._įstaigų pajamos'!I32+'9 pr._įstaigų pajamos'!I47+'4 pr._savarankiškosios f-jos'!I199+'7 pr._kita dotacija'!I276+'9 pr._įstaigų pajamos'!I93+'11 pr._nepanaudotos lėšos'!I100+'11 pr._nepanaudotos lėšos'!I108+'11 pr._nepanaudotos lėšos'!I38</f>
        <v>-1.9</v>
      </c>
      <c r="I36" s="10">
        <f>'4 pr._savarankiškosios f-jos'!J71+'4 pr._savarankiškosios f-jos'!J131+'5 pr._valstybinės f-jos'!J77+'5 pr._valstybinės f-jos'!J122+'7 pr._kita dotacija'!J65+'9 pr._įstaigų pajamos'!J32+'9 pr._įstaigų pajamos'!J47+'4 pr._savarankiškosios f-jos'!J199+'7 pr._kita dotacija'!J276+'9 pr._įstaigų pajamos'!J93+'11 pr._nepanaudotos lėšos'!J100+'11 pr._nepanaudotos lėšos'!J108+'11 pr._nepanaudotos lėšos'!J38</f>
        <v>9.9999999999999867E-2</v>
      </c>
      <c r="J36" s="10">
        <f>'4 pr._savarankiškosios f-jos'!K71+'4 pr._savarankiškosios f-jos'!K131+'5 pr._valstybinės f-jos'!K77+'5 pr._valstybinės f-jos'!K122+'7 pr._kita dotacija'!K65+'9 pr._įstaigų pajamos'!K32+'9 pr._įstaigų pajamos'!K47+'4 pr._savarankiškosios f-jos'!K199+'7 pr._kita dotacija'!K276+'9 pr._įstaigų pajamos'!K93+'11 pr._nepanaudotos lėšos'!K100+'11 pr._nepanaudotos lėšos'!K108+'11 pr._nepanaudotos lėšos'!K38</f>
        <v>0</v>
      </c>
      <c r="K36" s="92">
        <f t="shared" si="4"/>
        <v>448.5</v>
      </c>
      <c r="L36" s="92">
        <f>'4 pr._savarankiškosios f-jos'!M71+'4 pr._savarankiškosios f-jos'!M131+'5 pr._valstybinės f-jos'!M77+'5 pr._valstybinės f-jos'!M122+'7 pr._kita dotacija'!M65+'9 pr._įstaigų pajamos'!M32+'9 pr._įstaigų pajamos'!M47+'4 pr._savarankiškosios f-jos'!M199+'7 pr._kita dotacija'!M276+'9 pr._įstaigų pajamos'!M93+'11 pr._nepanaudotos lėšos'!M100+'11 pr._nepanaudotos lėšos'!M108+'11 pr._nepanaudotos lėšos'!M38</f>
        <v>395.4</v>
      </c>
      <c r="M36" s="92">
        <f>'4 pr._savarankiškosios f-jos'!N71+'4 pr._savarankiškosios f-jos'!N131+'5 pr._valstybinės f-jos'!N77+'5 pr._valstybinės f-jos'!N122+'7 pr._kita dotacija'!N65+'9 pr._įstaigų pajamos'!N32+'9 pr._įstaigų pajamos'!N47+'4 pr._savarankiškosios f-jos'!N199+'7 pr._kita dotacija'!N276+'9 pr._įstaigų pajamos'!N93+'11 pr._nepanaudotos lėšos'!N100+'11 pr._nepanaudotos lėšos'!N108+'11 pr._nepanaudotos lėšos'!N38</f>
        <v>310.5</v>
      </c>
      <c r="N36" s="92">
        <f>'4 pr._savarankiškosios f-jos'!O71+'4 pr._savarankiškosios f-jos'!O131+'5 pr._valstybinės f-jos'!O77+'5 pr._valstybinės f-jos'!O122+'7 pr._kita dotacija'!O65+'9 pr._įstaigų pajamos'!O32+'9 pr._įstaigų pajamos'!O47+'4 pr._savarankiškosios f-jos'!O199+'7 pr._kita dotacija'!O276+'9 pr._įstaigų pajamos'!O93+'11 pr._nepanaudotos lėšos'!O100+'11 pr._nepanaudotos lėšos'!O108+'11 pr._nepanaudotos lėšos'!O38</f>
        <v>53.1</v>
      </c>
    </row>
    <row r="37" spans="1:14" ht="15" customHeight="1" x14ac:dyDescent="0.25">
      <c r="A37" s="5" t="s">
        <v>74</v>
      </c>
      <c r="B37" s="17" t="s">
        <v>17</v>
      </c>
      <c r="C37" s="16">
        <f t="shared" si="2"/>
        <v>138.29999999999995</v>
      </c>
      <c r="D37" s="16">
        <f>'4 pr._savarankiškosios f-jos'!E77+'4 pr._savarankiškosios f-jos'!E135+'5 pr._valstybinės f-jos'!E82+'5 pr._valstybinės f-jos'!E124+'7 pr._kita dotacija'!E69+'9 pr._įstaigų pajamos'!E35+'9 pr._įstaigų pajamos'!E48</f>
        <v>135.09999999999997</v>
      </c>
      <c r="E37" s="16">
        <f>'4 pr._savarankiškosios f-jos'!F77+'4 pr._savarankiškosios f-jos'!F135+'5 pr._valstybinės f-jos'!F82+'5 pr._valstybinės f-jos'!F124+'7 pr._kita dotacija'!F69+'9 pr._įstaigų pajamos'!F35+'9 pr._įstaigų pajamos'!F48</f>
        <v>103.4</v>
      </c>
      <c r="F37" s="16">
        <f>'4 pr._savarankiškosios f-jos'!G77+'4 pr._savarankiškosios f-jos'!G135+'5 pr._valstybinės f-jos'!G82+'5 pr._valstybinės f-jos'!G124+'7 pr._kita dotacija'!G69+'9 pr._įstaigų pajamos'!G35+'9 pr._įstaigų pajamos'!G48</f>
        <v>3.2</v>
      </c>
      <c r="G37" s="10">
        <f t="shared" si="3"/>
        <v>0</v>
      </c>
      <c r="H37" s="10">
        <f>'4 pr._savarankiškosios f-jos'!I77+'4 pr._savarankiškosios f-jos'!I135+'5 pr._valstybinės f-jos'!I82+'5 pr._valstybinės f-jos'!I124+'7 pr._kita dotacija'!I69+'9 pr._įstaigų pajamos'!I35+'9 pr._įstaigų pajamos'!I48</f>
        <v>0</v>
      </c>
      <c r="I37" s="10">
        <f>'4 pr._savarankiškosios f-jos'!J77+'4 pr._savarankiškosios f-jos'!J135+'5 pr._valstybinės f-jos'!J82+'5 pr._valstybinės f-jos'!J124+'7 pr._kita dotacija'!J69+'9 pr._įstaigų pajamos'!J35+'9 pr._įstaigų pajamos'!J48</f>
        <v>-0.10000000000000003</v>
      </c>
      <c r="J37" s="10">
        <f>'4 pr._savarankiškosios f-jos'!K77+'4 pr._savarankiškosios f-jos'!K135+'5 pr._valstybinės f-jos'!K82+'5 pr._valstybinės f-jos'!K124+'7 pr._kita dotacija'!K69+'9 pr._įstaigų pajamos'!K35+'9 pr._įstaigų pajamos'!K48</f>
        <v>0</v>
      </c>
      <c r="K37" s="92">
        <f t="shared" si="4"/>
        <v>138.29999999999998</v>
      </c>
      <c r="L37" s="92">
        <f>'4 pr._savarankiškosios f-jos'!M77+'4 pr._savarankiškosios f-jos'!M135+'5 pr._valstybinės f-jos'!M82+'5 pr._valstybinės f-jos'!M124+'7 pr._kita dotacija'!M69+'9 pr._įstaigų pajamos'!M35+'9 pr._įstaigų pajamos'!M48</f>
        <v>135.1</v>
      </c>
      <c r="M37" s="92">
        <f>'4 pr._savarankiškosios f-jos'!N77+'4 pr._savarankiškosios f-jos'!N135+'5 pr._valstybinės f-jos'!N82+'5 pr._valstybinės f-jos'!N124+'7 pr._kita dotacija'!N69+'9 pr._įstaigų pajamos'!N35+'9 pr._įstaigų pajamos'!N48</f>
        <v>103.30000000000001</v>
      </c>
      <c r="N37" s="92">
        <f>'4 pr._savarankiškosios f-jos'!O77+'4 pr._savarankiškosios f-jos'!O135+'5 pr._valstybinės f-jos'!O82+'5 pr._valstybinės f-jos'!O124+'7 pr._kita dotacija'!O69+'9 pr._įstaigų pajamos'!O35+'9 pr._įstaigų pajamos'!O48</f>
        <v>3.2</v>
      </c>
    </row>
    <row r="38" spans="1:14" ht="15" customHeight="1" x14ac:dyDescent="0.25">
      <c r="A38" s="5" t="s">
        <v>75</v>
      </c>
      <c r="B38" s="17" t="s">
        <v>18</v>
      </c>
      <c r="C38" s="16">
        <f t="shared" si="2"/>
        <v>115.2</v>
      </c>
      <c r="D38" s="16">
        <f>'4 pr._savarankiškosios f-jos'!E82+'4 pr._savarankiškosios f-jos'!E139+'5 pr._valstybinės f-jos'!E87+'5 pr._valstybinės f-jos'!E126+'7 pr._kita dotacija'!E73+'9 pr._įstaigų pajamos'!E36+'9 pr._įstaigų pajamos'!E49+'11 pr._nepanaudotos lėšos'!E109+'11 pr._nepanaudotos lėšos'!E39</f>
        <v>115.2</v>
      </c>
      <c r="E38" s="16">
        <f>'4 pr._savarankiškosios f-jos'!F82+'4 pr._savarankiškosios f-jos'!F139+'5 pr._valstybinės f-jos'!F87+'5 pr._valstybinės f-jos'!F126+'7 pr._kita dotacija'!F73+'9 pr._įstaigų pajamos'!F36+'9 pr._įstaigų pajamos'!F49+'11 pr._nepanaudotos lėšos'!F109+'11 pr._nepanaudotos lėšos'!F39</f>
        <v>89.3</v>
      </c>
      <c r="F38" s="16">
        <f>'4 pr._savarankiškosios f-jos'!G82+'4 pr._savarankiškosios f-jos'!G139+'5 pr._valstybinės f-jos'!G87+'5 pr._valstybinės f-jos'!G126+'7 pr._kita dotacija'!G73+'9 pr._įstaigų pajamos'!G36+'9 pr._įstaigų pajamos'!G49+'11 pr._nepanaudotos lėšos'!G109+'11 pr._nepanaudotos lėšos'!G39</f>
        <v>0</v>
      </c>
      <c r="G38" s="10">
        <f t="shared" si="3"/>
        <v>-0.29999999999999982</v>
      </c>
      <c r="H38" s="10">
        <f>'4 pr._savarankiškosios f-jos'!I82+'4 pr._savarankiškosios f-jos'!I139+'5 pr._valstybinės f-jos'!I87+'5 pr._valstybinės f-jos'!I126+'7 pr._kita dotacija'!I73+'9 pr._įstaigų pajamos'!I36+'9 pr._įstaigų pajamos'!I49+'11 pr._nepanaudotos lėšos'!I109+'11 pr._nepanaudotos lėšos'!I39</f>
        <v>-2.5999999999999996</v>
      </c>
      <c r="I38" s="10">
        <f>'4 pr._savarankiškosios f-jos'!J82+'4 pr._savarankiškosios f-jos'!J139+'5 pr._valstybinės f-jos'!J87+'5 pr._valstybinės f-jos'!J126+'7 pr._kita dotacija'!J73+'9 pr._įstaigų pajamos'!J36+'9 pr._įstaigų pajamos'!J49+'11 pr._nepanaudotos lėšos'!J109+'11 pr._nepanaudotos lėšos'!J39</f>
        <v>-2.2999999999999998</v>
      </c>
      <c r="J38" s="10">
        <f>'4 pr._savarankiškosios f-jos'!K82+'4 pr._savarankiškosios f-jos'!K139+'5 pr._valstybinės f-jos'!K87+'5 pr._valstybinės f-jos'!K126+'7 pr._kita dotacija'!K73+'9 pr._įstaigų pajamos'!K36+'9 pr._įstaigų pajamos'!K49+'11 pr._nepanaudotos lėšos'!K109+'11 pr._nepanaudotos lėšos'!K39</f>
        <v>2.2999999999999998</v>
      </c>
      <c r="K38" s="92">
        <f t="shared" si="4"/>
        <v>114.89999999999999</v>
      </c>
      <c r="L38" s="92">
        <f>'4 pr._savarankiškosios f-jos'!M82+'4 pr._savarankiškosios f-jos'!M139+'5 pr._valstybinės f-jos'!M87+'5 pr._valstybinės f-jos'!M126+'7 pr._kita dotacija'!M73+'9 pr._įstaigų pajamos'!M36+'9 pr._įstaigų pajamos'!M49+'11 pr._nepanaudotos lėšos'!M109+'11 pr._nepanaudotos lėšos'!M39</f>
        <v>112.6</v>
      </c>
      <c r="M38" s="92">
        <f>'4 pr._savarankiškosios f-jos'!N82+'4 pr._savarankiškosios f-jos'!N139+'5 pr._valstybinės f-jos'!N87+'5 pr._valstybinės f-jos'!N126+'7 pr._kita dotacija'!N73+'9 pr._įstaigų pajamos'!N36+'9 pr._įstaigų pajamos'!N49+'11 pr._nepanaudotos lėšos'!N109+'11 pr._nepanaudotos lėšos'!N39</f>
        <v>87</v>
      </c>
      <c r="N38" s="92">
        <f>'4 pr._savarankiškosios f-jos'!O82+'4 pr._savarankiškosios f-jos'!O139+'5 pr._valstybinės f-jos'!O87+'5 pr._valstybinės f-jos'!O126+'7 pr._kita dotacija'!O73+'9 pr._įstaigų pajamos'!O36+'9 pr._įstaigų pajamos'!O49+'11 pr._nepanaudotos lėšos'!O109+'11 pr._nepanaudotos lėšos'!O39</f>
        <v>2.2999999999999998</v>
      </c>
    </row>
    <row r="39" spans="1:14" ht="15" customHeight="1" x14ac:dyDescent="0.25">
      <c r="A39" s="5" t="s">
        <v>76</v>
      </c>
      <c r="B39" s="17" t="s">
        <v>19</v>
      </c>
      <c r="C39" s="16">
        <f t="shared" si="2"/>
        <v>966.6</v>
      </c>
      <c r="D39" s="16">
        <f>'4 pr._savarankiškosios f-jos'!E87+'4 pr._savarankiškosios f-jos'!E143+'5 pr._valstybinės f-jos'!E92+'5 pr._valstybinės f-jos'!E128+'7 pr._kita dotacija'!E77+'9 pr._įstaigų pajamos'!E50+'11 pr._nepanaudotos lėšos'!E40</f>
        <v>937.80000000000007</v>
      </c>
      <c r="E39" s="16">
        <f>'4 pr._savarankiškosios f-jos'!F87+'4 pr._savarankiškosios f-jos'!F143+'5 pr._valstybinės f-jos'!F92+'5 pr._valstybinės f-jos'!F128+'7 pr._kita dotacija'!F77+'9 pr._įstaigų pajamos'!F50+'11 pr._nepanaudotos lėšos'!F40</f>
        <v>200.8</v>
      </c>
      <c r="F39" s="16">
        <f>'4 pr._savarankiškosios f-jos'!G87+'4 pr._savarankiškosios f-jos'!G143+'5 pr._valstybinės f-jos'!G92+'5 pr._valstybinės f-jos'!G128+'7 pr._kita dotacija'!G77+'9 pr._įstaigų pajamos'!G50+'11 pr._nepanaudotos lėšos'!G40</f>
        <v>28.8</v>
      </c>
      <c r="G39" s="10">
        <f t="shared" si="3"/>
        <v>0</v>
      </c>
      <c r="H39" s="10">
        <f>'4 pr._savarankiškosios f-jos'!I87+'4 pr._savarankiškosios f-jos'!I143+'5 pr._valstybinės f-jos'!I92+'5 pr._valstybinės f-jos'!I128+'7 pr._kita dotacija'!I77+'9 pr._įstaigų pajamos'!I50+'11 pr._nepanaudotos lėšos'!I40</f>
        <v>0</v>
      </c>
      <c r="I39" s="10">
        <f>'4 pr._savarankiškosios f-jos'!J87+'4 pr._savarankiškosios f-jos'!J143+'5 pr._valstybinės f-jos'!J92+'5 pr._valstybinės f-jos'!J128+'7 pr._kita dotacija'!J77+'9 pr._įstaigų pajamos'!J50+'11 pr._nepanaudotos lėšos'!J40</f>
        <v>-0.79999999999999993</v>
      </c>
      <c r="J39" s="10">
        <f>'4 pr._savarankiškosios f-jos'!K87+'4 pr._savarankiškosios f-jos'!K143+'5 pr._valstybinės f-jos'!K92+'5 pr._valstybinės f-jos'!K128+'7 pr._kita dotacija'!K77+'9 pr._įstaigų pajamos'!K50+'11 pr._nepanaudotos lėšos'!K40</f>
        <v>0</v>
      </c>
      <c r="K39" s="92">
        <f t="shared" si="4"/>
        <v>966.6</v>
      </c>
      <c r="L39" s="92">
        <f>'4 pr._savarankiškosios f-jos'!M87+'4 pr._savarankiškosios f-jos'!M143+'5 pr._valstybinės f-jos'!M92+'5 pr._valstybinės f-jos'!M128+'7 pr._kita dotacija'!M77+'9 pr._įstaigų pajamos'!M50+'11 pr._nepanaudotos lėšos'!M40</f>
        <v>937.80000000000007</v>
      </c>
      <c r="M39" s="92">
        <f>'4 pr._savarankiškosios f-jos'!N87+'4 pr._savarankiškosios f-jos'!N143+'5 pr._valstybinės f-jos'!N92+'5 pr._valstybinės f-jos'!N128+'7 pr._kita dotacija'!N77+'9 pr._įstaigų pajamos'!N50+'11 pr._nepanaudotos lėšos'!N40</f>
        <v>200</v>
      </c>
      <c r="N39" s="92">
        <f>'4 pr._savarankiškosios f-jos'!O87+'4 pr._savarankiškosios f-jos'!O143+'5 pr._valstybinės f-jos'!O92+'5 pr._valstybinės f-jos'!O128+'7 pr._kita dotacija'!O77+'9 pr._įstaigų pajamos'!O50+'11 pr._nepanaudotos lėšos'!O40</f>
        <v>28.8</v>
      </c>
    </row>
    <row r="40" spans="1:14" ht="15" customHeight="1" x14ac:dyDescent="0.25">
      <c r="A40" s="5" t="s">
        <v>77</v>
      </c>
      <c r="B40" s="17" t="s">
        <v>26</v>
      </c>
      <c r="C40" s="16">
        <f>D40+F40</f>
        <v>1741.4</v>
      </c>
      <c r="D40" s="16">
        <f>'4 pr._savarankiškosios f-jos'!E91</f>
        <v>122.4</v>
      </c>
      <c r="E40" s="16">
        <f>'4 pr._savarankiškosios f-jos'!F91</f>
        <v>0</v>
      </c>
      <c r="F40" s="16">
        <f>'4 pr._savarankiškosios f-jos'!G91</f>
        <v>1619</v>
      </c>
      <c r="G40" s="10">
        <f t="shared" si="3"/>
        <v>0</v>
      </c>
      <c r="H40" s="10">
        <f>'4 pr._savarankiškosios f-jos'!I91</f>
        <v>0</v>
      </c>
      <c r="I40" s="10">
        <f>'4 pr._savarankiškosios f-jos'!J91</f>
        <v>0</v>
      </c>
      <c r="J40" s="10">
        <f>'4 pr._savarankiškosios f-jos'!K91</f>
        <v>0</v>
      </c>
      <c r="K40" s="92">
        <f t="shared" si="4"/>
        <v>1741.4</v>
      </c>
      <c r="L40" s="92">
        <f>'4 pr._savarankiškosios f-jos'!M91</f>
        <v>122.4</v>
      </c>
      <c r="M40" s="92">
        <f>'4 pr._savarankiškosios f-jos'!N91</f>
        <v>0</v>
      </c>
      <c r="N40" s="92">
        <f>'4 pr._savarankiškosios f-jos'!O91</f>
        <v>1619</v>
      </c>
    </row>
    <row r="41" spans="1:14" ht="15" customHeight="1" x14ac:dyDescent="0.25">
      <c r="A41" s="13" t="s">
        <v>78</v>
      </c>
      <c r="B41" s="35" t="s">
        <v>158</v>
      </c>
      <c r="C41" s="16">
        <f>D41+F41</f>
        <v>556.1</v>
      </c>
      <c r="D41" s="16">
        <f>'4 pr._savarankiškosios f-jos'!E92+'5 pr._valstybinės f-jos'!E96+'9 pr._įstaigų pajamos'!E37</f>
        <v>556.1</v>
      </c>
      <c r="E41" s="16">
        <f>'4 pr._savarankiškosios f-jos'!F92+'5 pr._valstybinės f-jos'!F96+'9 pr._įstaigų pajamos'!F37</f>
        <v>503</v>
      </c>
      <c r="F41" s="16">
        <f>'4 pr._savarankiškosios f-jos'!G92+'5 pr._valstybinės f-jos'!G96+'9 pr._įstaigų pajamos'!G37</f>
        <v>0</v>
      </c>
      <c r="G41" s="10">
        <f t="shared" si="3"/>
        <v>0.3</v>
      </c>
      <c r="H41" s="10">
        <f>'4 pr._savarankiškosios f-jos'!I92+'5 pr._valstybinės f-jos'!I96+'9 pr._įstaigų pajamos'!I37</f>
        <v>0.3</v>
      </c>
      <c r="I41" s="10">
        <f>'4 pr._savarankiškosios f-jos'!J92+'5 pr._valstybinės f-jos'!J96+'9 pr._įstaigų pajamos'!J37</f>
        <v>0</v>
      </c>
      <c r="J41" s="10">
        <f>'4 pr._savarankiškosios f-jos'!K92+'5 pr._valstybinės f-jos'!K96+'9 pr._įstaigų pajamos'!K37</f>
        <v>0</v>
      </c>
      <c r="K41" s="92">
        <f t="shared" si="4"/>
        <v>556.4</v>
      </c>
      <c r="L41" s="92">
        <f>'4 pr._savarankiškosios f-jos'!M92+'5 pr._valstybinės f-jos'!M96+'9 pr._įstaigų pajamos'!M37</f>
        <v>556.4</v>
      </c>
      <c r="M41" s="92">
        <f>'4 pr._savarankiškosios f-jos'!N92+'5 pr._valstybinės f-jos'!N96+'9 pr._įstaigų pajamos'!N37</f>
        <v>503</v>
      </c>
      <c r="N41" s="92">
        <f>'4 pr._savarankiškosios f-jos'!O92+'5 pr._valstybinės f-jos'!O96+'9 pr._įstaigų pajamos'!O37</f>
        <v>0</v>
      </c>
    </row>
    <row r="42" spans="1:14" ht="15" customHeight="1" x14ac:dyDescent="0.25">
      <c r="A42" s="19" t="s">
        <v>79</v>
      </c>
      <c r="B42" s="29" t="s">
        <v>64</v>
      </c>
      <c r="C42" s="16">
        <f>D42+F42</f>
        <v>428</v>
      </c>
      <c r="D42" s="16">
        <f>'4 pr._savarankiškosios f-jos'!E150+'5 pr._valstybinės f-jos'!E100+'9 pr._įstaigų pajamos'!E54+'7 pr._kita dotacija'!E102+'11 pr._nepanaudotos lėšos'!E113</f>
        <v>428</v>
      </c>
      <c r="E42" s="16">
        <f>'4 pr._savarankiškosios f-jos'!F150+'5 pr._valstybinės f-jos'!F100+'9 pr._įstaigų pajamos'!F54+'7 pr._kita dotacija'!F102+'11 pr._nepanaudotos lėšos'!F113</f>
        <v>284.90000000000003</v>
      </c>
      <c r="F42" s="16">
        <f>'4 pr._savarankiškosios f-jos'!G150+'5 pr._valstybinės f-jos'!G100+'9 pr._įstaigų pajamos'!G54+'7 pr._kita dotacija'!G102+'11 pr._nepanaudotos lėšos'!G113</f>
        <v>0</v>
      </c>
      <c r="G42" s="10">
        <f t="shared" ref="G42:G43" si="5">H42+J42</f>
        <v>-0.6</v>
      </c>
      <c r="H42" s="10">
        <f>'4 pr._savarankiškosios f-jos'!I150+'5 pr._valstybinės f-jos'!I100+'9 pr._įstaigų pajamos'!I54+'7 pr._kita dotacija'!I102+'11 pr._nepanaudotos lėšos'!I113</f>
        <v>-0.6</v>
      </c>
      <c r="I42" s="10">
        <f>'4 pr._savarankiškosios f-jos'!J150+'5 pr._valstybinės f-jos'!J100+'9 pr._įstaigų pajamos'!J54+'7 pr._kita dotacija'!J102+'11 pr._nepanaudotos lėšos'!J113</f>
        <v>0</v>
      </c>
      <c r="J42" s="10">
        <f>'4 pr._savarankiškosios f-jos'!K150+'5 pr._valstybinės f-jos'!K100+'9 pr._įstaigų pajamos'!K54+'7 pr._kita dotacija'!K102+'11 pr._nepanaudotos lėšos'!K113</f>
        <v>0</v>
      </c>
      <c r="K42" s="92">
        <f t="shared" ref="K42:K46" si="6">L42+N42</f>
        <v>427.4</v>
      </c>
      <c r="L42" s="92">
        <f>'4 pr._savarankiškosios f-jos'!M150+'5 pr._valstybinės f-jos'!M100+'9 pr._įstaigų pajamos'!M54+'7 pr._kita dotacija'!M102+'11 pr._nepanaudotos lėšos'!M113</f>
        <v>427.4</v>
      </c>
      <c r="M42" s="92">
        <f>'4 pr._savarankiškosios f-jos'!N150+'5 pr._valstybinės f-jos'!N100+'9 pr._įstaigų pajamos'!N54+'7 pr._kita dotacija'!N102+'11 pr._nepanaudotos lėšos'!N113</f>
        <v>284.90000000000003</v>
      </c>
      <c r="N42" s="92">
        <f>'4 pr._savarankiškosios f-jos'!O150+'5 pr._valstybinės f-jos'!O100+'9 pr._įstaigų pajamos'!O54+'7 pr._kita dotacija'!O102+'11 pr._nepanaudotos lėšos'!O113</f>
        <v>0</v>
      </c>
    </row>
    <row r="43" spans="1:14" ht="15" customHeight="1" x14ac:dyDescent="0.25">
      <c r="A43" s="5" t="s">
        <v>80</v>
      </c>
      <c r="B43" s="90" t="s">
        <v>50</v>
      </c>
      <c r="C43" s="16">
        <f>D43+F43</f>
        <v>1033.3</v>
      </c>
      <c r="D43" s="16">
        <f>'4 pr._savarankiškosios f-jos'!E156+'6 pr._ugdymo reikmės'!E31+'7 pr._kita dotacija'!E117+'9 pr._įstaigų pajamos'!E57+'11 pr._nepanaudotos lėšos'!E116+'11 pr._nepanaudotos lėšos'!E46</f>
        <v>1030.3</v>
      </c>
      <c r="E43" s="16">
        <f>'4 pr._savarankiškosios f-jos'!F156+'6 pr._ugdymo reikmės'!F31+'7 pr._kita dotacija'!F117+'9 pr._įstaigų pajamos'!F57+'11 pr._nepanaudotos lėšos'!F116+'11 pr._nepanaudotos lėšos'!F46</f>
        <v>904.80000000000007</v>
      </c>
      <c r="F43" s="16">
        <f>'4 pr._savarankiškosios f-jos'!G156+'6 pr._ugdymo reikmės'!G31+'7 pr._kita dotacija'!G117+'9 pr._įstaigų pajamos'!G57+'11 pr._nepanaudotos lėšos'!G116+'11 pr._nepanaudotos lėšos'!G46</f>
        <v>3</v>
      </c>
      <c r="G43" s="10">
        <f t="shared" si="5"/>
        <v>-8.6</v>
      </c>
      <c r="H43" s="10">
        <f>'4 pr._savarankiškosios f-jos'!I156+'6 pr._ugdymo reikmės'!I31+'7 pr._kita dotacija'!I117+'9 pr._įstaigų pajamos'!I57+'11 pr._nepanaudotos lėšos'!I116+'11 pr._nepanaudotos lėšos'!I46</f>
        <v>-9.4</v>
      </c>
      <c r="I43" s="10">
        <f>'4 pr._savarankiškosios f-jos'!J156+'6 pr._ugdymo reikmės'!J31+'7 pr._kita dotacija'!J117+'9 pr._įstaigų pajamos'!J57+'11 pr._nepanaudotos lėšos'!J116+'11 pr._nepanaudotos lėšos'!J46</f>
        <v>-6.4</v>
      </c>
      <c r="J43" s="10">
        <f>'4 pr._savarankiškosios f-jos'!K156+'6 pr._ugdymo reikmės'!K31+'7 pr._kita dotacija'!K117+'9 pr._įstaigų pajamos'!K57+'11 pr._nepanaudotos lėšos'!K116+'11 pr._nepanaudotos lėšos'!K46</f>
        <v>0.8</v>
      </c>
      <c r="K43" s="92">
        <f t="shared" si="6"/>
        <v>1024.7</v>
      </c>
      <c r="L43" s="92">
        <f>'4 pr._savarankiškosios f-jos'!M156+'6 pr._ugdymo reikmės'!M31+'7 pr._kita dotacija'!M117+'9 pr._įstaigų pajamos'!M57+'11 pr._nepanaudotos lėšos'!M116+'11 pr._nepanaudotos lėšos'!M46</f>
        <v>1020.9</v>
      </c>
      <c r="M43" s="92">
        <f>'4 pr._savarankiškosios f-jos'!N156+'6 pr._ugdymo reikmės'!N31+'7 pr._kita dotacija'!N117+'9 pr._įstaigų pajamos'!N57+'11 pr._nepanaudotos lėšos'!N116+'11 pr._nepanaudotos lėšos'!N46</f>
        <v>898.4</v>
      </c>
      <c r="N43" s="92">
        <f>'4 pr._savarankiškosios f-jos'!O156+'6 pr._ugdymo reikmės'!O31+'7 pr._kita dotacija'!O117+'9 pr._įstaigų pajamos'!O57+'11 pr._nepanaudotos lėšos'!O116+'11 pr._nepanaudotos lėšos'!O46</f>
        <v>3.8</v>
      </c>
    </row>
    <row r="44" spans="1:14" ht="15" customHeight="1" x14ac:dyDescent="0.25">
      <c r="A44" s="5" t="s">
        <v>81</v>
      </c>
      <c r="B44" s="29" t="s">
        <v>33</v>
      </c>
      <c r="C44" s="16">
        <f t="shared" ref="C44:C71" si="7">D44+F44</f>
        <v>780.9</v>
      </c>
      <c r="D44" s="16">
        <f>'4 pr._savarankiškosios f-jos'!E157+'6 pr._ugdymo reikmės'!E34+'7 pr._kita dotacija'!E122+'9 pr._įstaigų pajamos'!E58+'11 pr._nepanaudotos lėšos'!E47</f>
        <v>779.9</v>
      </c>
      <c r="E44" s="16">
        <f>'4 pr._savarankiškosios f-jos'!F157+'6 pr._ugdymo reikmės'!F34+'7 pr._kita dotacija'!F122+'9 pr._įstaigų pajamos'!F58+'11 pr._nepanaudotos lėšos'!F47</f>
        <v>718</v>
      </c>
      <c r="F44" s="16">
        <f>'4 pr._savarankiškosios f-jos'!G157+'6 pr._ugdymo reikmės'!G34+'7 pr._kita dotacija'!G122+'9 pr._įstaigų pajamos'!G58+'11 pr._nepanaudotos lėšos'!G47</f>
        <v>1</v>
      </c>
      <c r="G44" s="10">
        <f t="shared" ref="G44:G46" si="8">H44+J44</f>
        <v>1</v>
      </c>
      <c r="H44" s="10">
        <f>'4 pr._savarankiškosios f-jos'!I157+'6 pr._ugdymo reikmės'!I34+'7 pr._kita dotacija'!I122+'9 pr._įstaigų pajamos'!I58+'11 pr._nepanaudotos lėšos'!I47</f>
        <v>1</v>
      </c>
      <c r="I44" s="10">
        <f>'4 pr._savarankiškosios f-jos'!J157+'6 pr._ugdymo reikmės'!J34+'7 pr._kita dotacija'!J122+'9 pr._įstaigų pajamos'!J58+'11 pr._nepanaudotos lėšos'!J47</f>
        <v>1</v>
      </c>
      <c r="J44" s="10">
        <f>'4 pr._savarankiškosios f-jos'!K157+'6 pr._ugdymo reikmės'!K34+'7 pr._kita dotacija'!K122+'9 pr._įstaigų pajamos'!K58+'11 pr._nepanaudotos lėšos'!K47</f>
        <v>0</v>
      </c>
      <c r="K44" s="92">
        <f t="shared" si="6"/>
        <v>781.9</v>
      </c>
      <c r="L44" s="92">
        <f>'4 pr._savarankiškosios f-jos'!M157+'6 pr._ugdymo reikmės'!M34+'7 pr._kita dotacija'!M122+'9 pr._įstaigų pajamos'!M58+'11 pr._nepanaudotos lėšos'!M47</f>
        <v>780.9</v>
      </c>
      <c r="M44" s="92">
        <f>'4 pr._savarankiškosios f-jos'!N157+'6 pr._ugdymo reikmės'!N34+'7 pr._kita dotacija'!N122+'9 pr._įstaigų pajamos'!N58+'11 pr._nepanaudotos lėšos'!N47</f>
        <v>718.99999999999989</v>
      </c>
      <c r="N44" s="92">
        <f>'4 pr._savarankiškosios f-jos'!O157+'6 pr._ugdymo reikmės'!O34+'7 pr._kita dotacija'!O122+'9 pr._įstaigų pajamos'!O58+'11 pr._nepanaudotos lėšos'!O47</f>
        <v>1</v>
      </c>
    </row>
    <row r="45" spans="1:14" ht="15" customHeight="1" x14ac:dyDescent="0.25">
      <c r="A45" s="5" t="s">
        <v>82</v>
      </c>
      <c r="B45" s="29" t="s">
        <v>149</v>
      </c>
      <c r="C45" s="16">
        <f t="shared" si="7"/>
        <v>988.90000000000009</v>
      </c>
      <c r="D45" s="16">
        <f>'4 pr._savarankiškosios f-jos'!E158+'6 pr._ugdymo reikmės'!E37+'9 pr._įstaigų pajamos'!E59+'7 pr._kita dotacija'!E126+'11 pr._nepanaudotos lėšos'!E48+'11 pr._nepanaudotos lėšos'!E117</f>
        <v>981.40000000000009</v>
      </c>
      <c r="E45" s="16">
        <f>'4 pr._savarankiškosios f-jos'!F158+'6 pr._ugdymo reikmės'!F37+'9 pr._įstaigų pajamos'!F59+'7 pr._kita dotacija'!F126+'11 pr._nepanaudotos lėšos'!F48+'11 pr._nepanaudotos lėšos'!F117</f>
        <v>894.19999999999993</v>
      </c>
      <c r="F45" s="16">
        <f>'4 pr._savarankiškosios f-jos'!G158+'6 pr._ugdymo reikmės'!G37+'9 pr._įstaigų pajamos'!G59+'7 pr._kita dotacija'!G126+'11 pr._nepanaudotos lėšos'!G48+'11 pr._nepanaudotos lėšos'!G117</f>
        <v>7.5</v>
      </c>
      <c r="G45" s="10">
        <f t="shared" si="8"/>
        <v>0.5</v>
      </c>
      <c r="H45" s="10">
        <f>'4 pr._savarankiškosios f-jos'!I158+'6 pr._ugdymo reikmės'!I37+'9 pr._įstaigų pajamos'!I59+'7 pr._kita dotacija'!I126+'11 pr._nepanaudotos lėšos'!I48+'11 pr._nepanaudotos lėšos'!I117</f>
        <v>0.5</v>
      </c>
      <c r="I45" s="10">
        <f>'4 pr._savarankiškosios f-jos'!J158+'6 pr._ugdymo reikmės'!J37+'9 pr._įstaigų pajamos'!J59+'7 pr._kita dotacija'!J126+'11 pr._nepanaudotos lėšos'!J48+'11 pr._nepanaudotos lėšos'!J117</f>
        <v>3.8</v>
      </c>
      <c r="J45" s="10">
        <f>'4 pr._savarankiškosios f-jos'!K158+'6 pr._ugdymo reikmės'!K37+'9 pr._įstaigų pajamos'!K59+'7 pr._kita dotacija'!K126+'11 pr._nepanaudotos lėšos'!K48+'11 pr._nepanaudotos lėšos'!K117</f>
        <v>0</v>
      </c>
      <c r="K45" s="92">
        <f t="shared" si="6"/>
        <v>989.40000000000009</v>
      </c>
      <c r="L45" s="92">
        <f>'4 pr._savarankiškosios f-jos'!M158+'6 pr._ugdymo reikmės'!M37+'9 pr._įstaigų pajamos'!M59+'7 pr._kita dotacija'!M126+'11 pr._nepanaudotos lėšos'!M48+'11 pr._nepanaudotos lėšos'!M117</f>
        <v>981.90000000000009</v>
      </c>
      <c r="M45" s="92">
        <f>'4 pr._savarankiškosios f-jos'!N158+'6 pr._ugdymo reikmės'!N37+'9 pr._įstaigų pajamos'!N59+'7 pr._kita dotacija'!N126+'11 pr._nepanaudotos lėšos'!N48+'11 pr._nepanaudotos lėšos'!N117</f>
        <v>898</v>
      </c>
      <c r="N45" s="92">
        <f>'4 pr._savarankiškosios f-jos'!O158+'6 pr._ugdymo reikmės'!O37+'9 pr._įstaigų pajamos'!O59+'7 pr._kita dotacija'!O126+'11 pr._nepanaudotos lėšos'!O48+'11 pr._nepanaudotos lėšos'!O117</f>
        <v>7.5</v>
      </c>
    </row>
    <row r="46" spans="1:14" ht="15" customHeight="1" x14ac:dyDescent="0.25">
      <c r="A46" s="5" t="s">
        <v>83</v>
      </c>
      <c r="B46" s="29" t="s">
        <v>323</v>
      </c>
      <c r="C46" s="16">
        <f t="shared" si="7"/>
        <v>806.5</v>
      </c>
      <c r="D46" s="16">
        <f>'4 pr._savarankiškosios f-jos'!E159+'6 pr._ugdymo reikmės'!E40+'9 pr._įstaigų pajamos'!E60+'7 pr._kita dotacija'!E130+'11 pr._nepanaudotos lėšos'!E118+'11 pr._nepanaudotos lėšos'!E49</f>
        <v>803.9</v>
      </c>
      <c r="E46" s="16">
        <f>'4 pr._savarankiškosios f-jos'!F159+'6 pr._ugdymo reikmės'!F40+'9 pr._įstaigų pajamos'!F60+'7 pr._kita dotacija'!F130+'11 pr._nepanaudotos lėšos'!F118+'11 pr._nepanaudotos lėšos'!F49</f>
        <v>709.1</v>
      </c>
      <c r="F46" s="16">
        <f>'4 pr._savarankiškosios f-jos'!G159+'6 pr._ugdymo reikmės'!G40+'9 pr._įstaigų pajamos'!G60+'7 pr._kita dotacija'!G130+'11 pr._nepanaudotos lėšos'!G118+'11 pr._nepanaudotos lėšos'!G49</f>
        <v>2.6</v>
      </c>
      <c r="G46" s="10">
        <f t="shared" si="8"/>
        <v>-3.8</v>
      </c>
      <c r="H46" s="10">
        <f>'4 pr._savarankiškosios f-jos'!I159+'6 pr._ugdymo reikmės'!I40+'9 pr._įstaigų pajamos'!I60+'7 pr._kita dotacija'!I130+'11 pr._nepanaudotos lėšos'!I118+'11 pr._nepanaudotos lėšos'!I49</f>
        <v>-3.8</v>
      </c>
      <c r="I46" s="10">
        <f>'4 pr._savarankiškosios f-jos'!J159+'6 pr._ugdymo reikmės'!J40+'9 pr._įstaigų pajamos'!J60+'7 pr._kita dotacija'!J130+'11 pr._nepanaudotos lėšos'!J118+'11 pr._nepanaudotos lėšos'!J49</f>
        <v>1.0999999999999999</v>
      </c>
      <c r="J46" s="10">
        <f>'4 pr._savarankiškosios f-jos'!K159+'6 pr._ugdymo reikmės'!K40+'9 pr._įstaigų pajamos'!K60+'7 pr._kita dotacija'!K130+'11 pr._nepanaudotos lėšos'!K118+'11 pr._nepanaudotos lėšos'!K49</f>
        <v>0</v>
      </c>
      <c r="K46" s="92">
        <f t="shared" si="6"/>
        <v>802.69999999999993</v>
      </c>
      <c r="L46" s="92">
        <f>'4 pr._savarankiškosios f-jos'!M159+'6 pr._ugdymo reikmės'!M40+'9 pr._įstaigų pajamos'!M60+'7 pr._kita dotacija'!M130+'11 pr._nepanaudotos lėšos'!M118+'11 pr._nepanaudotos lėšos'!M49</f>
        <v>800.09999999999991</v>
      </c>
      <c r="M46" s="92">
        <f>'4 pr._savarankiškosios f-jos'!N159+'6 pr._ugdymo reikmės'!N40+'9 pr._įstaigų pajamos'!N60+'7 pr._kita dotacija'!N130+'11 pr._nepanaudotos lėšos'!N118+'11 pr._nepanaudotos lėšos'!N49</f>
        <v>710.19999999999993</v>
      </c>
      <c r="N46" s="92">
        <f>'4 pr._savarankiškosios f-jos'!O159+'6 pr._ugdymo reikmės'!O40+'9 pr._įstaigų pajamos'!O60+'7 pr._kita dotacija'!O130+'11 pr._nepanaudotos lėšos'!O118+'11 pr._nepanaudotos lėšos'!O49</f>
        <v>2.6</v>
      </c>
    </row>
    <row r="47" spans="1:14" ht="15" customHeight="1" x14ac:dyDescent="0.25">
      <c r="A47" s="5" t="s">
        <v>84</v>
      </c>
      <c r="B47" s="18" t="s">
        <v>142</v>
      </c>
      <c r="C47" s="16">
        <f t="shared" si="7"/>
        <v>270.59999999999997</v>
      </c>
      <c r="D47" s="16">
        <f>'4 pr._savarankiškosios f-jos'!E160+'6 pr._ugdymo reikmės'!E43+'9 pr._įstaigų pajamos'!E61+'7 pr._kita dotacija'!E134+'11 pr._nepanaudotos lėšos'!E50+'11 pr._nepanaudotos lėšos'!E119</f>
        <v>270.59999999999997</v>
      </c>
      <c r="E47" s="16">
        <f>'4 pr._savarankiškosios f-jos'!F160+'6 pr._ugdymo reikmės'!F43+'9 pr._įstaigų pajamos'!F61+'7 pr._kita dotacija'!F134+'11 pr._nepanaudotos lėšos'!F50+'11 pr._nepanaudotos lėšos'!F119</f>
        <v>202.6</v>
      </c>
      <c r="F47" s="16">
        <f>'4 pr._savarankiškosios f-jos'!G160+'6 pr._ugdymo reikmės'!G43+'9 pr._įstaigų pajamos'!G61+'7 pr._kita dotacija'!G134+'11 pr._nepanaudotos lėšos'!G50+'11 pr._nepanaudotos lėšos'!G119</f>
        <v>0</v>
      </c>
      <c r="G47" s="10">
        <f t="shared" ref="G47:G59" si="9">H47+J47</f>
        <v>0</v>
      </c>
      <c r="H47" s="10">
        <f>'4 pr._savarankiškosios f-jos'!I160+'6 pr._ugdymo reikmės'!I43+'9 pr._įstaigų pajamos'!I61+'7 pr._kita dotacija'!I134+'11 pr._nepanaudotos lėšos'!I50+'11 pr._nepanaudotos lėšos'!I119</f>
        <v>0</v>
      </c>
      <c r="I47" s="10">
        <f>'4 pr._savarankiškosios f-jos'!J160+'6 pr._ugdymo reikmės'!J43+'9 pr._įstaigų pajamos'!J61+'7 pr._kita dotacija'!J134+'11 pr._nepanaudotos lėšos'!J50+'11 pr._nepanaudotos lėšos'!J119</f>
        <v>0</v>
      </c>
      <c r="J47" s="10">
        <f>'4 pr._savarankiškosios f-jos'!K160+'6 pr._ugdymo reikmės'!K43+'9 pr._įstaigų pajamos'!K61+'7 pr._kita dotacija'!K134+'11 pr._nepanaudotos lėšos'!K50+'11 pr._nepanaudotos lėšos'!K119</f>
        <v>0</v>
      </c>
      <c r="K47" s="92">
        <f t="shared" ref="K47:K59" si="10">L47+N47</f>
        <v>270.59999999999997</v>
      </c>
      <c r="L47" s="92">
        <f>'4 pr._savarankiškosios f-jos'!M160+'6 pr._ugdymo reikmės'!M43+'9 pr._įstaigų pajamos'!M61+'7 pr._kita dotacija'!M134+'11 pr._nepanaudotos lėšos'!M50+'11 pr._nepanaudotos lėšos'!M119</f>
        <v>270.59999999999997</v>
      </c>
      <c r="M47" s="92">
        <f>'4 pr._savarankiškosios f-jos'!N160+'6 pr._ugdymo reikmės'!N43+'9 pr._įstaigų pajamos'!N61+'7 pr._kita dotacija'!N134+'11 pr._nepanaudotos lėšos'!N50+'11 pr._nepanaudotos lėšos'!N119</f>
        <v>202.6</v>
      </c>
      <c r="N47" s="92">
        <f>'4 pr._savarankiškosios f-jos'!O160+'6 pr._ugdymo reikmės'!O43+'9 pr._įstaigų pajamos'!O61+'7 pr._kita dotacija'!O134+'11 pr._nepanaudotos lėšos'!O50+'11 pr._nepanaudotos lėšos'!O119</f>
        <v>0</v>
      </c>
    </row>
    <row r="48" spans="1:14" ht="15" customHeight="1" x14ac:dyDescent="0.25">
      <c r="A48" s="13" t="s">
        <v>85</v>
      </c>
      <c r="B48" s="31" t="s">
        <v>291</v>
      </c>
      <c r="C48" s="16">
        <f t="shared" si="7"/>
        <v>1013</v>
      </c>
      <c r="D48" s="16">
        <f>'4 pr._savarankiškosios f-jos'!E161+'6 pr._ugdymo reikmės'!E44+'9 pr._įstaigų pajamos'!E62+'7 pr._kita dotacija'!E138+'11 pr._nepanaudotos lėšos'!E120+'11 pr._nepanaudotos lėšos'!E51</f>
        <v>1004.5</v>
      </c>
      <c r="E48" s="16">
        <f>'4 pr._savarankiškosios f-jos'!F161+'6 pr._ugdymo reikmės'!F44+'9 pr._įstaigų pajamos'!F62+'7 pr._kita dotacija'!F138+'11 pr._nepanaudotos lėšos'!F120+'11 pr._nepanaudotos lėšos'!F51</f>
        <v>875</v>
      </c>
      <c r="F48" s="16">
        <f>'4 pr._savarankiškosios f-jos'!G161+'6 pr._ugdymo reikmės'!G44+'9 pr._įstaigų pajamos'!G62+'7 pr._kita dotacija'!G138+'11 pr._nepanaudotos lėšos'!G120+'11 pr._nepanaudotos lėšos'!G51</f>
        <v>8.5</v>
      </c>
      <c r="G48" s="10">
        <f t="shared" si="9"/>
        <v>-4.5</v>
      </c>
      <c r="H48" s="10">
        <f>'4 pr._savarankiškosios f-jos'!I161+'6 pr._ugdymo reikmės'!I44+'9 pr._įstaigų pajamos'!I62+'7 pr._kita dotacija'!I138+'11 pr._nepanaudotos lėšos'!I120+'11 pr._nepanaudotos lėšos'!I51</f>
        <v>-4.5</v>
      </c>
      <c r="I48" s="10">
        <f>'4 pr._savarankiškosios f-jos'!J161+'6 pr._ugdymo reikmės'!J44+'9 pr._įstaigų pajamos'!J62+'7 pr._kita dotacija'!J138+'11 pr._nepanaudotos lėšos'!J120+'11 pr._nepanaudotos lėšos'!J51</f>
        <v>1.3</v>
      </c>
      <c r="J48" s="10">
        <f>'4 pr._savarankiškosios f-jos'!K161+'6 pr._ugdymo reikmės'!K44+'9 pr._įstaigų pajamos'!K62+'7 pr._kita dotacija'!K138+'11 pr._nepanaudotos lėšos'!K120+'11 pr._nepanaudotos lėšos'!K51</f>
        <v>0</v>
      </c>
      <c r="K48" s="92">
        <f t="shared" si="10"/>
        <v>1008.4999999999999</v>
      </c>
      <c r="L48" s="92">
        <f>'4 pr._savarankiškosios f-jos'!M161+'6 pr._ugdymo reikmės'!M44+'9 pr._įstaigų pajamos'!M62+'7 pr._kita dotacija'!M138+'11 pr._nepanaudotos lėšos'!M120+'11 pr._nepanaudotos lėšos'!M51</f>
        <v>999.99999999999989</v>
      </c>
      <c r="M48" s="92">
        <f>'4 pr._savarankiškosios f-jos'!N161+'6 pr._ugdymo reikmės'!N44+'9 pr._įstaigų pajamos'!N62+'7 pr._kita dotacija'!N138+'11 pr._nepanaudotos lėšos'!N120+'11 pr._nepanaudotos lėšos'!N51</f>
        <v>876.3</v>
      </c>
      <c r="N48" s="92">
        <f>'4 pr._savarankiškosios f-jos'!O161+'6 pr._ugdymo reikmės'!O44+'9 pr._įstaigų pajamos'!O62+'7 pr._kita dotacija'!O138+'11 pr._nepanaudotos lėšos'!O120+'11 pr._nepanaudotos lėšos'!O51</f>
        <v>8.5</v>
      </c>
    </row>
    <row r="49" spans="1:14" ht="15" customHeight="1" x14ac:dyDescent="0.25">
      <c r="A49" s="5" t="s">
        <v>86</v>
      </c>
      <c r="B49" s="29" t="s">
        <v>324</v>
      </c>
      <c r="C49" s="16">
        <f t="shared" si="7"/>
        <v>1116.9000000000001</v>
      </c>
      <c r="D49" s="16">
        <f>'4 pr._savarankiškosios f-jos'!E162+'6 pr._ugdymo reikmės'!E47+'9 pr._įstaigų pajamos'!E63+'7 pr._kita dotacija'!E142+'11 pr._nepanaudotos lėšos'!E52+'11 pr._nepanaudotos lėšos'!E121</f>
        <v>1107</v>
      </c>
      <c r="E49" s="16">
        <f>'4 pr._savarankiškosios f-jos'!F162+'6 pr._ugdymo reikmės'!F47+'9 pr._įstaigų pajamos'!F63+'7 pr._kita dotacija'!F142+'11 pr._nepanaudotos lėšos'!F52+'11 pr._nepanaudotos lėšos'!F121</f>
        <v>921.9</v>
      </c>
      <c r="F49" s="16">
        <f>'4 pr._savarankiškosios f-jos'!G162+'6 pr._ugdymo reikmės'!G47+'9 pr._įstaigų pajamos'!G63+'7 pr._kita dotacija'!G142+'11 pr._nepanaudotos lėšos'!G52+'11 pr._nepanaudotos lėšos'!G121</f>
        <v>9.9</v>
      </c>
      <c r="G49" s="10">
        <f t="shared" si="9"/>
        <v>-20.900000000000002</v>
      </c>
      <c r="H49" s="10">
        <f>'4 pr._savarankiškosios f-jos'!I162+'6 pr._ugdymo reikmės'!I47+'9 pr._įstaigų pajamos'!I63+'7 pr._kita dotacija'!I142+'11 pr._nepanaudotos lėšos'!I52+'11 pr._nepanaudotos lėšos'!I121</f>
        <v>-20.900000000000002</v>
      </c>
      <c r="I49" s="10">
        <f>'4 pr._savarankiškosios f-jos'!J162+'6 pr._ugdymo reikmės'!J47+'9 pr._įstaigų pajamos'!J63+'7 pr._kita dotacija'!J142+'11 pr._nepanaudotos lėšos'!J52+'11 pr._nepanaudotos lėšos'!J121</f>
        <v>-16.7</v>
      </c>
      <c r="J49" s="10">
        <f>'4 pr._savarankiškosios f-jos'!K162+'6 pr._ugdymo reikmės'!K47+'9 pr._įstaigų pajamos'!K63+'7 pr._kita dotacija'!K142+'11 pr._nepanaudotos lėšos'!K52+'11 pr._nepanaudotos lėšos'!K121</f>
        <v>0</v>
      </c>
      <c r="K49" s="92">
        <f t="shared" si="10"/>
        <v>1096</v>
      </c>
      <c r="L49" s="92">
        <f>'4 pr._savarankiškosios f-jos'!M162+'6 pr._ugdymo reikmės'!M47+'9 pr._įstaigų pajamos'!M63+'7 pr._kita dotacija'!M142+'11 pr._nepanaudotos lėšos'!M52+'11 pr._nepanaudotos lėšos'!M121</f>
        <v>1086.0999999999999</v>
      </c>
      <c r="M49" s="92">
        <f>'4 pr._savarankiškosios f-jos'!N162+'6 pr._ugdymo reikmės'!N47+'9 pr._įstaigų pajamos'!N63+'7 pr._kita dotacija'!N142+'11 pr._nepanaudotos lėšos'!N52+'11 pr._nepanaudotos lėšos'!N121</f>
        <v>905.19999999999993</v>
      </c>
      <c r="N49" s="92">
        <f>'4 pr._savarankiškosios f-jos'!O162+'6 pr._ugdymo reikmės'!O47+'9 pr._įstaigų pajamos'!O63+'7 pr._kita dotacija'!O142+'11 pr._nepanaudotos lėšos'!O52+'11 pr._nepanaudotos lėšos'!O121</f>
        <v>9.9</v>
      </c>
    </row>
    <row r="50" spans="1:14" ht="15" customHeight="1" x14ac:dyDescent="0.25">
      <c r="A50" s="5" t="s">
        <v>87</v>
      </c>
      <c r="B50" s="29" t="s">
        <v>325</v>
      </c>
      <c r="C50" s="16">
        <f t="shared" si="7"/>
        <v>1348.4</v>
      </c>
      <c r="D50" s="16">
        <f>'4 pr._savarankiškosios f-jos'!E163+'6 pr._ugdymo reikmės'!E50+'9 pr._įstaigų pajamos'!E64+'7 pr._kita dotacija'!E146+'11 pr._nepanaudotos lėšos'!E54+'11 pr._nepanaudotos lėšos'!E122</f>
        <v>1344.9</v>
      </c>
      <c r="E50" s="16">
        <f>'4 pr._savarankiškosios f-jos'!F163+'6 pr._ugdymo reikmės'!F50+'9 pr._įstaigų pajamos'!F64+'7 pr._kita dotacija'!F146+'11 pr._nepanaudotos lėšos'!F54+'11 pr._nepanaudotos lėšos'!F122</f>
        <v>1155.5999999999999</v>
      </c>
      <c r="F50" s="16">
        <f>'4 pr._savarankiškosios f-jos'!G163+'6 pr._ugdymo reikmės'!G50+'9 pr._įstaigų pajamos'!G64+'7 pr._kita dotacija'!G146+'11 pr._nepanaudotos lėšos'!G54+'11 pr._nepanaudotos lėšos'!G122</f>
        <v>3.5</v>
      </c>
      <c r="G50" s="10">
        <f t="shared" si="9"/>
        <v>-12.5</v>
      </c>
      <c r="H50" s="10">
        <f>'4 pr._savarankiškosios f-jos'!I163+'6 pr._ugdymo reikmės'!I50+'9 pr._įstaigų pajamos'!I64+'7 pr._kita dotacija'!I146+'11 pr._nepanaudotos lėšos'!I54+'11 pr._nepanaudotos lėšos'!I122</f>
        <v>-12.5</v>
      </c>
      <c r="I50" s="10">
        <f>'4 pr._savarankiškosios f-jos'!J163+'6 pr._ugdymo reikmės'!J50+'9 pr._įstaigų pajamos'!J64+'7 pr._kita dotacija'!J146+'11 pr._nepanaudotos lėšos'!J54+'11 pr._nepanaudotos lėšos'!J122</f>
        <v>-2.8000000000000003</v>
      </c>
      <c r="J50" s="10">
        <f>'4 pr._savarankiškosios f-jos'!K163+'6 pr._ugdymo reikmės'!K50+'9 pr._įstaigų pajamos'!K64+'7 pr._kita dotacija'!K146+'11 pr._nepanaudotos lėšos'!K54+'11 pr._nepanaudotos lėšos'!K122</f>
        <v>0</v>
      </c>
      <c r="K50" s="92">
        <f t="shared" si="10"/>
        <v>1335.9</v>
      </c>
      <c r="L50" s="92">
        <f>'4 pr._savarankiškosios f-jos'!M163+'6 pr._ugdymo reikmės'!M50+'9 pr._įstaigų pajamos'!M64+'7 pr._kita dotacija'!M146+'11 pr._nepanaudotos lėšos'!M54+'11 pr._nepanaudotos lėšos'!M122</f>
        <v>1332.4</v>
      </c>
      <c r="M50" s="92">
        <f>'4 pr._savarankiškosios f-jos'!N163+'6 pr._ugdymo reikmės'!N50+'9 pr._įstaigų pajamos'!N64+'7 pr._kita dotacija'!N146+'11 pr._nepanaudotos lėšos'!N54+'11 pr._nepanaudotos lėšos'!N122</f>
        <v>1152.8</v>
      </c>
      <c r="N50" s="92">
        <f>'4 pr._savarankiškosios f-jos'!O163+'6 pr._ugdymo reikmės'!O50+'9 pr._įstaigų pajamos'!O64+'7 pr._kita dotacija'!O146+'11 pr._nepanaudotos lėšos'!O54+'11 pr._nepanaudotos lėšos'!O122</f>
        <v>3.5</v>
      </c>
    </row>
    <row r="51" spans="1:14" ht="15" customHeight="1" x14ac:dyDescent="0.25">
      <c r="A51" s="5" t="s">
        <v>88</v>
      </c>
      <c r="B51" s="29" t="s">
        <v>326</v>
      </c>
      <c r="C51" s="16">
        <f t="shared" si="7"/>
        <v>848.50000000000011</v>
      </c>
      <c r="D51" s="16">
        <f>'4 pr._savarankiškosios f-jos'!E164+'6 pr._ugdymo reikmės'!E53+'7 pr._kita dotacija'!E150+'9 pr._įstaigų pajamos'!E65+'11 pr._nepanaudotos lėšos'!E55</f>
        <v>844.00000000000011</v>
      </c>
      <c r="E51" s="16">
        <f>'4 pr._savarankiškosios f-jos'!F164+'6 pr._ugdymo reikmės'!F53+'7 pr._kita dotacija'!F150+'9 pr._įstaigų pajamos'!F65+'11 pr._nepanaudotos lėšos'!F55</f>
        <v>723.7</v>
      </c>
      <c r="F51" s="16">
        <f>'4 pr._savarankiškosios f-jos'!G164+'6 pr._ugdymo reikmės'!G53+'7 pr._kita dotacija'!G150+'9 pr._įstaigų pajamos'!G65+'11 pr._nepanaudotos lėšos'!G55</f>
        <v>4.5</v>
      </c>
      <c r="G51" s="10">
        <f t="shared" si="9"/>
        <v>0.6</v>
      </c>
      <c r="H51" s="10">
        <f>'4 pr._savarankiškosios f-jos'!I164+'6 pr._ugdymo reikmės'!I53+'7 pr._kita dotacija'!I150+'9 pr._įstaigų pajamos'!I65+'11 pr._nepanaudotos lėšos'!I55</f>
        <v>0.6</v>
      </c>
      <c r="I51" s="10">
        <f>'4 pr._savarankiškosios f-jos'!J164+'6 pr._ugdymo reikmės'!J53+'7 pr._kita dotacija'!J150+'9 pr._įstaigų pajamos'!J65+'11 pr._nepanaudotos lėšos'!J55</f>
        <v>0.6</v>
      </c>
      <c r="J51" s="10">
        <f>'4 pr._savarankiškosios f-jos'!K164+'6 pr._ugdymo reikmės'!K53+'7 pr._kita dotacija'!K150+'9 pr._įstaigų pajamos'!K65+'11 pr._nepanaudotos lėšos'!K55</f>
        <v>0</v>
      </c>
      <c r="K51" s="92">
        <f t="shared" si="10"/>
        <v>849.1</v>
      </c>
      <c r="L51" s="92">
        <f>'4 pr._savarankiškosios f-jos'!M164+'6 pr._ugdymo reikmės'!M53+'7 pr._kita dotacija'!M150+'9 pr._įstaigų pajamos'!M65+'11 pr._nepanaudotos lėšos'!M55</f>
        <v>844.6</v>
      </c>
      <c r="M51" s="92">
        <f>'4 pr._savarankiškosios f-jos'!N164+'6 pr._ugdymo reikmės'!N53+'7 pr._kita dotacija'!N150+'9 pr._įstaigų pajamos'!N65+'11 pr._nepanaudotos lėšos'!N55</f>
        <v>724.30000000000007</v>
      </c>
      <c r="N51" s="92">
        <f>'4 pr._savarankiškosios f-jos'!O164+'6 pr._ugdymo reikmės'!O53+'7 pr._kita dotacija'!O150+'9 pr._įstaigų pajamos'!O65+'11 pr._nepanaudotos lėšos'!O55</f>
        <v>4.5</v>
      </c>
    </row>
    <row r="52" spans="1:14" ht="15" customHeight="1" x14ac:dyDescent="0.25">
      <c r="A52" s="5" t="s">
        <v>89</v>
      </c>
      <c r="B52" s="12" t="s">
        <v>310</v>
      </c>
      <c r="C52" s="16">
        <f t="shared" si="7"/>
        <v>1055.3</v>
      </c>
      <c r="D52" s="16">
        <f>'4 pr._savarankiškosios f-jos'!E165+'6 pr._ugdymo reikmės'!E56+'9 pr._įstaigų pajamos'!E66+'7 pr._kita dotacija'!E154+'11 pr._nepanaudotos lėšos'!E53</f>
        <v>1049.5999999999999</v>
      </c>
      <c r="E52" s="16">
        <f>'4 pr._savarankiškosios f-jos'!F165+'6 pr._ugdymo reikmės'!F56+'9 pr._įstaigų pajamos'!F66+'7 pr._kita dotacija'!F154+'11 pr._nepanaudotos lėšos'!F53</f>
        <v>917.59999999999991</v>
      </c>
      <c r="F52" s="16">
        <f>'4 pr._savarankiškosios f-jos'!G165+'6 pr._ugdymo reikmės'!G56+'9 pr._įstaigų pajamos'!G66+'7 pr._kita dotacija'!G154+'11 pr._nepanaudotos lėšos'!G53</f>
        <v>5.7</v>
      </c>
      <c r="G52" s="10">
        <f t="shared" si="9"/>
        <v>7.8999999999999995</v>
      </c>
      <c r="H52" s="10">
        <f>'4 pr._savarankiškosios f-jos'!I165+'6 pr._ugdymo reikmės'!I56+'9 pr._įstaigų pajamos'!I66+'7 pr._kita dotacija'!I154+'11 pr._nepanaudotos lėšos'!I53</f>
        <v>6.9999999999999991</v>
      </c>
      <c r="I52" s="10">
        <f>'4 pr._savarankiškosios f-jos'!J165+'6 pr._ugdymo reikmės'!J56+'9 pr._įstaigų pajamos'!J66+'7 pr._kita dotacija'!J154+'11 pr._nepanaudotos lėšos'!J53</f>
        <v>14.8</v>
      </c>
      <c r="J52" s="10">
        <f>'4 pr._savarankiškosios f-jos'!K165+'6 pr._ugdymo reikmės'!K56+'9 pr._įstaigų pajamos'!K66+'7 pr._kita dotacija'!K154+'11 pr._nepanaudotos lėšos'!K53</f>
        <v>0.9</v>
      </c>
      <c r="K52" s="92">
        <f t="shared" si="10"/>
        <v>1063.1999999999998</v>
      </c>
      <c r="L52" s="92">
        <f>'4 pr._savarankiškosios f-jos'!M165+'6 pr._ugdymo reikmės'!M56+'9 pr._įstaigų pajamos'!M66+'7 pr._kita dotacija'!M154+'11 pr._nepanaudotos lėšos'!M53</f>
        <v>1056.5999999999999</v>
      </c>
      <c r="M52" s="92">
        <f>'4 pr._savarankiškosios f-jos'!N165+'6 pr._ugdymo reikmės'!N56+'9 pr._įstaigų pajamos'!N66+'7 pr._kita dotacija'!N154+'11 pr._nepanaudotos lėšos'!N53</f>
        <v>932.39999999999986</v>
      </c>
      <c r="N52" s="92">
        <f>'4 pr._savarankiškosios f-jos'!O165+'6 pr._ugdymo reikmės'!O56+'9 pr._įstaigų pajamos'!O66+'7 pr._kita dotacija'!O154+'11 pr._nepanaudotos lėšos'!O53</f>
        <v>6.6000000000000005</v>
      </c>
    </row>
    <row r="53" spans="1:14" ht="15" customHeight="1" x14ac:dyDescent="0.25">
      <c r="A53" s="5" t="s">
        <v>90</v>
      </c>
      <c r="B53" s="91" t="s">
        <v>42</v>
      </c>
      <c r="C53" s="16">
        <f t="shared" si="7"/>
        <v>256.89999999999998</v>
      </c>
      <c r="D53" s="16">
        <f>'4 pr._savarankiškosios f-jos'!E166+'6 pr._ugdymo reikmės'!E59+'7 pr._kita dotacija'!E158+'9 pr._įstaigų pajamos'!E67+'11 pr._nepanaudotos lėšos'!E56</f>
        <v>256.89999999999998</v>
      </c>
      <c r="E53" s="16">
        <f>'4 pr._savarankiškosios f-jos'!F166+'6 pr._ugdymo reikmės'!F59+'7 pr._kita dotacija'!F158+'9 pr._įstaigų pajamos'!F67+'11 pr._nepanaudotos lėšos'!F56</f>
        <v>187.89999999999998</v>
      </c>
      <c r="F53" s="16">
        <f>'4 pr._savarankiškosios f-jos'!G166+'6 pr._ugdymo reikmės'!G59+'7 pr._kita dotacija'!G158+'9 pr._įstaigų pajamos'!G67+'11 pr._nepanaudotos lėšos'!G56</f>
        <v>0</v>
      </c>
      <c r="G53" s="10">
        <f t="shared" si="9"/>
        <v>0</v>
      </c>
      <c r="H53" s="10">
        <f>'4 pr._savarankiškosios f-jos'!I166+'6 pr._ugdymo reikmės'!I59+'7 pr._kita dotacija'!I158+'9 pr._įstaigų pajamos'!I67+'11 pr._nepanaudotos lėšos'!I56</f>
        <v>0</v>
      </c>
      <c r="I53" s="10">
        <f>'4 pr._savarankiškosios f-jos'!J166+'6 pr._ugdymo reikmės'!J59+'7 pr._kita dotacija'!J158+'9 pr._įstaigų pajamos'!J67+'11 pr._nepanaudotos lėšos'!J56</f>
        <v>0</v>
      </c>
      <c r="J53" s="10">
        <f>'4 pr._savarankiškosios f-jos'!K166+'6 pr._ugdymo reikmės'!K59+'7 pr._kita dotacija'!K158+'9 pr._įstaigų pajamos'!K67+'11 pr._nepanaudotos lėšos'!K56</f>
        <v>0</v>
      </c>
      <c r="K53" s="92">
        <f t="shared" si="10"/>
        <v>256.89999999999998</v>
      </c>
      <c r="L53" s="92">
        <f>'4 pr._savarankiškosios f-jos'!M166+'6 pr._ugdymo reikmės'!M59+'7 pr._kita dotacija'!M158+'9 pr._įstaigų pajamos'!M67+'11 pr._nepanaudotos lėšos'!M56</f>
        <v>256.89999999999998</v>
      </c>
      <c r="M53" s="92">
        <f>'4 pr._savarankiškosios f-jos'!N166+'6 pr._ugdymo reikmės'!N59+'7 pr._kita dotacija'!N158+'9 pr._įstaigų pajamos'!N67+'11 pr._nepanaudotos lėšos'!N56</f>
        <v>187.89999999999998</v>
      </c>
      <c r="N53" s="92">
        <f>'4 pr._savarankiškosios f-jos'!O166+'6 pr._ugdymo reikmės'!O59+'7 pr._kita dotacija'!O158+'9 pr._įstaigų pajamos'!O67+'11 pr._nepanaudotos lėšos'!O56</f>
        <v>0</v>
      </c>
    </row>
    <row r="54" spans="1:14" ht="15" customHeight="1" x14ac:dyDescent="0.25">
      <c r="A54" s="5" t="s">
        <v>91</v>
      </c>
      <c r="B54" s="29" t="s">
        <v>153</v>
      </c>
      <c r="C54" s="16">
        <f t="shared" si="7"/>
        <v>564.20000000000005</v>
      </c>
      <c r="D54" s="16">
        <f>'4 pr._savarankiškosios f-jos'!E167+'6 pr._ugdymo reikmės'!E60+'7 pr._kita dotacija'!E162+'9 pr._įstaigų pajamos'!E68+'11 pr._nepanaudotos lėšos'!E123+'11 pr._nepanaudotos lėšos'!E57</f>
        <v>563.30000000000007</v>
      </c>
      <c r="E54" s="16">
        <f>'4 pr._savarankiškosios f-jos'!F167+'6 pr._ugdymo reikmės'!F60+'7 pr._kita dotacija'!F162+'9 pr._įstaigų pajamos'!F68+'11 pr._nepanaudotos lėšos'!F123+'11 pr._nepanaudotos lėšos'!F57</f>
        <v>508.2</v>
      </c>
      <c r="F54" s="16">
        <f>'4 pr._savarankiškosios f-jos'!G167+'6 pr._ugdymo reikmės'!G60+'7 pr._kita dotacija'!G162+'9 pr._įstaigų pajamos'!G68+'11 pr._nepanaudotos lėšos'!G123+'11 pr._nepanaudotos lėšos'!G57</f>
        <v>0.9</v>
      </c>
      <c r="G54" s="10">
        <f t="shared" si="9"/>
        <v>-2.2999999999999998</v>
      </c>
      <c r="H54" s="10">
        <f>'4 pr._savarankiškosios f-jos'!I167+'6 pr._ugdymo reikmės'!I60+'7 pr._kita dotacija'!I162+'9 pr._įstaigų pajamos'!I68+'11 pr._nepanaudotos lėšos'!I123+'11 pr._nepanaudotos lėšos'!I57</f>
        <v>-2.2999999999999998</v>
      </c>
      <c r="I54" s="10">
        <f>'4 pr._savarankiškosios f-jos'!J167+'6 pr._ugdymo reikmės'!J60+'7 pr._kita dotacija'!J162+'9 pr._įstaigų pajamos'!J68+'11 pr._nepanaudotos lėšos'!J123+'11 pr._nepanaudotos lėšos'!J57</f>
        <v>0.49999999999999994</v>
      </c>
      <c r="J54" s="10">
        <f>'4 pr._savarankiškosios f-jos'!K167+'6 pr._ugdymo reikmės'!K60+'7 pr._kita dotacija'!K162+'9 pr._įstaigų pajamos'!K68+'11 pr._nepanaudotos lėšos'!K123+'11 pr._nepanaudotos lėšos'!K57</f>
        <v>0</v>
      </c>
      <c r="K54" s="92">
        <f t="shared" si="10"/>
        <v>561.9</v>
      </c>
      <c r="L54" s="92">
        <f>'4 pr._savarankiškosios f-jos'!M167+'6 pr._ugdymo reikmės'!M60+'7 pr._kita dotacija'!M162+'9 pr._įstaigų pajamos'!M68+'11 pr._nepanaudotos lėšos'!M123+'11 pr._nepanaudotos lėšos'!M57</f>
        <v>561</v>
      </c>
      <c r="M54" s="92">
        <f>'4 pr._savarankiškosios f-jos'!N167+'6 pr._ugdymo reikmės'!N60+'7 pr._kita dotacija'!N162+'9 pr._įstaigų pajamos'!N68+'11 pr._nepanaudotos lėšos'!N123+'11 pr._nepanaudotos lėšos'!N57</f>
        <v>508.7</v>
      </c>
      <c r="N54" s="92">
        <f>'4 pr._savarankiškosios f-jos'!O167+'6 pr._ugdymo reikmės'!O60+'7 pr._kita dotacija'!O162+'9 pr._įstaigų pajamos'!O68+'11 pr._nepanaudotos lėšos'!O123+'11 pr._nepanaudotos lėšos'!O57</f>
        <v>0.9</v>
      </c>
    </row>
    <row r="55" spans="1:14" ht="15" customHeight="1" x14ac:dyDescent="0.25">
      <c r="A55" s="5" t="s">
        <v>92</v>
      </c>
      <c r="B55" s="29" t="s">
        <v>41</v>
      </c>
      <c r="C55" s="16">
        <f t="shared" si="7"/>
        <v>279.89999999999998</v>
      </c>
      <c r="D55" s="16">
        <f>'4 pr._savarankiškosios f-jos'!E168+'6 pr._ugdymo reikmės'!E63+'7 pr._kita dotacija'!E174+'9 pr._įstaigų pajamos'!E69+'11 pr._nepanaudotos lėšos'!E58+'11 pr._nepanaudotos lėšos'!E124</f>
        <v>279.7</v>
      </c>
      <c r="E55" s="16">
        <f>'4 pr._savarankiškosios f-jos'!F168+'6 pr._ugdymo reikmės'!F63+'7 pr._kita dotacija'!F174+'9 pr._įstaigų pajamos'!F69+'11 pr._nepanaudotos lėšos'!F58+'11 pr._nepanaudotos lėšos'!F124</f>
        <v>235</v>
      </c>
      <c r="F55" s="16">
        <f>'4 pr._savarankiškosios f-jos'!G168+'6 pr._ugdymo reikmės'!G63+'7 pr._kita dotacija'!G174+'9 pr._įstaigų pajamos'!G69+'11 pr._nepanaudotos lėšos'!G58+'11 pr._nepanaudotos lėšos'!G124</f>
        <v>0.2</v>
      </c>
      <c r="G55" s="10">
        <f t="shared" si="9"/>
        <v>0</v>
      </c>
      <c r="H55" s="10">
        <f>'4 pr._savarankiškosios f-jos'!I168+'6 pr._ugdymo reikmės'!I63+'7 pr._kita dotacija'!I174+'9 pr._įstaigų pajamos'!I69+'11 pr._nepanaudotos lėšos'!I58+'11 pr._nepanaudotos lėšos'!I124</f>
        <v>0</v>
      </c>
      <c r="I55" s="10">
        <f>'4 pr._savarankiškosios f-jos'!J168+'6 pr._ugdymo reikmės'!J63+'7 pr._kita dotacija'!J174+'9 pr._įstaigų pajamos'!J69+'11 pr._nepanaudotos lėšos'!J58+'11 pr._nepanaudotos lėšos'!J124</f>
        <v>0</v>
      </c>
      <c r="J55" s="10">
        <f>'4 pr._savarankiškosios f-jos'!K168+'6 pr._ugdymo reikmės'!K63+'7 pr._kita dotacija'!K174+'9 pr._įstaigų pajamos'!K69+'11 pr._nepanaudotos lėšos'!K58+'11 pr._nepanaudotos lėšos'!K124</f>
        <v>0</v>
      </c>
      <c r="K55" s="92">
        <f t="shared" si="10"/>
        <v>279.89999999999998</v>
      </c>
      <c r="L55" s="92">
        <f>'4 pr._savarankiškosios f-jos'!M168+'6 pr._ugdymo reikmės'!M63+'7 pr._kita dotacija'!M174+'9 pr._įstaigų pajamos'!M69+'11 pr._nepanaudotos lėšos'!M58+'11 pr._nepanaudotos lėšos'!M124</f>
        <v>279.7</v>
      </c>
      <c r="M55" s="92">
        <f>'4 pr._savarankiškosios f-jos'!N168+'6 pr._ugdymo reikmės'!N63+'7 pr._kita dotacija'!N174+'9 pr._įstaigų pajamos'!N69+'11 pr._nepanaudotos lėšos'!N58+'11 pr._nepanaudotos lėšos'!N124</f>
        <v>235</v>
      </c>
      <c r="N55" s="92">
        <f>'4 pr._savarankiškosios f-jos'!O168+'6 pr._ugdymo reikmės'!O63+'7 pr._kita dotacija'!O174+'9 pr._įstaigų pajamos'!O69+'11 pr._nepanaudotos lėšos'!O58+'11 pr._nepanaudotos lėšos'!O124</f>
        <v>0.2</v>
      </c>
    </row>
    <row r="56" spans="1:14" ht="15" customHeight="1" x14ac:dyDescent="0.25">
      <c r="A56" s="5" t="s">
        <v>93</v>
      </c>
      <c r="B56" s="91" t="s">
        <v>43</v>
      </c>
      <c r="C56" s="16">
        <f>D56+F56</f>
        <v>445.8</v>
      </c>
      <c r="D56" s="16">
        <f>'4 pr._savarankiškosios f-jos'!E169+'6 pr._ugdymo reikmės'!E64+'7 pr._kita dotacija'!E166+'9 pr._įstaigų pajamos'!E70+'11 pr._nepanaudotos lėšos'!E59</f>
        <v>444.5</v>
      </c>
      <c r="E56" s="16">
        <f>'4 pr._savarankiškosios f-jos'!F169+'6 pr._ugdymo reikmės'!F64+'7 pr._kita dotacija'!F166+'9 pr._įstaigų pajamos'!F70+'11 pr._nepanaudotos lėšos'!F59</f>
        <v>404.70000000000005</v>
      </c>
      <c r="F56" s="16">
        <f>'4 pr._savarankiškosios f-jos'!G169+'6 pr._ugdymo reikmės'!G64+'7 pr._kita dotacija'!G166+'9 pr._įstaigų pajamos'!G70+'11 pr._nepanaudotos lėšos'!G59</f>
        <v>1.3</v>
      </c>
      <c r="G56" s="10">
        <f>H56+J56</f>
        <v>0.5</v>
      </c>
      <c r="H56" s="10">
        <f>'4 pr._savarankiškosios f-jos'!I169+'6 pr._ugdymo reikmės'!I64+'7 pr._kita dotacija'!I166+'9 pr._įstaigų pajamos'!I70+'11 pr._nepanaudotos lėšos'!I59</f>
        <v>0.5</v>
      </c>
      <c r="I56" s="10">
        <f>'4 pr._savarankiškosios f-jos'!J169+'6 pr._ugdymo reikmės'!J64+'7 pr._kita dotacija'!J166+'9 pr._įstaigų pajamos'!J70+'11 pr._nepanaudotos lėšos'!J59</f>
        <v>2.8</v>
      </c>
      <c r="J56" s="10">
        <f>'4 pr._savarankiškosios f-jos'!K169+'6 pr._ugdymo reikmės'!K64+'7 pr._kita dotacija'!K166+'9 pr._įstaigų pajamos'!K70+'11 pr._nepanaudotos lėšos'!K59</f>
        <v>0</v>
      </c>
      <c r="K56" s="92">
        <f>L56+N56</f>
        <v>446.3</v>
      </c>
      <c r="L56" s="92">
        <f>'4 pr._savarankiškosios f-jos'!M169+'6 pr._ugdymo reikmės'!M64+'7 pr._kita dotacija'!M166+'9 pr._įstaigų pajamos'!M70+'11 pr._nepanaudotos lėšos'!M59</f>
        <v>445</v>
      </c>
      <c r="M56" s="92">
        <f>'4 pr._savarankiškosios f-jos'!N169+'6 pr._ugdymo reikmės'!N64+'7 pr._kita dotacija'!N166+'9 pr._įstaigų pajamos'!N70+'11 pr._nepanaudotos lėšos'!N59</f>
        <v>407.5</v>
      </c>
      <c r="N56" s="92">
        <f>'4 pr._savarankiškosios f-jos'!O169+'6 pr._ugdymo reikmės'!O64+'7 pr._kita dotacija'!O166+'9 pr._įstaigų pajamos'!O70+'11 pr._nepanaudotos lėšos'!O59</f>
        <v>1.3</v>
      </c>
    </row>
    <row r="57" spans="1:14" ht="15" customHeight="1" x14ac:dyDescent="0.25">
      <c r="A57" s="13" t="s">
        <v>94</v>
      </c>
      <c r="B57" s="29" t="s">
        <v>40</v>
      </c>
      <c r="C57" s="16">
        <f t="shared" si="7"/>
        <v>289.20000000000005</v>
      </c>
      <c r="D57" s="16">
        <f>'4 pr._savarankiškosios f-jos'!E170+'6 pr._ugdymo reikmės'!E67+'9 pr._įstaigų pajamos'!E71+'7 pr._kita dotacija'!E182+'11 pr._nepanaudotos lėšos'!E60+'11 pr._nepanaudotos lėšos'!E125</f>
        <v>288.40000000000003</v>
      </c>
      <c r="E57" s="16">
        <f>'4 pr._savarankiškosios f-jos'!F170+'6 pr._ugdymo reikmės'!F67+'9 pr._įstaigų pajamos'!F71+'7 pr._kita dotacija'!F182+'11 pr._nepanaudotos lėšos'!F60+'11 pr._nepanaudotos lėšos'!F125</f>
        <v>240.39999999999998</v>
      </c>
      <c r="F57" s="16">
        <f>'4 pr._savarankiškosios f-jos'!G170+'6 pr._ugdymo reikmės'!G67+'9 pr._įstaigų pajamos'!G71+'7 pr._kita dotacija'!G182+'11 pr._nepanaudotos lėšos'!G60+'11 pr._nepanaudotos lėšos'!G125</f>
        <v>0.8</v>
      </c>
      <c r="G57" s="10">
        <f t="shared" si="9"/>
        <v>0</v>
      </c>
      <c r="H57" s="10">
        <f>'4 pr._savarankiškosios f-jos'!I170+'6 pr._ugdymo reikmės'!I67+'9 pr._įstaigų pajamos'!I71+'7 pr._kita dotacija'!I182+'11 pr._nepanaudotos lėšos'!I60+'11 pr._nepanaudotos lėšos'!I125</f>
        <v>0</v>
      </c>
      <c r="I57" s="10">
        <f>'4 pr._savarankiškosios f-jos'!J170+'6 pr._ugdymo reikmės'!J67+'9 pr._įstaigų pajamos'!J71+'7 pr._kita dotacija'!J182+'11 pr._nepanaudotos lėšos'!J60+'11 pr._nepanaudotos lėšos'!J125</f>
        <v>0</v>
      </c>
      <c r="J57" s="10">
        <f>'4 pr._savarankiškosios f-jos'!K170+'6 pr._ugdymo reikmės'!K67+'9 pr._įstaigų pajamos'!K71+'7 pr._kita dotacija'!K182+'11 pr._nepanaudotos lėšos'!K60+'11 pr._nepanaudotos lėšos'!K125</f>
        <v>0</v>
      </c>
      <c r="K57" s="92">
        <f t="shared" si="10"/>
        <v>289.20000000000005</v>
      </c>
      <c r="L57" s="92">
        <f>'4 pr._savarankiškosios f-jos'!M170+'6 pr._ugdymo reikmės'!M67+'9 pr._įstaigų pajamos'!M71+'7 pr._kita dotacija'!M182+'11 pr._nepanaudotos lėšos'!M60+'11 pr._nepanaudotos lėšos'!M125</f>
        <v>288.40000000000003</v>
      </c>
      <c r="M57" s="92">
        <f>'4 pr._savarankiškosios f-jos'!N170+'6 pr._ugdymo reikmės'!N67+'9 pr._įstaigų pajamos'!N71+'7 pr._kita dotacija'!N182+'11 pr._nepanaudotos lėšos'!N60+'11 pr._nepanaudotos lėšos'!N125</f>
        <v>240.39999999999998</v>
      </c>
      <c r="N57" s="92">
        <f>'4 pr._savarankiškosios f-jos'!O170+'6 pr._ugdymo reikmės'!O67+'9 pr._įstaigų pajamos'!O71+'7 pr._kita dotacija'!O182+'11 pr._nepanaudotos lėšos'!O60+'11 pr._nepanaudotos lėšos'!O125</f>
        <v>0.8</v>
      </c>
    </row>
    <row r="58" spans="1:14" ht="15" customHeight="1" x14ac:dyDescent="0.25">
      <c r="A58" s="13" t="s">
        <v>95</v>
      </c>
      <c r="B58" s="29" t="s">
        <v>312</v>
      </c>
      <c r="C58" s="16">
        <f>D58+F58</f>
        <v>283.40000000000003</v>
      </c>
      <c r="D58" s="16">
        <f>'4 pr._savarankiškosios f-jos'!E171+'6 pr._ugdymo reikmės'!E68+'7 pr._kita dotacija'!E170+'9 pr._įstaigų pajamos'!E72+'11 pr._nepanaudotos lėšos'!E126+'11 pr._nepanaudotos lėšos'!E61</f>
        <v>283.40000000000003</v>
      </c>
      <c r="E58" s="16">
        <f>'4 pr._savarankiškosios f-jos'!F171+'6 pr._ugdymo reikmės'!F68+'7 pr._kita dotacija'!F170+'9 pr._įstaigų pajamos'!F72+'11 pr._nepanaudotos lėšos'!F126+'11 pr._nepanaudotos lėšos'!F61</f>
        <v>242.4</v>
      </c>
      <c r="F58" s="16">
        <f>'4 pr._savarankiškosios f-jos'!G171+'6 pr._ugdymo reikmės'!G68+'7 pr._kita dotacija'!G170+'9 pr._įstaigų pajamos'!G72+'11 pr._nepanaudotos lėšos'!G126+'11 pr._nepanaudotos lėšos'!G61</f>
        <v>0</v>
      </c>
      <c r="G58" s="10">
        <f t="shared" si="9"/>
        <v>-3.2</v>
      </c>
      <c r="H58" s="10">
        <f>'4 pr._savarankiškosios f-jos'!I171+'6 pr._ugdymo reikmės'!I68+'7 pr._kita dotacija'!I170+'9 pr._įstaigų pajamos'!I72+'11 pr._nepanaudotos lėšos'!I126+'11 pr._nepanaudotos lėšos'!I61</f>
        <v>-3.2</v>
      </c>
      <c r="I58" s="10">
        <f>'4 pr._savarankiškosios f-jos'!J171+'6 pr._ugdymo reikmės'!J68+'7 pr._kita dotacija'!J170+'9 pr._įstaigų pajamos'!J72+'11 pr._nepanaudotos lėšos'!J126+'11 pr._nepanaudotos lėšos'!J61</f>
        <v>0.30000000000000004</v>
      </c>
      <c r="J58" s="10">
        <f>'4 pr._savarankiškosios f-jos'!K171+'6 pr._ugdymo reikmės'!K68+'7 pr._kita dotacija'!K170+'9 pr._įstaigų pajamos'!K72+'11 pr._nepanaudotos lėšos'!K126+'11 pr._nepanaudotos lėšos'!K61</f>
        <v>0</v>
      </c>
      <c r="K58" s="92">
        <f t="shared" si="10"/>
        <v>280.2</v>
      </c>
      <c r="L58" s="92">
        <f>'4 pr._savarankiškosios f-jos'!M171+'6 pr._ugdymo reikmės'!M68+'7 pr._kita dotacija'!M170+'9 pr._įstaigų pajamos'!M72+'11 pr._nepanaudotos lėšos'!M126+'11 pr._nepanaudotos lėšos'!M61</f>
        <v>280.2</v>
      </c>
      <c r="M58" s="92">
        <f>'4 pr._savarankiškosios f-jos'!N171+'6 pr._ugdymo reikmės'!N68+'7 pr._kita dotacija'!N170+'9 pr._įstaigų pajamos'!N72+'11 pr._nepanaudotos lėšos'!N126+'11 pr._nepanaudotos lėšos'!N61</f>
        <v>242.7</v>
      </c>
      <c r="N58" s="92">
        <f>'4 pr._savarankiškosios f-jos'!O171+'6 pr._ugdymo reikmės'!O68+'7 pr._kita dotacija'!O170+'9 pr._įstaigų pajamos'!O72+'11 pr._nepanaudotos lėšos'!O126+'11 pr._nepanaudotos lėšos'!O61</f>
        <v>0</v>
      </c>
    </row>
    <row r="59" spans="1:14" ht="15" customHeight="1" x14ac:dyDescent="0.25">
      <c r="A59" s="32" t="s">
        <v>96</v>
      </c>
      <c r="B59" s="91" t="s">
        <v>416</v>
      </c>
      <c r="C59" s="16">
        <f t="shared" si="7"/>
        <v>119.49999999999999</v>
      </c>
      <c r="D59" s="16">
        <f>'4 pr._savarankiškosios f-jos'!E172+'6 pr._ugdymo reikmės'!E71+'9 pr._įstaigų pajamos'!E73+'7 pr._kita dotacija'!E186+'11 pr._nepanaudotos lėšos'!E62+'11 pr._nepanaudotos lėšos'!E127</f>
        <v>119.49999999999999</v>
      </c>
      <c r="E59" s="16">
        <f>'4 pr._savarankiškosios f-jos'!F172+'6 pr._ugdymo reikmės'!F71+'9 pr._įstaigų pajamos'!F73+'7 pr._kita dotacija'!F186+'11 pr._nepanaudotos lėšos'!F62+'11 pr._nepanaudotos lėšos'!F127</f>
        <v>91.2</v>
      </c>
      <c r="F59" s="16">
        <f>'4 pr._savarankiškosios f-jos'!G172+'6 pr._ugdymo reikmės'!G71+'9 pr._įstaigų pajamos'!G73+'7 pr._kita dotacija'!G186+'11 pr._nepanaudotos lėšos'!G62+'11 pr._nepanaudotos lėšos'!G127</f>
        <v>0</v>
      </c>
      <c r="G59" s="10">
        <f t="shared" si="9"/>
        <v>0</v>
      </c>
      <c r="H59" s="10">
        <f>'4 pr._savarankiškosios f-jos'!I172+'6 pr._ugdymo reikmės'!I71+'9 pr._įstaigų pajamos'!I73+'7 pr._kita dotacija'!I186+'11 pr._nepanaudotos lėšos'!I62+'11 pr._nepanaudotos lėšos'!I127</f>
        <v>0</v>
      </c>
      <c r="I59" s="10">
        <f>'4 pr._savarankiškosios f-jos'!J172+'6 pr._ugdymo reikmės'!J71+'9 pr._įstaigų pajamos'!J73+'7 pr._kita dotacija'!J186+'11 pr._nepanaudotos lėšos'!J62+'11 pr._nepanaudotos lėšos'!J127</f>
        <v>0</v>
      </c>
      <c r="J59" s="10">
        <f>'4 pr._savarankiškosios f-jos'!K172+'6 pr._ugdymo reikmės'!K71+'9 pr._įstaigų pajamos'!K73+'7 pr._kita dotacija'!K186+'11 pr._nepanaudotos lėšos'!K62+'11 pr._nepanaudotos lėšos'!K127</f>
        <v>0</v>
      </c>
      <c r="K59" s="92">
        <f t="shared" si="10"/>
        <v>119.49999999999999</v>
      </c>
      <c r="L59" s="92">
        <f>'4 pr._savarankiškosios f-jos'!M172+'6 pr._ugdymo reikmės'!M71+'9 pr._įstaigų pajamos'!M73+'7 pr._kita dotacija'!M186+'11 pr._nepanaudotos lėšos'!M62+'11 pr._nepanaudotos lėšos'!M127</f>
        <v>119.49999999999999</v>
      </c>
      <c r="M59" s="92">
        <f>'4 pr._savarankiškosios f-jos'!N172+'6 pr._ugdymo reikmės'!N71+'9 pr._įstaigų pajamos'!N73+'7 pr._kita dotacija'!N186+'11 pr._nepanaudotos lėšos'!N62+'11 pr._nepanaudotos lėšos'!N127</f>
        <v>91.2</v>
      </c>
      <c r="N59" s="92">
        <f>'4 pr._savarankiškosios f-jos'!O172+'6 pr._ugdymo reikmės'!O71+'9 pr._įstaigų pajamos'!O73+'7 pr._kita dotacija'!O186+'11 pr._nepanaudotos lėšos'!O62+'11 pr._nepanaudotos lėšos'!O127</f>
        <v>0</v>
      </c>
    </row>
    <row r="60" spans="1:14" ht="15" customHeight="1" x14ac:dyDescent="0.25">
      <c r="A60" s="5" t="s">
        <v>97</v>
      </c>
      <c r="B60" s="29" t="s">
        <v>371</v>
      </c>
      <c r="C60" s="16">
        <f t="shared" si="7"/>
        <v>253.20000000000002</v>
      </c>
      <c r="D60" s="16">
        <f>'4 pr._savarankiškosios f-jos'!E173+'6 pr._ugdymo reikmės'!E72+'9 pr._įstaigų pajamos'!E74+'7 pr._kita dotacija'!E190+'11 pr._nepanaudotos lėšos'!E128</f>
        <v>253.20000000000002</v>
      </c>
      <c r="E60" s="16">
        <f>'4 pr._savarankiškosios f-jos'!F173+'6 pr._ugdymo reikmės'!F72+'9 pr._įstaigų pajamos'!F74+'7 pr._kita dotacija'!F190+'11 pr._nepanaudotos lėšos'!F128</f>
        <v>195.6</v>
      </c>
      <c r="F60" s="16">
        <f>'4 pr._savarankiškosios f-jos'!G173+'6 pr._ugdymo reikmės'!G72+'9 pr._įstaigų pajamos'!G74+'7 pr._kita dotacija'!G190+'11 pr._nepanaudotos lėšos'!G128</f>
        <v>0</v>
      </c>
      <c r="G60" s="10">
        <f t="shared" ref="G60:G81" si="11">H60+J60</f>
        <v>-1.1000000000000001</v>
      </c>
      <c r="H60" s="10">
        <f>'4 pr._savarankiškosios f-jos'!I173+'6 pr._ugdymo reikmės'!I72+'9 pr._įstaigų pajamos'!I74+'7 pr._kita dotacija'!I190+'11 pr._nepanaudotos lėšos'!I128</f>
        <v>-1.1000000000000001</v>
      </c>
      <c r="I60" s="10">
        <f>'4 pr._savarankiškosios f-jos'!J173+'6 pr._ugdymo reikmės'!J72+'9 pr._įstaigų pajamos'!J74+'7 pr._kita dotacija'!J190+'11 pr._nepanaudotos lėšos'!J128</f>
        <v>0.6</v>
      </c>
      <c r="J60" s="10">
        <f>'4 pr._savarankiškosios f-jos'!K173+'6 pr._ugdymo reikmės'!K72+'9 pr._įstaigų pajamos'!K74+'7 pr._kita dotacija'!K190+'11 pr._nepanaudotos lėšos'!K128</f>
        <v>0</v>
      </c>
      <c r="K60" s="92">
        <f t="shared" ref="K60:K81" si="12">L60+N60</f>
        <v>252.10000000000002</v>
      </c>
      <c r="L60" s="92">
        <f>'4 pr._savarankiškosios f-jos'!M173+'6 pr._ugdymo reikmės'!M72+'9 pr._įstaigų pajamos'!M74+'7 pr._kita dotacija'!M190+'11 pr._nepanaudotos lėšos'!M128</f>
        <v>252.10000000000002</v>
      </c>
      <c r="M60" s="92">
        <f>'4 pr._savarankiškosios f-jos'!N173+'6 pr._ugdymo reikmės'!N72+'9 pr._įstaigų pajamos'!N74+'7 pr._kita dotacija'!N190+'11 pr._nepanaudotos lėšos'!N128</f>
        <v>196.2</v>
      </c>
      <c r="N60" s="92">
        <f>'4 pr._savarankiškosios f-jos'!O173+'6 pr._ugdymo reikmės'!O72+'9 pr._įstaigų pajamos'!O74+'7 pr._kita dotacija'!O190+'11 pr._nepanaudotos lėšos'!O128</f>
        <v>0</v>
      </c>
    </row>
    <row r="61" spans="1:14" ht="15" customHeight="1" x14ac:dyDescent="0.25">
      <c r="A61" s="5" t="s">
        <v>98</v>
      </c>
      <c r="B61" s="29" t="s">
        <v>143</v>
      </c>
      <c r="C61" s="16">
        <f t="shared" si="7"/>
        <v>756.7</v>
      </c>
      <c r="D61" s="16">
        <f>'4 pr._savarankiškosios f-jos'!E174+'6 pr._ugdymo reikmės'!E73+'9 pr._įstaigų pajamos'!E75+'7 pr._kita dotacija'!E195+'11 pr._nepanaudotos lėšos'!E63+'11 pr._nepanaudotos lėšos'!E129</f>
        <v>756.7</v>
      </c>
      <c r="E61" s="16">
        <f>'4 pr._savarankiškosios f-jos'!F174+'6 pr._ugdymo reikmės'!F73+'9 pr._įstaigų pajamos'!F75+'7 pr._kita dotacija'!F195+'11 pr._nepanaudotos lėšos'!F63+'11 pr._nepanaudotos lėšos'!F129</f>
        <v>565.70000000000005</v>
      </c>
      <c r="F61" s="16">
        <f>'4 pr._savarankiškosios f-jos'!G174+'6 pr._ugdymo reikmės'!G73+'9 pr._įstaigų pajamos'!G75+'7 pr._kita dotacija'!G195+'11 pr._nepanaudotos lėšos'!G63+'11 pr._nepanaudotos lėšos'!G129</f>
        <v>0</v>
      </c>
      <c r="G61" s="10">
        <f t="shared" si="11"/>
        <v>-18</v>
      </c>
      <c r="H61" s="10">
        <f>'4 pr._savarankiškosios f-jos'!I174+'6 pr._ugdymo reikmės'!I73+'9 pr._įstaigų pajamos'!I75+'7 pr._kita dotacija'!I195+'11 pr._nepanaudotos lėšos'!I63+'11 pr._nepanaudotos lėšos'!I129</f>
        <v>-18</v>
      </c>
      <c r="I61" s="10">
        <f>'4 pr._savarankiškosios f-jos'!J174+'6 pr._ugdymo reikmės'!J73+'9 pr._įstaigų pajamos'!J75+'7 pr._kita dotacija'!J195+'11 pr._nepanaudotos lėšos'!J63+'11 pr._nepanaudotos lėšos'!J129</f>
        <v>2.2000000000000002</v>
      </c>
      <c r="J61" s="10">
        <f>'4 pr._savarankiškosios f-jos'!K174+'6 pr._ugdymo reikmės'!K73+'9 pr._įstaigų pajamos'!K75+'7 pr._kita dotacija'!K195+'11 pr._nepanaudotos lėšos'!K63+'11 pr._nepanaudotos lėšos'!K129</f>
        <v>0</v>
      </c>
      <c r="K61" s="92">
        <f t="shared" si="12"/>
        <v>738.7</v>
      </c>
      <c r="L61" s="92">
        <f>'4 pr._savarankiškosios f-jos'!M174+'6 pr._ugdymo reikmės'!M73+'9 pr._įstaigų pajamos'!M75+'7 pr._kita dotacija'!M195+'11 pr._nepanaudotos lėšos'!M63+'11 pr._nepanaudotos lėšos'!M129</f>
        <v>738.7</v>
      </c>
      <c r="M61" s="92">
        <f>'4 pr._savarankiškosios f-jos'!N174+'6 pr._ugdymo reikmės'!N73+'9 pr._įstaigų pajamos'!N75+'7 pr._kita dotacija'!N195+'11 pr._nepanaudotos lėšos'!N63+'11 pr._nepanaudotos lėšos'!N129</f>
        <v>567.9</v>
      </c>
      <c r="N61" s="92">
        <f>'4 pr._savarankiškosios f-jos'!O174+'6 pr._ugdymo reikmės'!O73+'9 pr._įstaigų pajamos'!O75+'7 pr._kita dotacija'!O195+'11 pr._nepanaudotos lėšos'!O63+'11 pr._nepanaudotos lėšos'!O129</f>
        <v>0</v>
      </c>
    </row>
    <row r="62" spans="1:14" ht="15" customHeight="1" x14ac:dyDescent="0.25">
      <c r="A62" s="5" t="s">
        <v>99</v>
      </c>
      <c r="B62" s="29" t="s">
        <v>34</v>
      </c>
      <c r="C62" s="16">
        <f t="shared" si="7"/>
        <v>391.70000000000005</v>
      </c>
      <c r="D62" s="16">
        <f>'4 pr._savarankiškosios f-jos'!E175+'6 pr._ugdymo reikmės'!E74+'9 pr._įstaigų pajamos'!E76+'7 pr._kita dotacija'!E199+'11 pr._nepanaudotos lėšos'!E64+'11 pr._nepanaudotos lėšos'!E130</f>
        <v>391.70000000000005</v>
      </c>
      <c r="E62" s="16">
        <f>'4 pr._savarankiškosios f-jos'!F175+'6 pr._ugdymo reikmės'!F74+'9 pr._įstaigų pajamos'!F76+'7 pr._kita dotacija'!F199+'11 pr._nepanaudotos lėšos'!F64+'11 pr._nepanaudotos lėšos'!F130</f>
        <v>304.29999999999995</v>
      </c>
      <c r="F62" s="16">
        <f>'4 pr._savarankiškosios f-jos'!G175+'6 pr._ugdymo reikmės'!G74+'9 pr._įstaigų pajamos'!G76+'7 pr._kita dotacija'!G199+'11 pr._nepanaudotos lėšos'!G64+'11 pr._nepanaudotos lėšos'!G130</f>
        <v>0</v>
      </c>
      <c r="G62" s="10">
        <f t="shared" si="11"/>
        <v>-8.5</v>
      </c>
      <c r="H62" s="10">
        <f>'4 pr._savarankiškosios f-jos'!I175+'6 pr._ugdymo reikmės'!I74+'9 pr._įstaigų pajamos'!I76+'7 pr._kita dotacija'!I199+'11 pr._nepanaudotos lėšos'!I64+'11 pr._nepanaudotos lėšos'!I130</f>
        <v>-8.5</v>
      </c>
      <c r="I62" s="10">
        <f>'4 pr._savarankiškosios f-jos'!J175+'6 pr._ugdymo reikmės'!J74+'9 pr._įstaigų pajamos'!J76+'7 pr._kita dotacija'!J199+'11 pr._nepanaudotos lėšos'!J64+'11 pr._nepanaudotos lėšos'!J130</f>
        <v>0.8</v>
      </c>
      <c r="J62" s="10">
        <f>'4 pr._savarankiškosios f-jos'!K175+'6 pr._ugdymo reikmės'!K74+'9 pr._įstaigų pajamos'!K76+'7 pr._kita dotacija'!K199+'11 pr._nepanaudotos lėšos'!K64+'11 pr._nepanaudotos lėšos'!K130</f>
        <v>0</v>
      </c>
      <c r="K62" s="92">
        <f t="shared" si="12"/>
        <v>383.2</v>
      </c>
      <c r="L62" s="92">
        <f>'4 pr._savarankiškosios f-jos'!M175+'6 pr._ugdymo reikmės'!M74+'9 pr._įstaigų pajamos'!M76+'7 pr._kita dotacija'!M199+'11 pr._nepanaudotos lėšos'!M64+'11 pr._nepanaudotos lėšos'!M130</f>
        <v>383.2</v>
      </c>
      <c r="M62" s="92">
        <f>'4 pr._savarankiškosios f-jos'!N175+'6 pr._ugdymo reikmės'!N74+'9 pr._įstaigų pajamos'!N76+'7 pr._kita dotacija'!N199+'11 pr._nepanaudotos lėšos'!N64+'11 pr._nepanaudotos lėšos'!N130</f>
        <v>305.10000000000002</v>
      </c>
      <c r="N62" s="92">
        <f>'4 pr._savarankiškosios f-jos'!O175+'6 pr._ugdymo reikmės'!O74+'9 pr._įstaigų pajamos'!O76+'7 pr._kita dotacija'!O199+'11 pr._nepanaudotos lėšos'!O64+'11 pr._nepanaudotos lėšos'!O130</f>
        <v>0</v>
      </c>
    </row>
    <row r="63" spans="1:14" ht="15" customHeight="1" x14ac:dyDescent="0.25">
      <c r="A63" s="5" t="s">
        <v>100</v>
      </c>
      <c r="B63" s="29" t="s">
        <v>36</v>
      </c>
      <c r="C63" s="16">
        <f t="shared" si="7"/>
        <v>415.59999999999997</v>
      </c>
      <c r="D63" s="16">
        <f>'4 pr._savarankiškosios f-jos'!E176+'6 pr._ugdymo reikmės'!E75+'9 pr._įstaigų pajamos'!E77+'7 pr._kita dotacija'!E203+'11 pr._nepanaudotos lėšos'!E65+'11 pr._nepanaudotos lėšos'!E131</f>
        <v>415.59999999999997</v>
      </c>
      <c r="E63" s="16">
        <f>'4 pr._savarankiškosios f-jos'!F176+'6 pr._ugdymo reikmės'!F75+'9 pr._įstaigų pajamos'!F77+'7 pr._kita dotacija'!F203+'11 pr._nepanaudotos lėšos'!F65+'11 pr._nepanaudotos lėšos'!F131</f>
        <v>312</v>
      </c>
      <c r="F63" s="16">
        <f>'4 pr._savarankiškosios f-jos'!G176+'6 pr._ugdymo reikmės'!G75+'9 pr._įstaigų pajamos'!G77+'7 pr._kita dotacija'!G203+'11 pr._nepanaudotos lėšos'!G65+'11 pr._nepanaudotos lėšos'!G131</f>
        <v>0</v>
      </c>
      <c r="G63" s="10">
        <f t="shared" si="11"/>
        <v>-5.4</v>
      </c>
      <c r="H63" s="10">
        <f>'4 pr._savarankiškosios f-jos'!I176+'6 pr._ugdymo reikmės'!I75+'9 pr._įstaigų pajamos'!I77+'7 pr._kita dotacija'!I203+'11 pr._nepanaudotos lėšos'!I65+'11 pr._nepanaudotos lėšos'!I131</f>
        <v>-5.4</v>
      </c>
      <c r="I63" s="10">
        <f>'4 pr._savarankiškosios f-jos'!J176+'6 pr._ugdymo reikmės'!J75+'9 pr._įstaigų pajamos'!J77+'7 pr._kita dotacija'!J203+'11 pr._nepanaudotos lėšos'!J65+'11 pr._nepanaudotos lėšos'!J131</f>
        <v>1.6</v>
      </c>
      <c r="J63" s="10">
        <f>'4 pr._savarankiškosios f-jos'!K176+'6 pr._ugdymo reikmės'!K75+'9 pr._įstaigų pajamos'!K77+'7 pr._kita dotacija'!K203+'11 pr._nepanaudotos lėšos'!K65+'11 pr._nepanaudotos lėšos'!K131</f>
        <v>0</v>
      </c>
      <c r="K63" s="92">
        <f t="shared" si="12"/>
        <v>410.2</v>
      </c>
      <c r="L63" s="92">
        <f>'4 pr._savarankiškosios f-jos'!M176+'6 pr._ugdymo reikmės'!M75+'9 pr._įstaigų pajamos'!M77+'7 pr._kita dotacija'!M203+'11 pr._nepanaudotos lėšos'!M65+'11 pr._nepanaudotos lėšos'!M131</f>
        <v>410.2</v>
      </c>
      <c r="M63" s="92">
        <f>'4 pr._savarankiškosios f-jos'!N176+'6 pr._ugdymo reikmės'!N75+'9 pr._įstaigų pajamos'!N77+'7 pr._kita dotacija'!N203+'11 pr._nepanaudotos lėšos'!N65+'11 pr._nepanaudotos lėšos'!N131</f>
        <v>313.60000000000002</v>
      </c>
      <c r="N63" s="92">
        <f>'4 pr._savarankiškosios f-jos'!O176+'6 pr._ugdymo reikmės'!O75+'9 pr._įstaigų pajamos'!O77+'7 pr._kita dotacija'!O203+'11 pr._nepanaudotos lėšos'!O65+'11 pr._nepanaudotos lėšos'!O131</f>
        <v>0</v>
      </c>
    </row>
    <row r="64" spans="1:14" ht="15" customHeight="1" x14ac:dyDescent="0.25">
      <c r="A64" s="5" t="s">
        <v>101</v>
      </c>
      <c r="B64" s="29" t="s">
        <v>38</v>
      </c>
      <c r="C64" s="16">
        <f t="shared" si="7"/>
        <v>810.89999999999986</v>
      </c>
      <c r="D64" s="16">
        <f>'4 pr._savarankiškosios f-jos'!E177+'6 pr._ugdymo reikmės'!E76+'9 pr._įstaigų pajamos'!E78+'7 pr._kita dotacija'!E207+'11 pr._nepanaudotos lėšos'!E66+'11 pr._nepanaudotos lėšos'!E132</f>
        <v>810.89999999999986</v>
      </c>
      <c r="E64" s="16">
        <f>'4 pr._savarankiškosios f-jos'!F177+'6 pr._ugdymo reikmės'!F76+'9 pr._įstaigų pajamos'!F78+'7 pr._kita dotacija'!F207+'11 pr._nepanaudotos lėšos'!F66+'11 pr._nepanaudotos lėšos'!F132</f>
        <v>618</v>
      </c>
      <c r="F64" s="16">
        <f>'4 pr._savarankiškosios f-jos'!G177+'6 pr._ugdymo reikmės'!G76+'9 pr._įstaigų pajamos'!G78+'7 pr._kita dotacija'!G207+'11 pr._nepanaudotos lėšos'!G66+'11 pr._nepanaudotos lėšos'!G132</f>
        <v>0</v>
      </c>
      <c r="G64" s="10">
        <f t="shared" si="11"/>
        <v>-25.3</v>
      </c>
      <c r="H64" s="10">
        <f>'4 pr._savarankiškosios f-jos'!I177+'6 pr._ugdymo reikmės'!I76+'9 pr._įstaigų pajamos'!I78+'7 pr._kita dotacija'!I207+'11 pr._nepanaudotos lėšos'!I66+'11 pr._nepanaudotos lėšos'!I132</f>
        <v>-28.8</v>
      </c>
      <c r="I64" s="10">
        <f>'4 pr._savarankiškosios f-jos'!J177+'6 pr._ugdymo reikmės'!J76+'9 pr._įstaigų pajamos'!J78+'7 pr._kita dotacija'!J207+'11 pr._nepanaudotos lėšos'!J66+'11 pr._nepanaudotos lėšos'!J132</f>
        <v>0.70000000000000018</v>
      </c>
      <c r="J64" s="10">
        <f>'4 pr._savarankiškosios f-jos'!K177+'6 pr._ugdymo reikmės'!K76+'9 pr._įstaigų pajamos'!K78+'7 pr._kita dotacija'!K207+'11 pr._nepanaudotos lėšos'!K66+'11 pr._nepanaudotos lėšos'!K132</f>
        <v>3.5</v>
      </c>
      <c r="K64" s="92">
        <f t="shared" si="12"/>
        <v>785.59999999999991</v>
      </c>
      <c r="L64" s="92">
        <f>'4 pr._savarankiškosios f-jos'!M177+'6 pr._ugdymo reikmės'!M76+'9 pr._įstaigų pajamos'!M78+'7 pr._kita dotacija'!M207+'11 pr._nepanaudotos lėšos'!M66+'11 pr._nepanaudotos lėšos'!M132</f>
        <v>782.09999999999991</v>
      </c>
      <c r="M64" s="92">
        <f>'4 pr._savarankiškosios f-jos'!N177+'6 pr._ugdymo reikmės'!N76+'9 pr._įstaigų pajamos'!N78+'7 pr._kita dotacija'!N207+'11 pr._nepanaudotos lėšos'!N66+'11 pr._nepanaudotos lėšos'!N132</f>
        <v>618.70000000000005</v>
      </c>
      <c r="N64" s="92">
        <f>'4 pr._savarankiškosios f-jos'!O177+'6 pr._ugdymo reikmės'!O76+'9 pr._įstaigų pajamos'!O78+'7 pr._kita dotacija'!O207+'11 pr._nepanaudotos lėšos'!O66+'11 pr._nepanaudotos lėšos'!O132</f>
        <v>3.5</v>
      </c>
    </row>
    <row r="65" spans="1:15" ht="15" customHeight="1" x14ac:dyDescent="0.25">
      <c r="A65" s="5" t="s">
        <v>102</v>
      </c>
      <c r="B65" s="29" t="s">
        <v>37</v>
      </c>
      <c r="C65" s="16">
        <f t="shared" si="7"/>
        <v>423.9</v>
      </c>
      <c r="D65" s="16">
        <f>'4 pr._savarankiškosios f-jos'!E178+'6 pr._ugdymo reikmės'!E77+'9 pr._įstaigų pajamos'!E79+'7 pr._kita dotacija'!E211+'11 pr._nepanaudotos lėšos'!E133+'11 pr._nepanaudotos lėšos'!E67</f>
        <v>420.09999999999997</v>
      </c>
      <c r="E65" s="16">
        <f>'4 pr._savarankiškosios f-jos'!F178+'6 pr._ugdymo reikmės'!F77+'9 pr._įstaigų pajamos'!F79+'7 pr._kita dotacija'!F211+'11 pr._nepanaudotos lėšos'!F133+'11 pr._nepanaudotos lėšos'!F67</f>
        <v>320</v>
      </c>
      <c r="F65" s="16">
        <f>'4 pr._savarankiškosios f-jos'!G178+'6 pr._ugdymo reikmės'!G77+'9 pr._įstaigų pajamos'!G79+'7 pr._kita dotacija'!G211+'11 pr._nepanaudotos lėšos'!G133+'11 pr._nepanaudotos lėšos'!G67</f>
        <v>3.8</v>
      </c>
      <c r="G65" s="10">
        <f t="shared" si="11"/>
        <v>-6.7</v>
      </c>
      <c r="H65" s="10">
        <f>'4 pr._savarankiškosios f-jos'!I178+'6 pr._ugdymo reikmės'!I77+'9 pr._įstaigų pajamos'!I79+'7 pr._kita dotacija'!I211+'11 pr._nepanaudotos lėšos'!I133+'11 pr._nepanaudotos lėšos'!I67</f>
        <v>-6.7</v>
      </c>
      <c r="I65" s="10">
        <f>'4 pr._savarankiškosios f-jos'!J178+'6 pr._ugdymo reikmės'!J77+'9 pr._įstaigų pajamos'!J79+'7 pr._kita dotacija'!J211+'11 pr._nepanaudotos lėšos'!J133+'11 pr._nepanaudotos lėšos'!J67</f>
        <v>1.8</v>
      </c>
      <c r="J65" s="10">
        <f>'4 pr._savarankiškosios f-jos'!K178+'6 pr._ugdymo reikmės'!K77+'9 pr._įstaigų pajamos'!K79+'7 pr._kita dotacija'!K211+'11 pr._nepanaudotos lėšos'!K133+'11 pr._nepanaudotos lėšos'!K67</f>
        <v>0</v>
      </c>
      <c r="K65" s="92">
        <f t="shared" si="12"/>
        <v>417.2</v>
      </c>
      <c r="L65" s="92">
        <f>'4 pr._savarankiškosios f-jos'!M178+'6 pr._ugdymo reikmės'!M77+'9 pr._įstaigų pajamos'!M79+'7 pr._kita dotacija'!M211+'11 pr._nepanaudotos lėšos'!M133+'11 pr._nepanaudotos lėšos'!M67</f>
        <v>413.4</v>
      </c>
      <c r="M65" s="92">
        <f>'4 pr._savarankiškosios f-jos'!N178+'6 pr._ugdymo reikmės'!N77+'9 pr._įstaigų pajamos'!N79+'7 pr._kita dotacija'!N211+'11 pr._nepanaudotos lėšos'!N133+'11 pr._nepanaudotos lėšos'!N67</f>
        <v>321.8</v>
      </c>
      <c r="N65" s="92">
        <f>'4 pr._savarankiškosios f-jos'!O178+'6 pr._ugdymo reikmės'!O77+'9 pr._įstaigų pajamos'!O79+'7 pr._kita dotacija'!O211+'11 pr._nepanaudotos lėšos'!O133+'11 pr._nepanaudotos lėšos'!O67</f>
        <v>3.8</v>
      </c>
    </row>
    <row r="66" spans="1:15" ht="15" customHeight="1" x14ac:dyDescent="0.25">
      <c r="A66" s="5" t="s">
        <v>103</v>
      </c>
      <c r="B66" s="35" t="s">
        <v>35</v>
      </c>
      <c r="C66" s="16">
        <f t="shared" si="7"/>
        <v>676.9</v>
      </c>
      <c r="D66" s="16">
        <f>'4 pr._savarankiškosios f-jos'!E179+'6 pr._ugdymo reikmės'!E78+'9 pr._įstaigų pajamos'!E80+'7 pr._kita dotacija'!E215+'11 pr._nepanaudotos lėšos'!E68+'11 pr._nepanaudotos lėšos'!E134</f>
        <v>676.9</v>
      </c>
      <c r="E66" s="16">
        <f>'4 pr._savarankiškosios f-jos'!F179+'6 pr._ugdymo reikmės'!F78+'9 pr._įstaigų pajamos'!F80+'7 pr._kita dotacija'!F215+'11 pr._nepanaudotos lėšos'!F68+'11 pr._nepanaudotos lėšos'!F134</f>
        <v>511.6</v>
      </c>
      <c r="F66" s="16">
        <f>'4 pr._savarankiškosios f-jos'!G179+'6 pr._ugdymo reikmės'!G78+'9 pr._įstaigų pajamos'!G80+'7 pr._kita dotacija'!G215+'11 pr._nepanaudotos lėšos'!G68+'11 pr._nepanaudotos lėšos'!G134</f>
        <v>0</v>
      </c>
      <c r="G66" s="10">
        <f t="shared" si="11"/>
        <v>-22.599999999999998</v>
      </c>
      <c r="H66" s="10">
        <f>'4 pr._savarankiškosios f-jos'!I179+'6 pr._ugdymo reikmės'!I78+'9 pr._įstaigų pajamos'!I80+'7 pr._kita dotacija'!I215+'11 pr._nepanaudotos lėšos'!I68+'11 pr._nepanaudotos lėšos'!I134</f>
        <v>-22.599999999999998</v>
      </c>
      <c r="I66" s="10">
        <f>'4 pr._savarankiškosios f-jos'!J179+'6 pr._ugdymo reikmės'!J78+'9 pr._įstaigų pajamos'!J80+'7 pr._kita dotacija'!J215+'11 pr._nepanaudotos lėšos'!J68+'11 pr._nepanaudotos lėšos'!J134</f>
        <v>2.6999999999999997</v>
      </c>
      <c r="J66" s="10">
        <f>'4 pr._savarankiškosios f-jos'!K179+'6 pr._ugdymo reikmės'!K78+'9 pr._įstaigų pajamos'!K80+'7 pr._kita dotacija'!K215+'11 pr._nepanaudotos lėšos'!K68+'11 pr._nepanaudotos lėšos'!K134</f>
        <v>0</v>
      </c>
      <c r="K66" s="92">
        <f t="shared" si="12"/>
        <v>654.29999999999995</v>
      </c>
      <c r="L66" s="92">
        <f>'4 pr._savarankiškosios f-jos'!M179+'6 pr._ugdymo reikmės'!M78+'9 pr._įstaigų pajamos'!M80+'7 pr._kita dotacija'!M215+'11 pr._nepanaudotos lėšos'!M68+'11 pr._nepanaudotos lėšos'!M134</f>
        <v>654.29999999999995</v>
      </c>
      <c r="M66" s="92">
        <f>'4 pr._savarankiškosios f-jos'!N179+'6 pr._ugdymo reikmės'!N78+'9 pr._įstaigų pajamos'!N80+'7 pr._kita dotacija'!N215+'11 pr._nepanaudotos lėšos'!N68+'11 pr._nepanaudotos lėšos'!N134</f>
        <v>514.29999999999995</v>
      </c>
      <c r="N66" s="92">
        <f>'4 pr._savarankiškosios f-jos'!O179+'6 pr._ugdymo reikmės'!O78+'9 pr._įstaigų pajamos'!O80+'7 pr._kita dotacija'!O215+'11 pr._nepanaudotos lėšos'!O68+'11 pr._nepanaudotos lėšos'!O134</f>
        <v>0</v>
      </c>
    </row>
    <row r="67" spans="1:15" ht="15" customHeight="1" x14ac:dyDescent="0.25">
      <c r="A67" s="5" t="s">
        <v>145</v>
      </c>
      <c r="B67" s="35" t="s">
        <v>44</v>
      </c>
      <c r="C67" s="16">
        <f t="shared" si="7"/>
        <v>71.399999999999991</v>
      </c>
      <c r="D67" s="16">
        <f>'4 pr._savarankiškosios f-jos'!E180+'6 pr._ugdymo reikmės'!E79+'9 pr._įstaigų pajamos'!E81+'7 pr._kita dotacija'!E227+'11 pr._nepanaudotos lėšos'!E135+'11 pr._nepanaudotos lėšos'!E69</f>
        <v>71.399999999999991</v>
      </c>
      <c r="E67" s="16">
        <f>'4 pr._savarankiškosios f-jos'!F180+'6 pr._ugdymo reikmės'!F79+'9 pr._įstaigų pajamos'!F81+'7 pr._kita dotacija'!F227+'11 pr._nepanaudotos lėšos'!F135+'11 pr._nepanaudotos lėšos'!F69</f>
        <v>62.500000000000007</v>
      </c>
      <c r="F67" s="16">
        <f>'4 pr._savarankiškosios f-jos'!G180+'6 pr._ugdymo reikmės'!G79+'9 pr._įstaigų pajamos'!G81+'7 pr._kita dotacija'!G227+'11 pr._nepanaudotos lėšos'!G135+'11 pr._nepanaudotos lėšos'!G69</f>
        <v>0</v>
      </c>
      <c r="G67" s="10">
        <f t="shared" si="11"/>
        <v>0</v>
      </c>
      <c r="H67" s="10">
        <f>'4 pr._savarankiškosios f-jos'!I180+'6 pr._ugdymo reikmės'!I79+'9 pr._įstaigų pajamos'!I81+'7 pr._kita dotacija'!I227+'11 pr._nepanaudotos lėšos'!I135+'11 pr._nepanaudotos lėšos'!I69</f>
        <v>0</v>
      </c>
      <c r="I67" s="10">
        <f>'4 pr._savarankiškosios f-jos'!J180+'6 pr._ugdymo reikmės'!J79+'9 pr._įstaigų pajamos'!J81+'7 pr._kita dotacija'!J227+'11 pr._nepanaudotos lėšos'!J135+'11 pr._nepanaudotos lėšos'!J69</f>
        <v>0</v>
      </c>
      <c r="J67" s="10">
        <f>'4 pr._savarankiškosios f-jos'!K180+'6 pr._ugdymo reikmės'!K79+'9 pr._įstaigų pajamos'!K81+'7 pr._kita dotacija'!K227+'11 pr._nepanaudotos lėšos'!K135+'11 pr._nepanaudotos lėšos'!K69</f>
        <v>0</v>
      </c>
      <c r="K67" s="92">
        <f t="shared" si="12"/>
        <v>71.399999999999991</v>
      </c>
      <c r="L67" s="92">
        <f>'4 pr._savarankiškosios f-jos'!M180+'6 pr._ugdymo reikmės'!M79+'9 pr._įstaigų pajamos'!M81+'7 pr._kita dotacija'!M227+'11 pr._nepanaudotos lėšos'!M135+'11 pr._nepanaudotos lėšos'!M69</f>
        <v>71.399999999999991</v>
      </c>
      <c r="M67" s="92">
        <f>'4 pr._savarankiškosios f-jos'!N180+'6 pr._ugdymo reikmės'!N79+'9 pr._įstaigų pajamos'!N81+'7 pr._kita dotacija'!N227+'11 pr._nepanaudotos lėšos'!N135+'11 pr._nepanaudotos lėšos'!N69</f>
        <v>62.500000000000007</v>
      </c>
      <c r="N67" s="92">
        <f>'4 pr._savarankiškosios f-jos'!O180+'6 pr._ugdymo reikmės'!O79+'9 pr._įstaigų pajamos'!O81+'7 pr._kita dotacija'!O227+'11 pr._nepanaudotos lėšos'!O135+'11 pr._nepanaudotos lėšos'!O69</f>
        <v>0</v>
      </c>
    </row>
    <row r="68" spans="1:15" ht="15" customHeight="1" x14ac:dyDescent="0.25">
      <c r="A68" s="5" t="s">
        <v>146</v>
      </c>
      <c r="B68" s="35" t="s">
        <v>582</v>
      </c>
      <c r="C68" s="16">
        <f t="shared" si="7"/>
        <v>862.7</v>
      </c>
      <c r="D68" s="16">
        <f>'4 pr._savarankiškosios f-jos'!E181+'6 pr._ugdymo reikmės'!E80+'9 pr._įstaigų pajamos'!E82+'7 pr._kita dotacija'!E229+'11 pr._nepanaudotos lėšos'!E136+'11 pr._nepanaudotos lėšos'!E70</f>
        <v>862.7</v>
      </c>
      <c r="E68" s="16">
        <f>'4 pr._savarankiškosios f-jos'!F181+'6 pr._ugdymo reikmės'!F80+'9 pr._įstaigų pajamos'!F82+'7 pr._kita dotacija'!F229+'11 pr._nepanaudotos lėšos'!F136+'11 pr._nepanaudotos lėšos'!F70</f>
        <v>804.8</v>
      </c>
      <c r="F68" s="16">
        <f>'4 pr._savarankiškosios f-jos'!G181+'6 pr._ugdymo reikmės'!G80+'9 pr._įstaigų pajamos'!G82+'7 pr._kita dotacija'!G229+'11 pr._nepanaudotos lėšos'!G136+'11 pr._nepanaudotos lėšos'!G70</f>
        <v>0</v>
      </c>
      <c r="G68" s="10">
        <f t="shared" si="11"/>
        <v>-16.5</v>
      </c>
      <c r="H68" s="10">
        <f>'4 pr._savarankiškosios f-jos'!I181+'6 pr._ugdymo reikmės'!I80+'9 pr._įstaigų pajamos'!I82+'7 pr._kita dotacija'!I229+'11 pr._nepanaudotos lėšos'!I136+'11 pr._nepanaudotos lėšos'!I70</f>
        <v>-16.5</v>
      </c>
      <c r="I68" s="10">
        <f>'4 pr._savarankiškosios f-jos'!J181+'6 pr._ugdymo reikmės'!J80+'9 pr._įstaigų pajamos'!J82+'7 pr._kita dotacija'!J229+'11 pr._nepanaudotos lėšos'!J136+'11 pr._nepanaudotos lėšos'!J70</f>
        <v>0.10000000000000009</v>
      </c>
      <c r="J68" s="10">
        <f>'4 pr._savarankiškosios f-jos'!K181+'6 pr._ugdymo reikmės'!K80+'9 pr._įstaigų pajamos'!K82+'7 pr._kita dotacija'!K229+'11 pr._nepanaudotos lėšos'!K136+'11 pr._nepanaudotos lėšos'!K70</f>
        <v>0</v>
      </c>
      <c r="K68" s="92">
        <f t="shared" si="12"/>
        <v>846.2</v>
      </c>
      <c r="L68" s="92">
        <f>'4 pr._savarankiškosios f-jos'!M181+'6 pr._ugdymo reikmės'!M80+'9 pr._įstaigų pajamos'!M82+'7 pr._kita dotacija'!M229+'11 pr._nepanaudotos lėšos'!M136+'11 pr._nepanaudotos lėšos'!M70</f>
        <v>846.2</v>
      </c>
      <c r="M68" s="92">
        <f>'4 pr._savarankiškosios f-jos'!N181+'6 pr._ugdymo reikmės'!N80+'9 pr._įstaigų pajamos'!N82+'7 pr._kita dotacija'!N229+'11 pr._nepanaudotos lėšos'!N136+'11 pr._nepanaudotos lėšos'!N70</f>
        <v>804.9</v>
      </c>
      <c r="N68" s="92">
        <f>'4 pr._savarankiškosios f-jos'!O181+'6 pr._ugdymo reikmės'!O80+'9 pr._įstaigų pajamos'!O82+'7 pr._kita dotacija'!O229+'11 pr._nepanaudotos lėšos'!O136+'11 pr._nepanaudotos lėšos'!O70</f>
        <v>0</v>
      </c>
    </row>
    <row r="69" spans="1:15" ht="15" customHeight="1" x14ac:dyDescent="0.25">
      <c r="A69" s="5" t="s">
        <v>104</v>
      </c>
      <c r="B69" s="35" t="s">
        <v>59</v>
      </c>
      <c r="C69" s="16">
        <f t="shared" si="7"/>
        <v>72.8</v>
      </c>
      <c r="D69" s="16">
        <f>'4 pr._savarankiškosios f-jos'!E182+'6 pr._ugdymo reikmės'!E81+'9 pr._įstaigų pajamos'!E83+'7 pr._kita dotacija'!E233+'11 pr._nepanaudotos lėšos'!E137+'11 pr._nepanaudotos lėšos'!E71</f>
        <v>72.8</v>
      </c>
      <c r="E69" s="16">
        <f>'4 pr._savarankiškosios f-jos'!F182+'6 pr._ugdymo reikmės'!F81+'9 pr._įstaigų pajamos'!F83+'7 pr._kita dotacija'!F233+'11 pr._nepanaudotos lėšos'!F137+'11 pr._nepanaudotos lėšos'!F71</f>
        <v>61.900000000000006</v>
      </c>
      <c r="F69" s="16">
        <f>'4 pr._savarankiškosios f-jos'!G182+'6 pr._ugdymo reikmės'!G81+'9 pr._įstaigų pajamos'!G83+'7 pr._kita dotacija'!G233+'11 pr._nepanaudotos lėšos'!G137+'11 pr._nepanaudotos lėšos'!G71</f>
        <v>0</v>
      </c>
      <c r="G69" s="10">
        <f t="shared" si="11"/>
        <v>0</v>
      </c>
      <c r="H69" s="10">
        <f>'4 pr._savarankiškosios f-jos'!I182+'6 pr._ugdymo reikmės'!I81+'9 pr._įstaigų pajamos'!I83+'7 pr._kita dotacija'!I233+'11 pr._nepanaudotos lėšos'!I137+'11 pr._nepanaudotos lėšos'!I71</f>
        <v>0</v>
      </c>
      <c r="I69" s="10">
        <f>'4 pr._savarankiškosios f-jos'!J182+'6 pr._ugdymo reikmės'!J81+'9 pr._įstaigų pajamos'!J83+'7 pr._kita dotacija'!J233+'11 pr._nepanaudotos lėšos'!J137+'11 pr._nepanaudotos lėšos'!J71</f>
        <v>0</v>
      </c>
      <c r="J69" s="10">
        <f>'4 pr._savarankiškosios f-jos'!K182+'6 pr._ugdymo reikmės'!K81+'9 pr._įstaigų pajamos'!K83+'7 pr._kita dotacija'!K233+'11 pr._nepanaudotos lėšos'!K137+'11 pr._nepanaudotos lėšos'!K71</f>
        <v>0</v>
      </c>
      <c r="K69" s="92">
        <f t="shared" si="12"/>
        <v>72.8</v>
      </c>
      <c r="L69" s="92">
        <f>'4 pr._savarankiškosios f-jos'!M182+'6 pr._ugdymo reikmės'!M81+'9 pr._įstaigų pajamos'!M83+'7 pr._kita dotacija'!M233+'11 pr._nepanaudotos lėšos'!M137+'11 pr._nepanaudotos lėšos'!M71</f>
        <v>72.8</v>
      </c>
      <c r="M69" s="92">
        <f>'4 pr._savarankiškosios f-jos'!N182+'6 pr._ugdymo reikmės'!N81+'9 pr._įstaigų pajamos'!N83+'7 pr._kita dotacija'!N233+'11 pr._nepanaudotos lėšos'!N137+'11 pr._nepanaudotos lėšos'!N71</f>
        <v>61.900000000000006</v>
      </c>
      <c r="N69" s="92">
        <f>'4 pr._savarankiškosios f-jos'!O182+'6 pr._ugdymo reikmės'!O81+'9 pr._įstaigų pajamos'!O83+'7 pr._kita dotacija'!O233+'11 pr._nepanaudotos lėšos'!O137+'11 pr._nepanaudotos lėšos'!O71</f>
        <v>0</v>
      </c>
    </row>
    <row r="70" spans="1:15" ht="15" customHeight="1" x14ac:dyDescent="0.25">
      <c r="A70" s="5" t="s">
        <v>147</v>
      </c>
      <c r="B70" s="35" t="s">
        <v>45</v>
      </c>
      <c r="C70" s="16">
        <f t="shared" si="7"/>
        <v>229.39999999999995</v>
      </c>
      <c r="D70" s="16">
        <f>'4 pr._savarankiškosios f-jos'!E183+'6 pr._ugdymo reikmės'!E82+'9 pr._įstaigų pajamos'!E84+'11 pr._nepanaudotos lėšos'!E138+'7 pr._kita dotacija'!E237+'11 pr._nepanaudotos lėšos'!E72</f>
        <v>229.39999999999995</v>
      </c>
      <c r="E70" s="16">
        <f>'4 pr._savarankiškosios f-jos'!F183+'6 pr._ugdymo reikmės'!F82+'9 pr._įstaigų pajamos'!F84+'11 pr._nepanaudotos lėšos'!F138+'7 pr._kita dotacija'!F237+'11 pr._nepanaudotos lėšos'!F72</f>
        <v>167.09999999999997</v>
      </c>
      <c r="F70" s="16">
        <f>'4 pr._savarankiškosios f-jos'!G183+'6 pr._ugdymo reikmės'!G82+'9 pr._įstaigų pajamos'!G84+'11 pr._nepanaudotos lėšos'!G138+'7 pr._kita dotacija'!G237+'11 pr._nepanaudotos lėšos'!G72</f>
        <v>0</v>
      </c>
      <c r="G70" s="10">
        <f t="shared" si="11"/>
        <v>4.2</v>
      </c>
      <c r="H70" s="10">
        <f>'4 pr._savarankiškosios f-jos'!I183+'6 pr._ugdymo reikmės'!I82+'9 pr._įstaigų pajamos'!I84+'11 pr._nepanaudotos lėšos'!I138+'7 pr._kita dotacija'!I237+'11 pr._nepanaudotos lėšos'!I72</f>
        <v>-0.29999999999999982</v>
      </c>
      <c r="I70" s="10">
        <f>'4 pr._savarankiškosios f-jos'!J183+'6 pr._ugdymo reikmės'!J82+'9 pr._įstaigų pajamos'!J84+'11 pr._nepanaudotos lėšos'!J138+'7 pr._kita dotacija'!J237+'11 pr._nepanaudotos lėšos'!J72</f>
        <v>-1.3</v>
      </c>
      <c r="J70" s="10">
        <f>'4 pr._savarankiškosios f-jos'!K183+'6 pr._ugdymo reikmės'!K82+'9 pr._įstaigų pajamos'!K84+'11 pr._nepanaudotos lėšos'!K138+'7 pr._kita dotacija'!K237+'11 pr._nepanaudotos lėšos'!K72</f>
        <v>4.5</v>
      </c>
      <c r="K70" s="92">
        <f t="shared" si="12"/>
        <v>233.6</v>
      </c>
      <c r="L70" s="92">
        <f>'4 pr._savarankiškosios f-jos'!M183+'6 pr._ugdymo reikmės'!M82+'9 pr._įstaigų pajamos'!M84+'11 pr._nepanaudotos lėšos'!M138+'7 pr._kita dotacija'!M237+'11 pr._nepanaudotos lėšos'!M72</f>
        <v>229.1</v>
      </c>
      <c r="M70" s="92">
        <f>'4 pr._savarankiškosios f-jos'!N183+'6 pr._ugdymo reikmės'!N82+'9 pr._įstaigų pajamos'!N84+'11 pr._nepanaudotos lėšos'!N138+'7 pr._kita dotacija'!N237+'11 pr._nepanaudotos lėšos'!N72</f>
        <v>165.79999999999998</v>
      </c>
      <c r="N70" s="92">
        <f>'4 pr._savarankiškosios f-jos'!O183+'6 pr._ugdymo reikmės'!O82+'9 pr._įstaigų pajamos'!O84+'11 pr._nepanaudotos lėšos'!O138+'7 pr._kita dotacija'!O237+'11 pr._nepanaudotos lėšos'!O72</f>
        <v>4.5</v>
      </c>
    </row>
    <row r="71" spans="1:15" s="36" customFormat="1" ht="15" customHeight="1" x14ac:dyDescent="0.25">
      <c r="A71" s="5" t="s">
        <v>148</v>
      </c>
      <c r="B71" s="35" t="s">
        <v>156</v>
      </c>
      <c r="C71" s="16">
        <f t="shared" si="7"/>
        <v>1089.2999999999997</v>
      </c>
      <c r="D71" s="16">
        <f>'4 pr._savarankiškosios f-jos'!E184+'6 pr._ugdymo reikmės'!E83+'7 pr._kita dotacija'!E241+'9 pr._įstaigų pajamos'!E85</f>
        <v>1082.9999999999998</v>
      </c>
      <c r="E71" s="16">
        <f>'4 pr._savarankiškosios f-jos'!F184+'6 pr._ugdymo reikmės'!F83+'7 pr._kita dotacija'!F241+'9 pr._įstaigų pajamos'!F85</f>
        <v>962.4</v>
      </c>
      <c r="F71" s="16">
        <f>'4 pr._savarankiškosios f-jos'!G184+'6 pr._ugdymo reikmės'!G83+'7 pr._kita dotacija'!G241+'9 pr._įstaigų pajamos'!G85</f>
        <v>6.3</v>
      </c>
      <c r="G71" s="10">
        <f t="shared" si="11"/>
        <v>8.1</v>
      </c>
      <c r="H71" s="10">
        <f>'4 pr._savarankiškosios f-jos'!I184+'6 pr._ugdymo reikmės'!I83+'7 pr._kita dotacija'!I241+'9 pr._įstaigų pajamos'!I85</f>
        <v>3.1</v>
      </c>
      <c r="I71" s="10">
        <f>'4 pr._savarankiškosios f-jos'!J184+'6 pr._ugdymo reikmės'!J83+'7 pr._kita dotacija'!J241+'9 pr._įstaigų pajamos'!J85</f>
        <v>10.7</v>
      </c>
      <c r="J71" s="10">
        <f>'4 pr._savarankiškosios f-jos'!K184+'6 pr._ugdymo reikmės'!K83+'7 pr._kita dotacija'!K241+'9 pr._įstaigų pajamos'!K85</f>
        <v>5</v>
      </c>
      <c r="K71" s="92">
        <f t="shared" si="12"/>
        <v>1097.3999999999999</v>
      </c>
      <c r="L71" s="92">
        <f>'4 pr._savarankiškosios f-jos'!M184+'6 pr._ugdymo reikmės'!M83+'7 pr._kita dotacija'!M241+'9 pr._įstaigų pajamos'!M85</f>
        <v>1086.0999999999999</v>
      </c>
      <c r="M71" s="92">
        <f>'4 pr._savarankiškosios f-jos'!N184+'6 pr._ugdymo reikmės'!N83+'7 pr._kita dotacija'!N241+'9 pr._įstaigų pajamos'!N85</f>
        <v>973.1</v>
      </c>
      <c r="N71" s="92">
        <f>'4 pr._savarankiškosios f-jos'!O184+'6 pr._ugdymo reikmės'!O83+'7 pr._kita dotacija'!O241+'9 pr._įstaigų pajamos'!O85</f>
        <v>11.3</v>
      </c>
      <c r="O71" s="2"/>
    </row>
    <row r="72" spans="1:15" ht="15" customHeight="1" x14ac:dyDescent="0.25">
      <c r="A72" s="5" t="s">
        <v>105</v>
      </c>
      <c r="B72" s="29" t="s">
        <v>27</v>
      </c>
      <c r="C72" s="16">
        <f t="shared" ref="C72:C80" si="13">D72+F72</f>
        <v>363</v>
      </c>
      <c r="D72" s="16">
        <f>'4 pr._savarankiškosios f-jos'!E200+'9 pr._įstaigų pajamos'!E94+'7 pr._kita dotacija'!E278+'11 pr._nepanaudotos lėšos'!E80</f>
        <v>359.1</v>
      </c>
      <c r="E72" s="16">
        <f>'4 pr._savarankiškosios f-jos'!F200+'9 pr._įstaigų pajamos'!F94+'7 pr._kita dotacija'!F278+'11 pr._nepanaudotos lėšos'!F80</f>
        <v>293.7</v>
      </c>
      <c r="F72" s="16">
        <f>'4 pr._savarankiškosios f-jos'!G200+'9 pr._įstaigų pajamos'!G94+'7 pr._kita dotacija'!G278+'11 pr._nepanaudotos lėšos'!G80</f>
        <v>3.9</v>
      </c>
      <c r="G72" s="10">
        <f t="shared" si="11"/>
        <v>-5.3000000000000007</v>
      </c>
      <c r="H72" s="10">
        <f>'4 pr._savarankiškosios f-jos'!I200+'9 pr._įstaigų pajamos'!I94+'7 pr._kita dotacija'!I278+'11 pr._nepanaudotos lėšos'!I80</f>
        <v>-5.3000000000000007</v>
      </c>
      <c r="I72" s="10">
        <f>'4 pr._savarankiškosios f-jos'!J200+'9 pr._įstaigų pajamos'!J94+'7 pr._kita dotacija'!J278+'11 pr._nepanaudotos lėšos'!J80</f>
        <v>16.7</v>
      </c>
      <c r="J72" s="10">
        <f>'4 pr._savarankiškosios f-jos'!K200+'9 pr._įstaigų pajamos'!K94+'7 pr._kita dotacija'!K278+'11 pr._nepanaudotos lėšos'!K80</f>
        <v>0</v>
      </c>
      <c r="K72" s="92">
        <f t="shared" si="12"/>
        <v>357.7</v>
      </c>
      <c r="L72" s="92">
        <f>'4 pr._savarankiškosios f-jos'!M200+'9 pr._įstaigų pajamos'!M94+'7 pr._kita dotacija'!M278+'11 pr._nepanaudotos lėšos'!M80</f>
        <v>353.8</v>
      </c>
      <c r="M72" s="92">
        <f>'4 pr._savarankiškosios f-jos'!N200+'9 pr._įstaigų pajamos'!N94+'7 pr._kita dotacija'!N278+'11 pr._nepanaudotos lėšos'!N80</f>
        <v>310.39999999999998</v>
      </c>
      <c r="N72" s="92">
        <f>'4 pr._savarankiškosios f-jos'!O200+'9 pr._įstaigų pajamos'!O94+'7 pr._kita dotacija'!O278+'11 pr._nepanaudotos lėšos'!O80</f>
        <v>3.9</v>
      </c>
    </row>
    <row r="73" spans="1:15" ht="15" customHeight="1" x14ac:dyDescent="0.25">
      <c r="A73" s="5" t="s">
        <v>106</v>
      </c>
      <c r="B73" s="29" t="s">
        <v>52</v>
      </c>
      <c r="C73" s="16">
        <f t="shared" si="13"/>
        <v>118.79999999999998</v>
      </c>
      <c r="D73" s="16">
        <f>'4 pr._savarankiškosios f-jos'!E201+'9 pr._įstaigų pajamos'!E95+'7 pr._kita dotacija'!E282+'11 pr._nepanaudotos lėšos'!E81+'11 pr._nepanaudotos lėšos'!E144</f>
        <v>110.49999999999999</v>
      </c>
      <c r="E73" s="16">
        <f>'4 pr._savarankiškosios f-jos'!F201+'9 pr._įstaigų pajamos'!F95+'7 pr._kita dotacija'!F282+'11 pr._nepanaudotos lėšos'!F81+'11 pr._nepanaudotos lėšos'!F144</f>
        <v>96</v>
      </c>
      <c r="F73" s="16">
        <f>'4 pr._savarankiškosios f-jos'!G201+'9 pr._įstaigų pajamos'!G95+'7 pr._kita dotacija'!G282+'11 pr._nepanaudotos lėšos'!G81+'11 pr._nepanaudotos lėšos'!G144</f>
        <v>8.3000000000000007</v>
      </c>
      <c r="G73" s="10">
        <f t="shared" si="11"/>
        <v>1.5999999999999999</v>
      </c>
      <c r="H73" s="10">
        <f>'4 pr._savarankiškosios f-jos'!I201+'9 pr._įstaigų pajamos'!I95+'7 pr._kita dotacija'!I282+'11 pr._nepanaudotos lėšos'!I81+'11 pr._nepanaudotos lėšos'!I144</f>
        <v>1.5999999999999999</v>
      </c>
      <c r="I73" s="10">
        <f>'4 pr._savarankiškosios f-jos'!J201+'9 pr._įstaigų pajamos'!J95+'7 pr._kita dotacija'!J282+'11 pr._nepanaudotos lėšos'!J81+'11 pr._nepanaudotos lėšos'!J144</f>
        <v>2.2999999999999998</v>
      </c>
      <c r="J73" s="10">
        <f>'4 pr._savarankiškosios f-jos'!K201+'9 pr._įstaigų pajamos'!K95+'7 pr._kita dotacija'!K282+'11 pr._nepanaudotos lėšos'!K81+'11 pr._nepanaudotos lėšos'!K144</f>
        <v>0</v>
      </c>
      <c r="K73" s="92">
        <f t="shared" si="12"/>
        <v>120.39999999999999</v>
      </c>
      <c r="L73" s="92">
        <f>'4 pr._savarankiškosios f-jos'!M201+'9 pr._įstaigų pajamos'!M95+'7 pr._kita dotacija'!M282+'11 pr._nepanaudotos lėšos'!M81+'11 pr._nepanaudotos lėšos'!M144</f>
        <v>112.1</v>
      </c>
      <c r="M73" s="92">
        <f>'4 pr._savarankiškosios f-jos'!N201+'9 pr._įstaigų pajamos'!N95+'7 pr._kita dotacija'!N282+'11 pr._nepanaudotos lėšos'!N81+'11 pr._nepanaudotos lėšos'!N144</f>
        <v>98.3</v>
      </c>
      <c r="N73" s="92">
        <f>'4 pr._savarankiškosios f-jos'!O201+'9 pr._įstaigų pajamos'!O95+'7 pr._kita dotacija'!O282+'11 pr._nepanaudotos lėšos'!O81+'11 pr._nepanaudotos lėšos'!O144</f>
        <v>8.3000000000000007</v>
      </c>
    </row>
    <row r="74" spans="1:15" ht="15" customHeight="1" x14ac:dyDescent="0.25">
      <c r="A74" s="5" t="s">
        <v>107</v>
      </c>
      <c r="B74" s="29" t="s">
        <v>53</v>
      </c>
      <c r="C74" s="16">
        <f t="shared" si="13"/>
        <v>82</v>
      </c>
      <c r="D74" s="16">
        <f>'4 pr._savarankiškosios f-jos'!E202+'9 pr._įstaigų pajamos'!E96+'7 pr._kita dotacija'!E286+'11 pr._nepanaudotos lėšos'!E145+'11 pr._nepanaudotos lėšos'!E82</f>
        <v>82</v>
      </c>
      <c r="E74" s="16">
        <f>'4 pr._savarankiškosios f-jos'!F202+'9 pr._įstaigų pajamos'!F96+'7 pr._kita dotacija'!F286+'11 pr._nepanaudotos lėšos'!F145+'11 pr._nepanaudotos lėšos'!F82</f>
        <v>65.599999999999994</v>
      </c>
      <c r="F74" s="16">
        <f>'4 pr._savarankiškosios f-jos'!G202+'9 pr._įstaigų pajamos'!G96+'7 pr._kita dotacija'!G286+'11 pr._nepanaudotos lėšos'!G145+'11 pr._nepanaudotos lėšos'!G82</f>
        <v>0</v>
      </c>
      <c r="G74" s="10">
        <f t="shared" si="11"/>
        <v>-2.4</v>
      </c>
      <c r="H74" s="10">
        <f>'4 pr._savarankiškosios f-jos'!I202+'9 pr._įstaigų pajamos'!I96+'7 pr._kita dotacija'!I286+'11 pr._nepanaudotos lėšos'!I145+'11 pr._nepanaudotos lėšos'!I82</f>
        <v>-2.4</v>
      </c>
      <c r="I74" s="10">
        <f>'4 pr._savarankiškosios f-jos'!J202+'9 pr._įstaigų pajamos'!J96+'7 pr._kita dotacija'!J286+'11 pr._nepanaudotos lėšos'!J145+'11 pr._nepanaudotos lėšos'!J82</f>
        <v>0.4</v>
      </c>
      <c r="J74" s="10">
        <f>'4 pr._savarankiškosios f-jos'!K202+'9 pr._įstaigų pajamos'!K96+'7 pr._kita dotacija'!K286+'11 pr._nepanaudotos lėšos'!K145+'11 pr._nepanaudotos lėšos'!K82</f>
        <v>0</v>
      </c>
      <c r="K74" s="92">
        <f t="shared" si="12"/>
        <v>79.599999999999994</v>
      </c>
      <c r="L74" s="92">
        <f>'4 pr._savarankiškosios f-jos'!M202+'9 pr._įstaigų pajamos'!M96+'7 pr._kita dotacija'!M286+'11 pr._nepanaudotos lėšos'!M145+'11 pr._nepanaudotos lėšos'!M82</f>
        <v>79.599999999999994</v>
      </c>
      <c r="M74" s="92">
        <f>'4 pr._savarankiškosios f-jos'!N202+'9 pr._įstaigų pajamos'!N96+'7 pr._kita dotacija'!N286+'11 pr._nepanaudotos lėšos'!N145+'11 pr._nepanaudotos lėšos'!N82</f>
        <v>66</v>
      </c>
      <c r="N74" s="92">
        <f>'4 pr._savarankiškosios f-jos'!O202+'9 pr._įstaigų pajamos'!O96+'7 pr._kita dotacija'!O286+'11 pr._nepanaudotos lėšos'!O145+'11 pr._nepanaudotos lėšos'!O82</f>
        <v>0</v>
      </c>
    </row>
    <row r="75" spans="1:15" ht="15" customHeight="1" x14ac:dyDescent="0.25">
      <c r="A75" s="13" t="s">
        <v>108</v>
      </c>
      <c r="B75" s="29" t="s">
        <v>313</v>
      </c>
      <c r="C75" s="16">
        <f t="shared" si="13"/>
        <v>55.7</v>
      </c>
      <c r="D75" s="16">
        <f>'4 pr._savarankiškosios f-jos'!E203+'9 pr._įstaigų pajamos'!E97+'7 pr._kita dotacija'!E290</f>
        <v>51.7</v>
      </c>
      <c r="E75" s="16">
        <f>'4 pr._savarankiškosios f-jos'!F203+'9 pr._įstaigų pajamos'!F97+'7 pr._kita dotacija'!F290</f>
        <v>43</v>
      </c>
      <c r="F75" s="16">
        <f>'4 pr._savarankiškosios f-jos'!G203+'9 pr._įstaigų pajamos'!G97+'7 pr._kita dotacija'!G290</f>
        <v>4</v>
      </c>
      <c r="G75" s="10">
        <f t="shared" si="11"/>
        <v>-1.3</v>
      </c>
      <c r="H75" s="10">
        <f>'4 pr._savarankiškosios f-jos'!I203+'9 pr._įstaigų pajamos'!I97+'7 pr._kita dotacija'!I290</f>
        <v>-1.3</v>
      </c>
      <c r="I75" s="10">
        <f>'4 pr._savarankiškosios f-jos'!J203+'9 pr._įstaigų pajamos'!J97+'7 pr._kita dotacija'!J290</f>
        <v>0</v>
      </c>
      <c r="J75" s="10">
        <f>'4 pr._savarankiškosios f-jos'!K203+'9 pr._įstaigų pajamos'!K97+'7 pr._kita dotacija'!K290</f>
        <v>0</v>
      </c>
      <c r="K75" s="92">
        <f t="shared" si="12"/>
        <v>54.4</v>
      </c>
      <c r="L75" s="92">
        <f>'4 pr._savarankiškosios f-jos'!M203+'9 pr._įstaigų pajamos'!M97+'7 pr._kita dotacija'!M290</f>
        <v>50.4</v>
      </c>
      <c r="M75" s="92">
        <f>'4 pr._savarankiškosios f-jos'!N203+'9 pr._įstaigų pajamos'!N97+'7 pr._kita dotacija'!N290</f>
        <v>43</v>
      </c>
      <c r="N75" s="92">
        <f>'4 pr._savarankiškosios f-jos'!O203+'9 pr._įstaigų pajamos'!O97+'7 pr._kita dotacija'!O290</f>
        <v>4</v>
      </c>
    </row>
    <row r="76" spans="1:15" ht="15" customHeight="1" x14ac:dyDescent="0.25">
      <c r="A76" s="39" t="s">
        <v>109</v>
      </c>
      <c r="B76" s="29" t="s">
        <v>61</v>
      </c>
      <c r="C76" s="16">
        <f t="shared" si="13"/>
        <v>57.7</v>
      </c>
      <c r="D76" s="16">
        <f>'4 pr._savarankiškosios f-jos'!E204+'9 pr._įstaigų pajamos'!E98+'7 pr._kita dotacija'!E295+'11 pr._nepanaudotos lėšos'!E146+'11 pr._nepanaudotos lėšos'!E83</f>
        <v>57.7</v>
      </c>
      <c r="E76" s="16">
        <f>'4 pr._savarankiškosios f-jos'!F204+'9 pr._įstaigų pajamos'!F98+'7 pr._kita dotacija'!F295+'11 pr._nepanaudotos lėšos'!F146+'11 pr._nepanaudotos lėšos'!F83</f>
        <v>47.9</v>
      </c>
      <c r="F76" s="16">
        <f>'4 pr._savarankiškosios f-jos'!G204+'9 pr._įstaigų pajamos'!G98+'7 pr._kita dotacija'!G295+'11 pr._nepanaudotos lėšos'!G146+'11 pr._nepanaudotos lėšos'!G83</f>
        <v>0</v>
      </c>
      <c r="G76" s="10">
        <f t="shared" si="11"/>
        <v>-0.8</v>
      </c>
      <c r="H76" s="10">
        <f>'4 pr._savarankiškosios f-jos'!I204+'9 pr._įstaigų pajamos'!I98+'7 pr._kita dotacija'!I295+'11 pr._nepanaudotos lėšos'!I146+'11 pr._nepanaudotos lėšos'!I83</f>
        <v>-0.8</v>
      </c>
      <c r="I76" s="10">
        <f>'4 pr._savarankiškosios f-jos'!J204+'9 pr._įstaigų pajamos'!J98+'7 pr._kita dotacija'!J295+'11 pr._nepanaudotos lėšos'!J146+'11 pr._nepanaudotos lėšos'!J83</f>
        <v>0</v>
      </c>
      <c r="J76" s="10">
        <f>'4 pr._savarankiškosios f-jos'!K204+'9 pr._įstaigų pajamos'!K98+'7 pr._kita dotacija'!K295+'11 pr._nepanaudotos lėšos'!K146+'11 pr._nepanaudotos lėšos'!K83</f>
        <v>0</v>
      </c>
      <c r="K76" s="92">
        <f t="shared" si="12"/>
        <v>56.9</v>
      </c>
      <c r="L76" s="92">
        <f>'4 pr._savarankiškosios f-jos'!M204+'9 pr._įstaigų pajamos'!M98+'7 pr._kita dotacija'!M295+'11 pr._nepanaudotos lėšos'!M146+'11 pr._nepanaudotos lėšos'!M83</f>
        <v>56.9</v>
      </c>
      <c r="M76" s="92">
        <f>'4 pr._savarankiškosios f-jos'!N204+'9 pr._įstaigų pajamos'!N98+'7 pr._kita dotacija'!N295+'11 pr._nepanaudotos lėšos'!N146+'11 pr._nepanaudotos lėšos'!N83</f>
        <v>47.9</v>
      </c>
      <c r="N76" s="92">
        <f>'4 pr._savarankiškosios f-jos'!O204+'9 pr._įstaigų pajamos'!O98+'7 pr._kita dotacija'!O295+'11 pr._nepanaudotos lėšos'!O146+'11 pr._nepanaudotos lėšos'!O83</f>
        <v>0</v>
      </c>
    </row>
    <row r="77" spans="1:15" ht="15" customHeight="1" x14ac:dyDescent="0.25">
      <c r="A77" s="32" t="s">
        <v>154</v>
      </c>
      <c r="B77" s="29" t="s">
        <v>144</v>
      </c>
      <c r="C77" s="16">
        <f t="shared" si="13"/>
        <v>46.300000000000004</v>
      </c>
      <c r="D77" s="16">
        <f>'4 pr._savarankiškosios f-jos'!E205+'9 pr._įstaigų pajamos'!E99+'7 pr._kita dotacija'!E299+'11 pr._nepanaudotos lėšos'!E147</f>
        <v>46.300000000000004</v>
      </c>
      <c r="E77" s="16">
        <f>'4 pr._savarankiškosios f-jos'!F205+'9 pr._įstaigų pajamos'!F99+'7 pr._kita dotacija'!F299+'11 pr._nepanaudotos lėšos'!F147</f>
        <v>38.700000000000003</v>
      </c>
      <c r="F77" s="16">
        <f>'4 pr._savarankiškosios f-jos'!G205+'9 pr._įstaigų pajamos'!G99+'7 pr._kita dotacija'!G299+'11 pr._nepanaudotos lėšos'!G147</f>
        <v>0</v>
      </c>
      <c r="G77" s="10">
        <f t="shared" si="11"/>
        <v>-0.1</v>
      </c>
      <c r="H77" s="10">
        <f>'4 pr._savarankiškosios f-jos'!I205+'9 pr._įstaigų pajamos'!I99+'7 pr._kita dotacija'!I299+'11 pr._nepanaudotos lėšos'!I147</f>
        <v>-0.1</v>
      </c>
      <c r="I77" s="10">
        <f>'4 pr._savarankiškosios f-jos'!J205+'9 pr._įstaigų pajamos'!J99+'7 pr._kita dotacija'!J299+'11 pr._nepanaudotos lėšos'!J147</f>
        <v>0</v>
      </c>
      <c r="J77" s="10">
        <f>'4 pr._savarankiškosios f-jos'!K205+'9 pr._įstaigų pajamos'!K99+'7 pr._kita dotacija'!K299+'11 pr._nepanaudotos lėšos'!K147</f>
        <v>0</v>
      </c>
      <c r="K77" s="92">
        <f t="shared" si="12"/>
        <v>46.2</v>
      </c>
      <c r="L77" s="92">
        <f>'4 pr._savarankiškosios f-jos'!M205+'9 pr._įstaigų pajamos'!M99+'7 pr._kita dotacija'!M299+'11 pr._nepanaudotos lėšos'!M147</f>
        <v>46.2</v>
      </c>
      <c r="M77" s="92">
        <f>'4 pr._savarankiškosios f-jos'!N205+'9 pr._įstaigų pajamos'!N99+'7 pr._kita dotacija'!N299+'11 pr._nepanaudotos lėšos'!N147</f>
        <v>38.700000000000003</v>
      </c>
      <c r="N77" s="92">
        <f>'4 pr._savarankiškosios f-jos'!O205+'9 pr._įstaigų pajamos'!O99+'7 pr._kita dotacija'!O299+'11 pr._nepanaudotos lėšos'!O147</f>
        <v>0</v>
      </c>
    </row>
    <row r="78" spans="1:15" ht="15" customHeight="1" x14ac:dyDescent="0.25">
      <c r="A78" s="32" t="s">
        <v>110</v>
      </c>
      <c r="B78" s="29" t="s">
        <v>28</v>
      </c>
      <c r="C78" s="16">
        <f t="shared" si="13"/>
        <v>627.6</v>
      </c>
      <c r="D78" s="16">
        <f>'4 pr._savarankiškosios f-jos'!E206+'9 pr._įstaigų pajamos'!E100+'7 pr._kita dotacija'!E303+'10 pr._skolintos lėšos'!E48+'11 pr._nepanaudotos lėšos'!E84+'11 pr._nepanaudotos lėšos'!E148</f>
        <v>627</v>
      </c>
      <c r="E78" s="16">
        <f>'4 pr._savarankiškosios f-jos'!F206+'9 pr._įstaigų pajamos'!F100+'7 pr._kita dotacija'!F303+'10 pr._skolintos lėšos'!F48+'11 pr._nepanaudotos lėšos'!F84+'11 pr._nepanaudotos lėšos'!F148</f>
        <v>549.20000000000005</v>
      </c>
      <c r="F78" s="16">
        <f>'4 pr._savarankiškosios f-jos'!G206+'9 pr._įstaigų pajamos'!G100+'7 pr._kita dotacija'!G303+'10 pr._skolintos lėšos'!G48+'11 pr._nepanaudotos lėšos'!G84+'11 pr._nepanaudotos lėšos'!G148</f>
        <v>0.6</v>
      </c>
      <c r="G78" s="10">
        <f t="shared" si="11"/>
        <v>-1.5</v>
      </c>
      <c r="H78" s="10">
        <f>'4 pr._savarankiškosios f-jos'!I206+'9 pr._įstaigų pajamos'!I100+'7 pr._kita dotacija'!I303+'10 pr._skolintos lėšos'!I48+'11 pr._nepanaudotos lėšos'!I84+'11 pr._nepanaudotos lėšos'!I148</f>
        <v>-1.5</v>
      </c>
      <c r="I78" s="10">
        <f>'4 pr._savarankiškosios f-jos'!J206+'9 pr._įstaigų pajamos'!J100+'7 pr._kita dotacija'!J303+'10 pr._skolintos lėšos'!J48+'11 pr._nepanaudotos lėšos'!J84+'11 pr._nepanaudotos lėšos'!J148</f>
        <v>1.5</v>
      </c>
      <c r="J78" s="10">
        <f>'4 pr._savarankiškosios f-jos'!K206+'9 pr._įstaigų pajamos'!K100+'7 pr._kita dotacija'!K303+'10 pr._skolintos lėšos'!K48+'11 pr._nepanaudotos lėšos'!K84+'11 pr._nepanaudotos lėšos'!K148</f>
        <v>0</v>
      </c>
      <c r="K78" s="92">
        <f t="shared" si="12"/>
        <v>626.1</v>
      </c>
      <c r="L78" s="92">
        <f>'4 pr._savarankiškosios f-jos'!M206+'9 pr._įstaigų pajamos'!M100+'7 pr._kita dotacija'!M303+'10 pr._skolintos lėšos'!M48+'11 pr._nepanaudotos lėšos'!M84+'11 pr._nepanaudotos lėšos'!M148</f>
        <v>625.5</v>
      </c>
      <c r="M78" s="92">
        <f>'4 pr._savarankiškosios f-jos'!N206+'9 pr._įstaigų pajamos'!N100+'7 pr._kita dotacija'!N303+'10 pr._skolintos lėšos'!N48+'11 pr._nepanaudotos lėšos'!N84+'11 pr._nepanaudotos lėšos'!N148</f>
        <v>550.70000000000005</v>
      </c>
      <c r="N78" s="92">
        <f>'4 pr._savarankiškosios f-jos'!O206+'9 pr._įstaigų pajamos'!O100+'7 pr._kita dotacija'!O303+'10 pr._skolintos lėšos'!O48+'11 pr._nepanaudotos lėšos'!O84+'11 pr._nepanaudotos lėšos'!O148</f>
        <v>0.6</v>
      </c>
    </row>
    <row r="79" spans="1:15" ht="15" customHeight="1" x14ac:dyDescent="0.25">
      <c r="A79" s="32" t="s">
        <v>111</v>
      </c>
      <c r="B79" s="12" t="s">
        <v>29</v>
      </c>
      <c r="C79" s="16">
        <f t="shared" si="13"/>
        <v>254.4</v>
      </c>
      <c r="D79" s="16">
        <f>'4 pr._savarankiškosios f-jos'!E207+'9 pr._įstaigų pajamos'!E101+'7 pr._kita dotacija'!E307+'11 pr._nepanaudotos lėšos'!E85+'11 pr._nepanaudotos lėšos'!E149</f>
        <v>245.4</v>
      </c>
      <c r="E79" s="16">
        <f>'4 pr._savarankiškosios f-jos'!F207+'9 pr._įstaigų pajamos'!F101+'7 pr._kita dotacija'!F307+'11 pr._nepanaudotos lėšos'!F85+'11 pr._nepanaudotos lėšos'!F149</f>
        <v>200.8</v>
      </c>
      <c r="F79" s="16">
        <f>'4 pr._savarankiškosios f-jos'!G207+'9 pr._įstaigų pajamos'!G101+'7 pr._kita dotacija'!G307+'11 pr._nepanaudotos lėšos'!G85+'11 pr._nepanaudotos lėšos'!G149</f>
        <v>9</v>
      </c>
      <c r="G79" s="10">
        <f t="shared" si="11"/>
        <v>-4.0000000000000009</v>
      </c>
      <c r="H79" s="10">
        <f>'4 pr._savarankiškosios f-jos'!I207+'9 pr._įstaigų pajamos'!I101+'7 pr._kita dotacija'!I307+'11 pr._nepanaudotos lėšos'!I85+'11 pr._nepanaudotos lėšos'!I149</f>
        <v>-3.8000000000000007</v>
      </c>
      <c r="I79" s="10">
        <f>'4 pr._savarankiškosios f-jos'!J207+'9 pr._įstaigų pajamos'!J101+'7 pr._kita dotacija'!J307+'11 pr._nepanaudotos lėšos'!J85+'11 pr._nepanaudotos lėšos'!J149</f>
        <v>10.4</v>
      </c>
      <c r="J79" s="10">
        <f>'4 pr._savarankiškosios f-jos'!K207+'9 pr._įstaigų pajamos'!K101+'7 pr._kita dotacija'!K307+'11 pr._nepanaudotos lėšos'!K85+'11 pr._nepanaudotos lėšos'!K149</f>
        <v>-0.2</v>
      </c>
      <c r="K79" s="92">
        <f t="shared" si="12"/>
        <v>250.4</v>
      </c>
      <c r="L79" s="92">
        <f>'4 pr._savarankiškosios f-jos'!M207+'9 pr._įstaigų pajamos'!M101+'7 pr._kita dotacija'!M307+'11 pr._nepanaudotos lėšos'!M85+'11 pr._nepanaudotos lėšos'!M149</f>
        <v>241.6</v>
      </c>
      <c r="M79" s="92">
        <f>'4 pr._savarankiškosios f-jos'!N207+'9 pr._įstaigų pajamos'!N101+'7 pr._kita dotacija'!N307+'11 pr._nepanaudotos lėšos'!N85+'11 pr._nepanaudotos lėšos'!N149</f>
        <v>211.20000000000002</v>
      </c>
      <c r="N79" s="92">
        <f>'4 pr._savarankiškosios f-jos'!O207+'9 pr._įstaigų pajamos'!O101+'7 pr._kita dotacija'!O307+'11 pr._nepanaudotos lėšos'!O85+'11 pr._nepanaudotos lėšos'!O149</f>
        <v>8.8000000000000007</v>
      </c>
    </row>
    <row r="80" spans="1:15" ht="15" customHeight="1" x14ac:dyDescent="0.25">
      <c r="A80" s="32" t="s">
        <v>112</v>
      </c>
      <c r="B80" s="92" t="s">
        <v>58</v>
      </c>
      <c r="C80" s="16">
        <f t="shared" si="13"/>
        <v>525.99999999999989</v>
      </c>
      <c r="D80" s="16">
        <f>'4 pr._savarankiškosios f-jos'!E185+'6 pr._ugdymo reikmės'!E86+'9 pr._įstaigų pajamos'!E86+'11 pr._nepanaudotos lėšos'!E73+'11 pr._nepanaudotos lėšos'!E139</f>
        <v>517.69999999999993</v>
      </c>
      <c r="E80" s="16">
        <f>'4 pr._savarankiškosios f-jos'!F185+'6 pr._ugdymo reikmės'!F86+'9 pr._įstaigų pajamos'!F86+'11 pr._nepanaudotos lėšos'!F73+'11 pr._nepanaudotos lėšos'!F139</f>
        <v>434.3</v>
      </c>
      <c r="F80" s="16">
        <f>'4 pr._savarankiškosios f-jos'!G185+'6 pr._ugdymo reikmės'!G86+'9 pr._įstaigų pajamos'!G86+'11 pr._nepanaudotos lėšos'!G73+'11 pr._nepanaudotos lėšos'!G139</f>
        <v>8.3000000000000007</v>
      </c>
      <c r="G80" s="10">
        <f t="shared" si="11"/>
        <v>0.70000000000000007</v>
      </c>
      <c r="H80" s="10">
        <f>'4 pr._savarankiškosios f-jos'!I185+'6 pr._ugdymo reikmės'!I86+'9 pr._įstaigų pajamos'!I86+'11 pr._nepanaudotos lėšos'!I73+'11 pr._nepanaudotos lėšos'!I139</f>
        <v>0.70000000000000007</v>
      </c>
      <c r="I80" s="10">
        <f>'4 pr._savarankiškosios f-jos'!J185+'6 pr._ugdymo reikmės'!J86+'9 pr._įstaigų pajamos'!J86+'11 pr._nepanaudotos lėšos'!J73+'11 pr._nepanaudotos lėšos'!J139</f>
        <v>0.8</v>
      </c>
      <c r="J80" s="10">
        <f>'4 pr._savarankiškosios f-jos'!K185+'6 pr._ugdymo reikmės'!K86+'9 pr._įstaigų pajamos'!K86+'11 pr._nepanaudotos lėšos'!K73+'11 pr._nepanaudotos lėšos'!K139</f>
        <v>0</v>
      </c>
      <c r="K80" s="92">
        <f t="shared" si="12"/>
        <v>526.69999999999993</v>
      </c>
      <c r="L80" s="92">
        <f>'4 pr._savarankiškosios f-jos'!M185+'6 pr._ugdymo reikmės'!M86+'9 pr._įstaigų pajamos'!M86+'11 pr._nepanaudotos lėšos'!M73+'11 pr._nepanaudotos lėšos'!M139</f>
        <v>518.4</v>
      </c>
      <c r="M80" s="92">
        <f>'4 pr._savarankiškosios f-jos'!N185+'6 pr._ugdymo reikmės'!N86+'9 pr._įstaigų pajamos'!N86+'11 pr._nepanaudotos lėšos'!N73+'11 pr._nepanaudotos lėšos'!N139</f>
        <v>435.1</v>
      </c>
      <c r="N80" s="92">
        <f>'4 pr._savarankiškosios f-jos'!O185+'6 pr._ugdymo reikmės'!O86+'9 pr._įstaigų pajamos'!O86+'11 pr._nepanaudotos lėšos'!O73+'11 pr._nepanaudotos lėšos'!O139</f>
        <v>8.3000000000000007</v>
      </c>
    </row>
    <row r="81" spans="1:15" ht="15" customHeight="1" x14ac:dyDescent="0.25">
      <c r="A81" s="32" t="s">
        <v>113</v>
      </c>
      <c r="B81" s="78" t="s">
        <v>47</v>
      </c>
      <c r="C81" s="16">
        <f>D81+F81</f>
        <v>727.09999999999991</v>
      </c>
      <c r="D81" s="16">
        <f>'4 pr._savarankiškosios f-jos'!E213+'9 pr._įstaigų pajamos'!E104+'7 pr._kita dotacija'!E319+'11 pr._nepanaudotos lėšos'!E89+'11 pr._nepanaudotos lėšos'!E153</f>
        <v>718.3</v>
      </c>
      <c r="E81" s="16">
        <f>'4 pr._savarankiškosios f-jos'!F213+'9 pr._įstaigų pajamos'!F104+'7 pr._kita dotacija'!F319+'11 pr._nepanaudotos lėšos'!F89+'11 pr._nepanaudotos lėšos'!F153</f>
        <v>537.80000000000007</v>
      </c>
      <c r="F81" s="16">
        <f>'4 pr._savarankiškosios f-jos'!G213+'9 pr._įstaigų pajamos'!G104+'7 pr._kita dotacija'!G319+'11 pr._nepanaudotos lėšos'!G89+'11 pr._nepanaudotos lėšos'!G153</f>
        <v>8.8000000000000007</v>
      </c>
      <c r="G81" s="10">
        <f t="shared" si="11"/>
        <v>0</v>
      </c>
      <c r="H81" s="10">
        <f>'4 pr._savarankiškosios f-jos'!I213+'9 pr._įstaigų pajamos'!I104+'7 pr._kita dotacija'!I319+'11 pr._nepanaudotos lėšos'!I89+'11 pr._nepanaudotos lėšos'!I153</f>
        <v>0</v>
      </c>
      <c r="I81" s="10">
        <f>'4 pr._savarankiškosios f-jos'!J213+'9 pr._įstaigų pajamos'!J104+'7 pr._kita dotacija'!J319+'11 pr._nepanaudotos lėšos'!J89+'11 pr._nepanaudotos lėšos'!J153</f>
        <v>-10</v>
      </c>
      <c r="J81" s="10">
        <f>'4 pr._savarankiškosios f-jos'!K213+'9 pr._įstaigų pajamos'!K104+'7 pr._kita dotacija'!K319+'11 pr._nepanaudotos lėšos'!K89+'11 pr._nepanaudotos lėšos'!K153</f>
        <v>0</v>
      </c>
      <c r="K81" s="92">
        <f t="shared" si="12"/>
        <v>727.09999999999991</v>
      </c>
      <c r="L81" s="92">
        <f>'4 pr._savarankiškosios f-jos'!M213+'9 pr._įstaigų pajamos'!M104+'7 pr._kita dotacija'!M319+'11 pr._nepanaudotos lėšos'!M89+'11 pr._nepanaudotos lėšos'!M153</f>
        <v>718.3</v>
      </c>
      <c r="M81" s="92">
        <f>'4 pr._savarankiškosios f-jos'!N213+'9 pr._įstaigų pajamos'!N104+'7 pr._kita dotacija'!N319+'11 pr._nepanaudotos lėšos'!N89+'11 pr._nepanaudotos lėšos'!N153</f>
        <v>527.79999999999995</v>
      </c>
      <c r="N81" s="92">
        <f>'4 pr._savarankiškosios f-jos'!O213+'9 pr._įstaigų pajamos'!O104+'7 pr._kita dotacija'!O319+'11 pr._nepanaudotos lėšos'!O89+'11 pr._nepanaudotos lėšos'!O153</f>
        <v>8.8000000000000007</v>
      </c>
    </row>
    <row r="82" spans="1:15" ht="15" customHeight="1" x14ac:dyDescent="0.25">
      <c r="A82" s="32" t="s">
        <v>114</v>
      </c>
      <c r="B82" s="29" t="s">
        <v>48</v>
      </c>
      <c r="C82" s="16">
        <f>D82+F82</f>
        <v>1453.3999999999999</v>
      </c>
      <c r="D82" s="16">
        <f>'4 pr._savarankiškosios f-jos'!E214+'5 pr._valstybinės f-jos'!E139+'9 pr._įstaigų pajamos'!E105+'7 pr._kita dotacija'!E321+'11 pr._nepanaudotos lėšos'!E90+'11 pr._nepanaudotos lėšos'!E154+'11 pr._nepanaudotos lėšos'!E174</f>
        <v>1453.3999999999999</v>
      </c>
      <c r="E82" s="16">
        <f>'4 pr._savarankiškosios f-jos'!F214+'5 pr._valstybinės f-jos'!F139+'9 pr._įstaigų pajamos'!F105+'7 pr._kita dotacija'!F321+'11 pr._nepanaudotos lėšos'!F90+'11 pr._nepanaudotos lėšos'!F154+'11 pr._nepanaudotos lėšos'!F174</f>
        <v>1317.7</v>
      </c>
      <c r="F82" s="16">
        <f>'4 pr._savarankiškosios f-jos'!G214+'5 pr._valstybinės f-jos'!G139+'9 pr._įstaigų pajamos'!G105+'7 pr._kita dotacija'!G321+'11 pr._nepanaudotos lėšos'!G90+'11 pr._nepanaudotos lėšos'!G154+'11 pr._nepanaudotos lėšos'!G174</f>
        <v>0</v>
      </c>
      <c r="G82" s="10">
        <f t="shared" ref="G82" si="14">H82+J82</f>
        <v>-0.79999999999999893</v>
      </c>
      <c r="H82" s="10">
        <f>'4 pr._savarankiškosios f-jos'!I214+'5 pr._valstybinės f-jos'!I139+'9 pr._įstaigų pajamos'!I105+'7 pr._kita dotacija'!I321+'11 pr._nepanaudotos lėšos'!I90+'11 pr._nepanaudotos lėšos'!I154+'11 pr._nepanaudotos lėšos'!I174</f>
        <v>-9.8999999999999986</v>
      </c>
      <c r="I82" s="10">
        <f>'4 pr._savarankiškosios f-jos'!J214+'5 pr._valstybinės f-jos'!J139+'9 pr._įstaigų pajamos'!J105+'7 pr._kita dotacija'!J321+'11 pr._nepanaudotos lėšos'!J90+'11 pr._nepanaudotos lėšos'!J154+'11 pr._nepanaudotos lėšos'!J174</f>
        <v>-8.4</v>
      </c>
      <c r="J82" s="10">
        <f>'4 pr._savarankiškosios f-jos'!K214+'5 pr._valstybinės f-jos'!K139+'9 pr._įstaigų pajamos'!K105+'7 pr._kita dotacija'!K321+'11 pr._nepanaudotos lėšos'!K90+'11 pr._nepanaudotos lėšos'!K154+'11 pr._nepanaudotos lėšos'!K174</f>
        <v>9.1</v>
      </c>
      <c r="K82" s="92">
        <f t="shared" ref="K82" si="15">L82+N82</f>
        <v>1452.6</v>
      </c>
      <c r="L82" s="92">
        <f>'4 pr._savarankiškosios f-jos'!M214+'5 pr._valstybinės f-jos'!M139+'9 pr._įstaigų pajamos'!M105+'7 pr._kita dotacija'!M321+'11 pr._nepanaudotos lėšos'!M90+'11 pr._nepanaudotos lėšos'!M154+'11 pr._nepanaudotos lėšos'!M174</f>
        <v>1443.5</v>
      </c>
      <c r="M82" s="92">
        <f>'4 pr._savarankiškosios f-jos'!N214+'5 pr._valstybinės f-jos'!N139+'9 pr._įstaigų pajamos'!N105+'7 pr._kita dotacija'!N321+'11 pr._nepanaudotos lėšos'!N90+'11 pr._nepanaudotos lėšos'!N154+'11 pr._nepanaudotos lėšos'!N174</f>
        <v>1309.3000000000002</v>
      </c>
      <c r="N82" s="92">
        <f>'4 pr._savarankiškosios f-jos'!O214+'5 pr._valstybinės f-jos'!O139+'9 pr._įstaigų pajamos'!O105+'7 pr._kita dotacija'!O321+'11 pr._nepanaudotos lėšos'!O90+'11 pr._nepanaudotos lėšos'!O154+'11 pr._nepanaudotos lėšos'!O174</f>
        <v>9.1</v>
      </c>
    </row>
    <row r="83" spans="1:15" s="36" customFormat="1" ht="15" customHeight="1" x14ac:dyDescent="0.25">
      <c r="A83" s="32" t="s">
        <v>150</v>
      </c>
      <c r="B83" s="12" t="s">
        <v>63</v>
      </c>
      <c r="C83" s="16">
        <f>D83+F83</f>
        <v>373.2</v>
      </c>
      <c r="D83" s="16">
        <f>'4 pr._savarankiškosios f-jos'!E215+'7 pr._kita dotacija'!E325+'9 pr._įstaigų pajamos'!E106+'11 pr._nepanaudotos lėšos'!E91</f>
        <v>368.4</v>
      </c>
      <c r="E83" s="16">
        <f>'4 pr._savarankiškosios f-jos'!F215+'7 pr._kita dotacija'!F325+'9 pr._įstaigų pajamos'!F106+'11 pr._nepanaudotos lėšos'!F91</f>
        <v>303.8</v>
      </c>
      <c r="F83" s="16">
        <f>'4 pr._savarankiškosios f-jos'!G215+'7 pr._kita dotacija'!G325+'9 pr._įstaigų pajamos'!G106+'11 pr._nepanaudotos lėšos'!G91</f>
        <v>4.8</v>
      </c>
      <c r="G83" s="10">
        <f t="shared" ref="G83:G84" si="16">H83+J83</f>
        <v>0</v>
      </c>
      <c r="H83" s="10">
        <f>'4 pr._savarankiškosios f-jos'!I215+'7 pr._kita dotacija'!I325+'9 pr._įstaigų pajamos'!I106+'11 pr._nepanaudotos lėšos'!I91</f>
        <v>0</v>
      </c>
      <c r="I83" s="10">
        <f>'4 pr._savarankiškosios f-jos'!J215+'7 pr._kita dotacija'!J325+'9 pr._įstaigų pajamos'!J106+'11 pr._nepanaudotos lėšos'!J91</f>
        <v>0</v>
      </c>
      <c r="J83" s="10">
        <f>'4 pr._savarankiškosios f-jos'!K215+'7 pr._kita dotacija'!K325+'9 pr._įstaigų pajamos'!K106+'11 pr._nepanaudotos lėšos'!K91</f>
        <v>0</v>
      </c>
      <c r="K83" s="92">
        <f t="shared" ref="K83:K84" si="17">L83+N83</f>
        <v>373.2</v>
      </c>
      <c r="L83" s="92">
        <f>'4 pr._savarankiškosios f-jos'!M215+'7 pr._kita dotacija'!M325+'9 pr._įstaigų pajamos'!M106+'11 pr._nepanaudotos lėšos'!M91</f>
        <v>368.4</v>
      </c>
      <c r="M83" s="92">
        <f>'4 pr._savarankiškosios f-jos'!N215+'7 pr._kita dotacija'!N325+'9 pr._įstaigų pajamos'!N106+'11 pr._nepanaudotos lėšos'!N91</f>
        <v>303.8</v>
      </c>
      <c r="N83" s="92">
        <f>'4 pr._savarankiškosios f-jos'!O215+'7 pr._kita dotacija'!O325+'9 pr._įstaigų pajamos'!O106+'11 pr._nepanaudotos lėšos'!O91</f>
        <v>4.8</v>
      </c>
      <c r="O83" s="2"/>
    </row>
    <row r="84" spans="1:15" s="36" customFormat="1" ht="15" customHeight="1" x14ac:dyDescent="0.25">
      <c r="A84" s="32" t="s">
        <v>115</v>
      </c>
      <c r="B84" s="12" t="s">
        <v>348</v>
      </c>
      <c r="C84" s="16">
        <f>D84+F84</f>
        <v>518.19999999999993</v>
      </c>
      <c r="D84" s="16">
        <f>'4 pr._savarankiškosios f-jos'!E216+'7 pr._kita dotacija'!E332+'9 pr._įstaigų pajamos'!E107+'11 pr._nepanaudotos lėšos'!E92+'11 pr._nepanaudotos lėšos'!E155</f>
        <v>518.19999999999993</v>
      </c>
      <c r="E84" s="16">
        <f>'4 pr._savarankiškosios f-jos'!F216+'7 pr._kita dotacija'!F332+'9 pr._įstaigų pajamos'!F107+'11 pr._nepanaudotos lėšos'!F92+'11 pr._nepanaudotos lėšos'!F155</f>
        <v>443.4</v>
      </c>
      <c r="F84" s="16">
        <f>'4 pr._savarankiškosios f-jos'!G216+'7 pr._kita dotacija'!G332+'9 pr._įstaigų pajamos'!G107+'11 pr._nepanaudotos lėšos'!G92+'11 pr._nepanaudotos lėšos'!G155</f>
        <v>0</v>
      </c>
      <c r="G84" s="10">
        <f t="shared" si="16"/>
        <v>-4.1000000000000014</v>
      </c>
      <c r="H84" s="10">
        <f>'4 pr._savarankiškosios f-jos'!I216+'7 pr._kita dotacija'!I332+'9 pr._įstaigų pajamos'!I107+'11 pr._nepanaudotos lėšos'!I92+'11 pr._nepanaudotos lėšos'!I155</f>
        <v>-21.700000000000003</v>
      </c>
      <c r="I84" s="10">
        <f>'4 pr._savarankiškosios f-jos'!J216+'7 pr._kita dotacija'!J332+'9 pr._įstaigų pajamos'!J107+'11 pr._nepanaudotos lėšos'!J92+'11 pr._nepanaudotos lėšos'!J155</f>
        <v>-25</v>
      </c>
      <c r="J84" s="10">
        <f>'4 pr._savarankiškosios f-jos'!K216+'7 pr._kita dotacija'!K332+'9 pr._įstaigų pajamos'!K107+'11 pr._nepanaudotos lėšos'!K92+'11 pr._nepanaudotos lėšos'!K155</f>
        <v>17.600000000000001</v>
      </c>
      <c r="K84" s="92">
        <f t="shared" si="17"/>
        <v>514.09999999999991</v>
      </c>
      <c r="L84" s="92">
        <f>'4 pr._savarankiškosios f-jos'!M216+'7 pr._kita dotacija'!M332+'9 pr._įstaigų pajamos'!M107+'11 pr._nepanaudotos lėšos'!M92+'11 pr._nepanaudotos lėšos'!M155</f>
        <v>496.49999999999994</v>
      </c>
      <c r="M84" s="92">
        <f>'4 pr._savarankiškosios f-jos'!N216+'7 pr._kita dotacija'!N332+'9 pr._įstaigų pajamos'!N107+'11 pr._nepanaudotos lėšos'!N92+'11 pr._nepanaudotos lėšos'!N155</f>
        <v>418.4</v>
      </c>
      <c r="N84" s="92">
        <f>'4 pr._savarankiškosios f-jos'!O216+'7 pr._kita dotacija'!O332+'9 pr._įstaigų pajamos'!O107+'11 pr._nepanaudotos lėšos'!O92+'11 pr._nepanaudotos lėšos'!O155</f>
        <v>17.600000000000001</v>
      </c>
      <c r="O84" s="2"/>
    </row>
    <row r="85" spans="1:15" ht="15.95" customHeight="1" x14ac:dyDescent="0.25">
      <c r="A85" s="20" t="s">
        <v>116</v>
      </c>
      <c r="B85" s="44" t="s">
        <v>160</v>
      </c>
      <c r="C85" s="46">
        <f t="shared" ref="C85:K85" si="18">SUM(C27:C84)</f>
        <v>58203.500000000007</v>
      </c>
      <c r="D85" s="46">
        <f t="shared" si="18"/>
        <v>45360.799999999988</v>
      </c>
      <c r="E85" s="46">
        <f t="shared" si="18"/>
        <v>26286.200000000004</v>
      </c>
      <c r="F85" s="46">
        <f t="shared" si="18"/>
        <v>12842.699999999995</v>
      </c>
      <c r="G85" s="47">
        <f t="shared" si="18"/>
        <v>-1280.1999999999994</v>
      </c>
      <c r="H85" s="47">
        <f t="shared" si="18"/>
        <v>-518.80000000000007</v>
      </c>
      <c r="I85" s="47">
        <f t="shared" si="18"/>
        <v>-16.399999999999984</v>
      </c>
      <c r="J85" s="47">
        <f t="shared" si="18"/>
        <v>-761.40000000000009</v>
      </c>
      <c r="K85" s="48">
        <f t="shared" si="18"/>
        <v>56923.299999999967</v>
      </c>
      <c r="L85" s="48">
        <f t="shared" ref="L85:N85" si="19">SUM(L27:L84)</f>
        <v>44841.999999999993</v>
      </c>
      <c r="M85" s="48">
        <f t="shared" si="19"/>
        <v>26269.800000000003</v>
      </c>
      <c r="N85" s="48">
        <f t="shared" si="19"/>
        <v>12081.299999999994</v>
      </c>
    </row>
    <row r="86" spans="1:15" x14ac:dyDescent="0.25">
      <c r="A86" s="6"/>
      <c r="B86" s="49"/>
      <c r="C86" s="49"/>
      <c r="D86" s="49"/>
      <c r="E86" s="49"/>
      <c r="F86" s="49"/>
      <c r="G86" s="49"/>
      <c r="H86" s="49"/>
      <c r="I86" s="49"/>
      <c r="J86" s="49"/>
      <c r="K86" s="49"/>
      <c r="L86" s="49"/>
      <c r="M86" s="49"/>
    </row>
    <row r="87" spans="1:15" x14ac:dyDescent="0.25">
      <c r="A87" s="6"/>
      <c r="B87" s="6"/>
      <c r="C87" s="6"/>
      <c r="D87" s="6"/>
      <c r="E87" s="6"/>
      <c r="F87" s="6"/>
    </row>
    <row r="88" spans="1:15" x14ac:dyDescent="0.25">
      <c r="A88" s="6"/>
      <c r="B88" s="6"/>
      <c r="C88" s="6">
        <v>58203.5</v>
      </c>
      <c r="D88" s="6">
        <v>45360.800000000003</v>
      </c>
      <c r="E88" s="6">
        <v>26286.2</v>
      </c>
      <c r="F88" s="6">
        <v>12842.7</v>
      </c>
    </row>
    <row r="89" spans="1:15" x14ac:dyDescent="0.25">
      <c r="A89" s="6"/>
      <c r="B89" s="6"/>
      <c r="C89" s="6"/>
      <c r="D89" s="6"/>
      <c r="E89" s="6"/>
      <c r="F89" s="6"/>
    </row>
    <row r="90" spans="1:15" x14ac:dyDescent="0.25">
      <c r="A90" s="6"/>
      <c r="B90" s="6"/>
      <c r="C90" s="6"/>
      <c r="D90" s="6"/>
      <c r="E90" s="6"/>
      <c r="F90" s="6"/>
    </row>
    <row r="91" spans="1:15" x14ac:dyDescent="0.25">
      <c r="A91" s="6"/>
      <c r="B91" s="6"/>
      <c r="C91" s="6"/>
      <c r="D91" s="6"/>
      <c r="E91" s="6"/>
      <c r="F91" s="6"/>
    </row>
    <row r="92" spans="1:15" x14ac:dyDescent="0.25">
      <c r="A92" s="6"/>
      <c r="B92" s="6"/>
      <c r="C92" s="6"/>
      <c r="D92" s="6"/>
      <c r="E92" s="6"/>
      <c r="F92" s="6"/>
    </row>
    <row r="93" spans="1:15" x14ac:dyDescent="0.25">
      <c r="A93" s="6"/>
      <c r="B93" s="6"/>
      <c r="C93" s="6"/>
      <c r="D93" s="6"/>
      <c r="E93" s="6"/>
      <c r="F93" s="6"/>
    </row>
    <row r="94" spans="1:15" x14ac:dyDescent="0.25">
      <c r="A94" s="6"/>
      <c r="B94" s="6"/>
      <c r="C94" s="6"/>
      <c r="D94" s="6"/>
      <c r="E94" s="6"/>
      <c r="F94" s="6"/>
    </row>
    <row r="95" spans="1:15" x14ac:dyDescent="0.25">
      <c r="A95" s="6"/>
      <c r="B95" s="6"/>
      <c r="C95" s="6"/>
      <c r="D95" s="6"/>
      <c r="E95" s="6"/>
      <c r="F95" s="6"/>
    </row>
    <row r="96" spans="1:15" x14ac:dyDescent="0.25">
      <c r="A96" s="6"/>
      <c r="B96" s="6"/>
      <c r="C96" s="6"/>
      <c r="D96" s="6"/>
      <c r="E96" s="6"/>
      <c r="F96" s="6"/>
    </row>
    <row r="97" spans="1:6" x14ac:dyDescent="0.25">
      <c r="A97" s="6"/>
      <c r="B97" s="6"/>
      <c r="C97" s="6"/>
      <c r="D97" s="6"/>
      <c r="E97" s="6"/>
      <c r="F97" s="6"/>
    </row>
    <row r="98" spans="1:6" x14ac:dyDescent="0.25">
      <c r="A98" s="6"/>
      <c r="B98" s="6"/>
      <c r="C98" s="6"/>
      <c r="D98" s="6"/>
      <c r="E98" s="6"/>
      <c r="F98" s="6"/>
    </row>
    <row r="99" spans="1:6" x14ac:dyDescent="0.25">
      <c r="A99" s="6"/>
      <c r="B99" s="6"/>
      <c r="C99" s="6"/>
      <c r="D99" s="6"/>
      <c r="E99" s="6"/>
      <c r="F99" s="6"/>
    </row>
    <row r="100" spans="1:6" x14ac:dyDescent="0.25">
      <c r="A100" s="6"/>
      <c r="B100" s="6"/>
      <c r="C100" s="6"/>
      <c r="D100" s="6"/>
      <c r="E100" s="6"/>
      <c r="F100" s="6"/>
    </row>
    <row r="101" spans="1:6" x14ac:dyDescent="0.25">
      <c r="A101" s="6"/>
      <c r="B101" s="6"/>
      <c r="C101" s="6"/>
      <c r="D101" s="6"/>
      <c r="E101" s="6"/>
      <c r="F101" s="6"/>
    </row>
    <row r="102" spans="1:6" x14ac:dyDescent="0.25">
      <c r="A102" s="6"/>
      <c r="B102" s="6"/>
      <c r="C102" s="6"/>
      <c r="D102" s="6"/>
      <c r="E102" s="6"/>
      <c r="F102" s="6"/>
    </row>
    <row r="103" spans="1:6" x14ac:dyDescent="0.25">
      <c r="A103" s="6"/>
      <c r="B103" s="6"/>
      <c r="C103" s="6"/>
      <c r="D103" s="6"/>
      <c r="E103" s="6"/>
      <c r="F103" s="6"/>
    </row>
    <row r="104" spans="1:6" x14ac:dyDescent="0.25">
      <c r="A104" s="6"/>
      <c r="B104" s="6"/>
      <c r="C104" s="6"/>
      <c r="D104" s="6"/>
      <c r="E104" s="6"/>
      <c r="F104" s="6"/>
    </row>
    <row r="105" spans="1:6" x14ac:dyDescent="0.25">
      <c r="A105" s="6"/>
      <c r="B105" s="6"/>
      <c r="C105" s="6"/>
      <c r="D105" s="6"/>
      <c r="E105" s="6"/>
      <c r="F105" s="6"/>
    </row>
    <row r="106" spans="1:6" x14ac:dyDescent="0.25">
      <c r="A106" s="6"/>
      <c r="B106" s="6"/>
      <c r="C106" s="6"/>
      <c r="D106" s="6"/>
      <c r="E106" s="6"/>
      <c r="F106" s="6"/>
    </row>
    <row r="107" spans="1:6" x14ac:dyDescent="0.25">
      <c r="A107" s="6"/>
      <c r="B107" s="6"/>
      <c r="C107" s="6"/>
      <c r="D107" s="6"/>
      <c r="E107" s="6"/>
      <c r="F107" s="6"/>
    </row>
    <row r="108" spans="1:6" x14ac:dyDescent="0.25">
      <c r="A108" s="6"/>
      <c r="B108" s="6"/>
      <c r="C108" s="6"/>
      <c r="D108" s="6"/>
      <c r="E108" s="6"/>
      <c r="F108" s="6"/>
    </row>
    <row r="109" spans="1:6" x14ac:dyDescent="0.25">
      <c r="A109" s="6"/>
      <c r="B109" s="6"/>
      <c r="C109" s="6"/>
      <c r="D109" s="6"/>
      <c r="E109" s="6"/>
      <c r="F109" s="6"/>
    </row>
    <row r="110" spans="1:6" x14ac:dyDescent="0.25">
      <c r="A110" s="6"/>
      <c r="B110" s="6"/>
      <c r="C110" s="6"/>
      <c r="D110" s="6"/>
      <c r="E110" s="6"/>
      <c r="F110" s="6"/>
    </row>
    <row r="111" spans="1:6" x14ac:dyDescent="0.25">
      <c r="A111" s="6"/>
      <c r="B111" s="6"/>
      <c r="C111" s="6"/>
      <c r="D111" s="6"/>
      <c r="E111" s="6"/>
      <c r="F111" s="6"/>
    </row>
    <row r="112" spans="1:6" x14ac:dyDescent="0.25">
      <c r="A112" s="6"/>
      <c r="B112" s="6"/>
      <c r="C112" s="6"/>
      <c r="D112" s="6"/>
      <c r="E112" s="6"/>
      <c r="F112" s="6"/>
    </row>
    <row r="113" spans="1:6" x14ac:dyDescent="0.25">
      <c r="A113" s="6"/>
      <c r="B113" s="6"/>
      <c r="C113" s="6"/>
      <c r="D113" s="6"/>
      <c r="E113" s="6"/>
      <c r="F113" s="6"/>
    </row>
    <row r="114" spans="1:6" x14ac:dyDescent="0.25">
      <c r="A114" s="6"/>
      <c r="B114" s="6"/>
      <c r="C114" s="6"/>
      <c r="D114" s="6"/>
      <c r="E114" s="6"/>
      <c r="F114" s="6"/>
    </row>
    <row r="115" spans="1:6" x14ac:dyDescent="0.25">
      <c r="A115" s="6"/>
      <c r="B115" s="6"/>
      <c r="C115" s="6"/>
      <c r="D115" s="6"/>
      <c r="E115" s="6"/>
      <c r="F115" s="6"/>
    </row>
    <row r="116" spans="1:6" x14ac:dyDescent="0.25">
      <c r="A116" s="6"/>
      <c r="B116" s="6"/>
      <c r="C116" s="6"/>
      <c r="D116" s="6"/>
      <c r="E116" s="6"/>
      <c r="F116" s="6"/>
    </row>
    <row r="117" spans="1:6" x14ac:dyDescent="0.25">
      <c r="A117" s="6"/>
      <c r="B117" s="6"/>
      <c r="C117" s="6"/>
      <c r="D117" s="6"/>
      <c r="E117" s="6"/>
      <c r="F117" s="6"/>
    </row>
    <row r="118" spans="1:6" x14ac:dyDescent="0.25">
      <c r="A118" s="6"/>
      <c r="B118" s="6"/>
      <c r="C118" s="6"/>
      <c r="D118" s="6"/>
      <c r="E118" s="6"/>
      <c r="F118" s="6"/>
    </row>
    <row r="119" spans="1:6" x14ac:dyDescent="0.25">
      <c r="A119" s="6"/>
      <c r="B119" s="6"/>
      <c r="C119" s="6"/>
      <c r="D119" s="6"/>
      <c r="E119" s="6"/>
      <c r="F119" s="6"/>
    </row>
    <row r="120" spans="1:6" x14ac:dyDescent="0.25">
      <c r="A120" s="6"/>
      <c r="B120" s="6"/>
      <c r="C120" s="6"/>
      <c r="D120" s="6"/>
      <c r="E120" s="6"/>
      <c r="F120" s="6"/>
    </row>
    <row r="121" spans="1:6" x14ac:dyDescent="0.25">
      <c r="A121" s="6"/>
      <c r="B121" s="6"/>
      <c r="C121" s="6"/>
      <c r="D121" s="6"/>
      <c r="E121" s="6"/>
      <c r="F121" s="6"/>
    </row>
    <row r="122" spans="1:6" x14ac:dyDescent="0.25">
      <c r="A122" s="6"/>
      <c r="B122" s="6"/>
      <c r="C122" s="6"/>
      <c r="D122" s="6"/>
      <c r="E122" s="6"/>
      <c r="F122" s="6"/>
    </row>
    <row r="123" spans="1:6" x14ac:dyDescent="0.25">
      <c r="A123" s="6"/>
      <c r="B123" s="6"/>
      <c r="C123" s="6"/>
      <c r="D123" s="6"/>
      <c r="E123" s="6"/>
      <c r="F123" s="6"/>
    </row>
    <row r="124" spans="1:6" x14ac:dyDescent="0.25">
      <c r="A124" s="6"/>
      <c r="B124" s="6"/>
      <c r="C124" s="6"/>
      <c r="D124" s="6"/>
      <c r="E124" s="6"/>
      <c r="F124" s="6"/>
    </row>
    <row r="125" spans="1:6" x14ac:dyDescent="0.25">
      <c r="A125" s="6"/>
      <c r="B125" s="6"/>
      <c r="C125" s="6"/>
      <c r="D125" s="6"/>
      <c r="E125" s="6"/>
      <c r="F125" s="6"/>
    </row>
    <row r="126" spans="1:6" x14ac:dyDescent="0.25">
      <c r="A126" s="6"/>
      <c r="B126" s="6"/>
      <c r="C126" s="6"/>
      <c r="D126" s="6"/>
      <c r="E126" s="6"/>
      <c r="F126" s="6"/>
    </row>
    <row r="127" spans="1:6" x14ac:dyDescent="0.25">
      <c r="A127" s="6"/>
      <c r="B127" s="6"/>
      <c r="C127" s="6"/>
      <c r="D127" s="6"/>
      <c r="E127" s="6"/>
      <c r="F127" s="6"/>
    </row>
    <row r="128" spans="1:6" x14ac:dyDescent="0.25">
      <c r="A128" s="6"/>
      <c r="B128" s="6"/>
      <c r="C128" s="6"/>
      <c r="D128" s="6"/>
      <c r="E128" s="6"/>
      <c r="F128" s="6"/>
    </row>
    <row r="129" spans="1:6" x14ac:dyDescent="0.25">
      <c r="A129" s="6"/>
      <c r="B129" s="6"/>
      <c r="C129" s="6"/>
      <c r="D129" s="6"/>
      <c r="E129" s="6"/>
      <c r="F129" s="6"/>
    </row>
    <row r="130" spans="1:6" x14ac:dyDescent="0.25">
      <c r="A130" s="6"/>
      <c r="B130" s="6"/>
      <c r="C130" s="6"/>
      <c r="D130" s="6"/>
      <c r="E130" s="6"/>
      <c r="F130" s="6"/>
    </row>
    <row r="131" spans="1:6" x14ac:dyDescent="0.25">
      <c r="A131" s="6"/>
      <c r="B131" s="6"/>
      <c r="C131" s="6"/>
      <c r="D131" s="6"/>
      <c r="E131" s="6"/>
      <c r="F131" s="6"/>
    </row>
    <row r="132" spans="1:6" x14ac:dyDescent="0.25">
      <c r="A132" s="6"/>
      <c r="B132" s="6"/>
      <c r="C132" s="6"/>
      <c r="D132" s="6"/>
      <c r="E132" s="6"/>
      <c r="F132" s="6"/>
    </row>
    <row r="133" spans="1:6" x14ac:dyDescent="0.25">
      <c r="A133" s="6"/>
      <c r="B133" s="6"/>
      <c r="C133" s="6"/>
      <c r="D133" s="6"/>
      <c r="E133" s="6"/>
      <c r="F133" s="6"/>
    </row>
    <row r="134" spans="1:6" x14ac:dyDescent="0.25">
      <c r="A134" s="6"/>
      <c r="B134" s="6"/>
      <c r="C134" s="6"/>
      <c r="D134" s="6"/>
      <c r="E134" s="6"/>
      <c r="F134" s="6"/>
    </row>
    <row r="135" spans="1:6" x14ac:dyDescent="0.25">
      <c r="A135" s="6"/>
      <c r="B135" s="6"/>
      <c r="C135" s="6"/>
      <c r="D135" s="6"/>
      <c r="E135" s="6"/>
      <c r="F135" s="6"/>
    </row>
    <row r="136" spans="1:6" x14ac:dyDescent="0.25">
      <c r="A136" s="6"/>
      <c r="B136" s="6"/>
      <c r="C136" s="6"/>
      <c r="D136" s="6"/>
      <c r="E136" s="6"/>
      <c r="F136" s="6"/>
    </row>
    <row r="137" spans="1:6" x14ac:dyDescent="0.25">
      <c r="A137" s="6"/>
      <c r="B137" s="6"/>
      <c r="C137" s="6"/>
      <c r="D137" s="6"/>
      <c r="E137" s="6"/>
      <c r="F137" s="6"/>
    </row>
    <row r="138" spans="1:6" x14ac:dyDescent="0.25">
      <c r="A138" s="6"/>
      <c r="B138" s="6"/>
      <c r="C138" s="6"/>
      <c r="D138" s="6"/>
      <c r="E138" s="6"/>
      <c r="F138" s="6"/>
    </row>
    <row r="139" spans="1:6" x14ac:dyDescent="0.25">
      <c r="A139" s="6"/>
      <c r="B139" s="6"/>
      <c r="C139" s="6"/>
      <c r="D139" s="6"/>
      <c r="E139" s="6"/>
      <c r="F139" s="6"/>
    </row>
    <row r="140" spans="1:6" x14ac:dyDescent="0.25">
      <c r="A140" s="6"/>
      <c r="B140" s="6"/>
      <c r="C140" s="6"/>
      <c r="D140" s="6"/>
      <c r="E140" s="6"/>
      <c r="F140" s="6"/>
    </row>
    <row r="141" spans="1:6" x14ac:dyDescent="0.25">
      <c r="A141" s="6"/>
      <c r="B141" s="6"/>
      <c r="C141" s="6"/>
      <c r="D141" s="6"/>
      <c r="E141" s="6"/>
      <c r="F141" s="6"/>
    </row>
    <row r="142" spans="1:6" x14ac:dyDescent="0.25">
      <c r="A142" s="6"/>
      <c r="B142" s="6"/>
      <c r="C142" s="6"/>
      <c r="D142" s="6"/>
      <c r="E142" s="6"/>
      <c r="F142" s="6"/>
    </row>
    <row r="143" spans="1:6" x14ac:dyDescent="0.25">
      <c r="A143" s="6"/>
      <c r="B143" s="6"/>
      <c r="C143" s="6"/>
      <c r="D143" s="6"/>
      <c r="E143" s="6"/>
      <c r="F143" s="6"/>
    </row>
    <row r="144" spans="1:6" x14ac:dyDescent="0.25">
      <c r="A144" s="6"/>
      <c r="B144" s="6"/>
      <c r="C144" s="6"/>
      <c r="D144" s="6"/>
      <c r="E144" s="6"/>
      <c r="F144" s="6"/>
    </row>
    <row r="145" spans="1:6" x14ac:dyDescent="0.25">
      <c r="A145" s="6"/>
      <c r="B145" s="6"/>
      <c r="C145" s="6"/>
      <c r="D145" s="6"/>
      <c r="E145" s="6"/>
      <c r="F145" s="6"/>
    </row>
    <row r="146" spans="1:6" x14ac:dyDescent="0.25">
      <c r="A146" s="6"/>
      <c r="B146" s="6"/>
      <c r="C146" s="6"/>
      <c r="D146" s="6"/>
      <c r="E146" s="6"/>
      <c r="F146" s="6"/>
    </row>
    <row r="147" spans="1:6" x14ac:dyDescent="0.25">
      <c r="A147" s="6"/>
      <c r="B147" s="6"/>
      <c r="C147" s="6"/>
      <c r="D147" s="6"/>
      <c r="E147" s="6"/>
      <c r="F147" s="6"/>
    </row>
    <row r="148" spans="1:6" x14ac:dyDescent="0.25">
      <c r="A148" s="6"/>
      <c r="B148" s="6"/>
      <c r="C148" s="6"/>
      <c r="D148" s="6"/>
      <c r="E148" s="6"/>
      <c r="F148" s="6"/>
    </row>
    <row r="149" spans="1:6" x14ac:dyDescent="0.25">
      <c r="A149" s="6"/>
      <c r="B149" s="6"/>
      <c r="C149" s="6"/>
      <c r="D149" s="6"/>
      <c r="E149" s="6"/>
      <c r="F149" s="6"/>
    </row>
    <row r="150" spans="1:6" x14ac:dyDescent="0.25">
      <c r="A150" s="6"/>
      <c r="B150" s="6"/>
      <c r="C150" s="6"/>
      <c r="D150" s="6"/>
      <c r="E150" s="6"/>
      <c r="F150" s="6"/>
    </row>
    <row r="151" spans="1:6" x14ac:dyDescent="0.25">
      <c r="A151" s="6"/>
      <c r="B151" s="6"/>
      <c r="C151" s="6"/>
      <c r="D151" s="6"/>
      <c r="E151" s="6"/>
      <c r="F151" s="6"/>
    </row>
    <row r="152" spans="1:6" x14ac:dyDescent="0.25">
      <c r="A152" s="6"/>
      <c r="B152" s="6"/>
      <c r="C152" s="6"/>
      <c r="D152" s="6"/>
      <c r="E152" s="6"/>
      <c r="F152" s="6"/>
    </row>
    <row r="153" spans="1:6" x14ac:dyDescent="0.25">
      <c r="A153" s="6"/>
      <c r="B153" s="6"/>
      <c r="C153" s="6"/>
      <c r="D153" s="6"/>
      <c r="E153" s="6"/>
      <c r="F153" s="6"/>
    </row>
    <row r="154" spans="1:6" x14ac:dyDescent="0.25">
      <c r="A154" s="6"/>
      <c r="B154" s="6"/>
      <c r="C154" s="6"/>
      <c r="D154" s="6"/>
      <c r="E154" s="6"/>
      <c r="F154" s="6"/>
    </row>
    <row r="155" spans="1:6" x14ac:dyDescent="0.25">
      <c r="A155" s="6"/>
      <c r="B155" s="6"/>
      <c r="C155" s="6"/>
      <c r="D155" s="6"/>
      <c r="E155" s="6"/>
      <c r="F155" s="6"/>
    </row>
    <row r="156" spans="1:6" x14ac:dyDescent="0.25">
      <c r="A156" s="6"/>
      <c r="B156" s="6"/>
      <c r="C156" s="6"/>
      <c r="D156" s="6"/>
      <c r="E156" s="6"/>
      <c r="F156" s="6"/>
    </row>
    <row r="157" spans="1:6" x14ac:dyDescent="0.25">
      <c r="A157" s="6"/>
      <c r="B157" s="6"/>
      <c r="C157" s="6"/>
      <c r="D157" s="6"/>
      <c r="E157" s="6"/>
      <c r="F157" s="6"/>
    </row>
    <row r="158" spans="1:6" x14ac:dyDescent="0.25">
      <c r="A158" s="6"/>
      <c r="B158" s="6"/>
      <c r="C158" s="6"/>
      <c r="D158" s="6"/>
      <c r="E158" s="6"/>
      <c r="F158" s="6"/>
    </row>
    <row r="159" spans="1:6" x14ac:dyDescent="0.25">
      <c r="A159" s="6"/>
      <c r="B159" s="6"/>
      <c r="C159" s="6"/>
      <c r="D159" s="6"/>
      <c r="E159" s="6"/>
      <c r="F159" s="6"/>
    </row>
    <row r="160" spans="1:6" x14ac:dyDescent="0.25">
      <c r="A160" s="6"/>
      <c r="B160" s="6"/>
      <c r="C160" s="6"/>
      <c r="D160" s="6"/>
      <c r="E160" s="6"/>
      <c r="F160" s="6"/>
    </row>
    <row r="161" spans="1:6" x14ac:dyDescent="0.25">
      <c r="A161" s="6"/>
      <c r="B161" s="6"/>
      <c r="C161" s="6"/>
      <c r="D161" s="6"/>
      <c r="E161" s="6"/>
      <c r="F161" s="6"/>
    </row>
    <row r="162" spans="1:6" x14ac:dyDescent="0.25">
      <c r="A162" s="6"/>
      <c r="B162" s="6"/>
      <c r="C162" s="6"/>
      <c r="D162" s="6"/>
      <c r="E162" s="6"/>
      <c r="F162" s="6"/>
    </row>
    <row r="163" spans="1:6" x14ac:dyDescent="0.25">
      <c r="A163" s="6"/>
      <c r="B163" s="6"/>
      <c r="C163" s="6"/>
      <c r="D163" s="6"/>
      <c r="E163" s="6"/>
      <c r="F163" s="6"/>
    </row>
    <row r="164" spans="1:6" x14ac:dyDescent="0.25">
      <c r="A164" s="6"/>
      <c r="B164" s="6"/>
      <c r="C164" s="6"/>
      <c r="D164" s="6"/>
      <c r="E164" s="6"/>
      <c r="F164" s="6"/>
    </row>
    <row r="165" spans="1:6" x14ac:dyDescent="0.25">
      <c r="A165" s="6"/>
      <c r="B165" s="6"/>
      <c r="C165" s="6"/>
      <c r="D165" s="6"/>
      <c r="E165" s="6"/>
      <c r="F165" s="6"/>
    </row>
    <row r="166" spans="1:6" x14ac:dyDescent="0.25">
      <c r="A166" s="6"/>
      <c r="B166" s="6"/>
      <c r="C166" s="6"/>
      <c r="D166" s="6"/>
      <c r="E166" s="6"/>
      <c r="F166" s="6"/>
    </row>
    <row r="167" spans="1:6" x14ac:dyDescent="0.25">
      <c r="A167" s="6"/>
      <c r="B167" s="6"/>
      <c r="C167" s="6"/>
      <c r="D167" s="6"/>
      <c r="E167" s="6"/>
      <c r="F167" s="6"/>
    </row>
    <row r="168" spans="1:6" x14ac:dyDescent="0.25">
      <c r="A168" s="6"/>
      <c r="B168" s="6"/>
      <c r="C168" s="6"/>
      <c r="D168" s="6"/>
      <c r="E168" s="6"/>
      <c r="F168" s="6"/>
    </row>
    <row r="169" spans="1:6" x14ac:dyDescent="0.25">
      <c r="A169" s="6"/>
      <c r="B169" s="6"/>
      <c r="C169" s="6"/>
      <c r="D169" s="6"/>
      <c r="E169" s="6"/>
      <c r="F169" s="6"/>
    </row>
    <row r="170" spans="1:6" x14ac:dyDescent="0.25">
      <c r="A170" s="6"/>
      <c r="B170" s="6"/>
      <c r="C170" s="6"/>
      <c r="D170" s="6"/>
      <c r="E170" s="6"/>
      <c r="F170" s="6"/>
    </row>
    <row r="171" spans="1:6" x14ac:dyDescent="0.25">
      <c r="A171" s="6"/>
      <c r="B171" s="6"/>
      <c r="C171" s="6"/>
      <c r="D171" s="6"/>
      <c r="E171" s="6"/>
      <c r="F171" s="6"/>
    </row>
    <row r="172" spans="1:6" x14ac:dyDescent="0.25">
      <c r="A172" s="6"/>
      <c r="B172" s="6"/>
      <c r="C172" s="6"/>
      <c r="D172" s="6"/>
      <c r="E172" s="6"/>
      <c r="F172" s="6"/>
    </row>
    <row r="173" spans="1:6" x14ac:dyDescent="0.25">
      <c r="A173" s="6"/>
      <c r="B173" s="6"/>
      <c r="C173" s="6"/>
      <c r="D173" s="6"/>
      <c r="E173" s="6"/>
      <c r="F173" s="6"/>
    </row>
    <row r="174" spans="1:6" x14ac:dyDescent="0.25">
      <c r="A174" s="6"/>
      <c r="B174" s="6"/>
      <c r="C174" s="6"/>
      <c r="D174" s="6"/>
      <c r="E174" s="6"/>
      <c r="F174" s="6"/>
    </row>
    <row r="175" spans="1:6" x14ac:dyDescent="0.25">
      <c r="A175" s="6"/>
      <c r="B175" s="6"/>
      <c r="C175" s="6"/>
      <c r="D175" s="6"/>
      <c r="E175" s="6"/>
      <c r="F175" s="6"/>
    </row>
    <row r="176" spans="1:6" x14ac:dyDescent="0.25">
      <c r="A176" s="6"/>
      <c r="B176" s="6"/>
      <c r="C176" s="6"/>
      <c r="D176" s="6"/>
      <c r="E176" s="6"/>
      <c r="F176" s="6"/>
    </row>
    <row r="177" spans="1:6" x14ac:dyDescent="0.25">
      <c r="A177" s="6"/>
      <c r="B177" s="6"/>
      <c r="C177" s="6"/>
      <c r="D177" s="6"/>
      <c r="E177" s="6"/>
      <c r="F177" s="6"/>
    </row>
    <row r="178" spans="1:6" x14ac:dyDescent="0.25">
      <c r="A178" s="6"/>
      <c r="B178" s="6"/>
      <c r="C178" s="6"/>
      <c r="D178" s="6"/>
      <c r="E178" s="6"/>
      <c r="F178" s="6"/>
    </row>
  </sheetData>
  <mergeCells count="35">
    <mergeCell ref="B11:N11"/>
    <mergeCell ref="B12:N12"/>
    <mergeCell ref="B13:N13"/>
    <mergeCell ref="B14:N14"/>
    <mergeCell ref="B5:N5"/>
    <mergeCell ref="B6:N6"/>
    <mergeCell ref="B7:N7"/>
    <mergeCell ref="B1:N1"/>
    <mergeCell ref="B2:N2"/>
    <mergeCell ref="B3:N3"/>
    <mergeCell ref="B4:N4"/>
    <mergeCell ref="B10:N10"/>
    <mergeCell ref="B8:N8"/>
    <mergeCell ref="B9:N9"/>
    <mergeCell ref="B17:N17"/>
    <mergeCell ref="B18:N18"/>
    <mergeCell ref="B15:N15"/>
    <mergeCell ref="B16:N16"/>
    <mergeCell ref="H25:I25"/>
    <mergeCell ref="B19:N19"/>
    <mergeCell ref="B20:N20"/>
    <mergeCell ref="A24:A26"/>
    <mergeCell ref="B24:B26"/>
    <mergeCell ref="A22:N22"/>
    <mergeCell ref="G24:G26"/>
    <mergeCell ref="H24:J24"/>
    <mergeCell ref="F25:F26"/>
    <mergeCell ref="D25:E25"/>
    <mergeCell ref="L25:M25"/>
    <mergeCell ref="D24:F24"/>
    <mergeCell ref="L24:N24"/>
    <mergeCell ref="C24:C26"/>
    <mergeCell ref="N25:N26"/>
    <mergeCell ref="K24:K26"/>
    <mergeCell ref="J25:J26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659"/>
  <sheetViews>
    <sheetView showZeros="0" zoomScale="115" zoomScaleNormal="115" zoomScaleSheetLayoutView="100" workbookViewId="0">
      <selection activeCell="T17" sqref="T17"/>
    </sheetView>
  </sheetViews>
  <sheetFormatPr defaultColWidth="9.140625" defaultRowHeight="15" x14ac:dyDescent="0.25"/>
  <cols>
    <col min="1" max="1" width="5" style="2" customWidth="1"/>
    <col min="2" max="2" width="38.42578125" style="2" customWidth="1"/>
    <col min="3" max="3" width="6.7109375" style="3" customWidth="1"/>
    <col min="4" max="11" width="11.140625" style="2" hidden="1" customWidth="1"/>
    <col min="12" max="15" width="10.28515625" style="2" customWidth="1"/>
    <col min="16" max="17" width="9.140625" style="2" hidden="1" customWidth="1"/>
    <col min="18" max="19" width="9.140625" style="2" customWidth="1"/>
    <col min="20" max="16384" width="9.140625" style="2"/>
  </cols>
  <sheetData>
    <row r="1" spans="2:15" x14ac:dyDescent="0.25">
      <c r="B1" s="652" t="s">
        <v>277</v>
      </c>
      <c r="C1" s="652"/>
      <c r="D1" s="652"/>
      <c r="E1" s="652"/>
      <c r="F1" s="652"/>
      <c r="G1" s="652"/>
      <c r="H1" s="652"/>
      <c r="I1" s="652"/>
      <c r="J1" s="652"/>
      <c r="K1" s="652"/>
      <c r="L1" s="652"/>
      <c r="M1" s="652"/>
      <c r="N1" s="652"/>
      <c r="O1" s="652"/>
    </row>
    <row r="2" spans="2:15" x14ac:dyDescent="0.25">
      <c r="B2" s="652" t="s">
        <v>374</v>
      </c>
      <c r="C2" s="652"/>
      <c r="D2" s="652"/>
      <c r="E2" s="652"/>
      <c r="F2" s="652"/>
      <c r="G2" s="652"/>
      <c r="H2" s="652"/>
      <c r="I2" s="652"/>
      <c r="J2" s="652"/>
      <c r="K2" s="652"/>
      <c r="L2" s="652"/>
      <c r="M2" s="652"/>
      <c r="N2" s="652"/>
      <c r="O2" s="652"/>
    </row>
    <row r="3" spans="2:15" x14ac:dyDescent="0.25">
      <c r="B3" s="652" t="s">
        <v>507</v>
      </c>
      <c r="C3" s="652"/>
      <c r="D3" s="652"/>
      <c r="E3" s="652"/>
      <c r="F3" s="652"/>
      <c r="G3" s="652"/>
      <c r="H3" s="652"/>
      <c r="I3" s="652"/>
      <c r="J3" s="652"/>
      <c r="K3" s="652"/>
      <c r="L3" s="652"/>
      <c r="M3" s="652"/>
      <c r="N3" s="652"/>
      <c r="O3" s="652"/>
    </row>
    <row r="4" spans="2:15" x14ac:dyDescent="0.25">
      <c r="B4" s="652" t="s">
        <v>284</v>
      </c>
      <c r="C4" s="652"/>
      <c r="D4" s="652"/>
      <c r="E4" s="652"/>
      <c r="F4" s="652"/>
      <c r="G4" s="652"/>
      <c r="H4" s="652"/>
      <c r="I4" s="652"/>
      <c r="J4" s="652"/>
      <c r="K4" s="652"/>
      <c r="L4" s="652"/>
      <c r="M4" s="652"/>
      <c r="N4" s="652"/>
      <c r="O4" s="652"/>
    </row>
    <row r="5" spans="2:15" x14ac:dyDescent="0.25">
      <c r="B5" s="652" t="s">
        <v>513</v>
      </c>
      <c r="C5" s="652"/>
      <c r="D5" s="652"/>
      <c r="E5" s="652"/>
      <c r="F5" s="652"/>
      <c r="G5" s="652"/>
      <c r="H5" s="652"/>
      <c r="I5" s="652"/>
      <c r="J5" s="652"/>
      <c r="K5" s="652"/>
      <c r="L5" s="652"/>
      <c r="M5" s="652"/>
      <c r="N5" s="652"/>
      <c r="O5" s="652"/>
    </row>
    <row r="6" spans="2:15" x14ac:dyDescent="0.25">
      <c r="B6" s="653" t="s">
        <v>512</v>
      </c>
      <c r="C6" s="653"/>
      <c r="D6" s="653"/>
      <c r="E6" s="653"/>
      <c r="F6" s="653"/>
      <c r="G6" s="653"/>
      <c r="H6" s="653"/>
      <c r="I6" s="653"/>
      <c r="J6" s="653"/>
      <c r="K6" s="653"/>
      <c r="L6" s="653"/>
      <c r="M6" s="653"/>
      <c r="N6" s="653"/>
      <c r="O6" s="415"/>
    </row>
    <row r="7" spans="2:15" x14ac:dyDescent="0.25">
      <c r="B7" s="652" t="s">
        <v>523</v>
      </c>
      <c r="C7" s="652"/>
      <c r="D7" s="652"/>
      <c r="E7" s="652"/>
      <c r="F7" s="652"/>
      <c r="G7" s="652"/>
      <c r="H7" s="652"/>
      <c r="I7" s="652"/>
      <c r="J7" s="652"/>
      <c r="K7" s="652"/>
      <c r="L7" s="652"/>
      <c r="M7" s="652"/>
      <c r="N7" s="652"/>
      <c r="O7" s="652"/>
    </row>
    <row r="8" spans="2:15" ht="15" customHeight="1" x14ac:dyDescent="0.25">
      <c r="B8" s="653" t="s">
        <v>521</v>
      </c>
      <c r="C8" s="653"/>
      <c r="D8" s="653"/>
      <c r="E8" s="653"/>
      <c r="F8" s="653"/>
      <c r="G8" s="653"/>
      <c r="H8" s="653"/>
      <c r="I8" s="653"/>
      <c r="J8" s="653"/>
      <c r="K8" s="653"/>
      <c r="L8" s="653"/>
      <c r="M8" s="653"/>
      <c r="N8" s="653"/>
      <c r="O8" s="419"/>
    </row>
    <row r="9" spans="2:15" x14ac:dyDescent="0.25">
      <c r="B9" s="652" t="s">
        <v>530</v>
      </c>
      <c r="C9" s="652"/>
      <c r="D9" s="652"/>
      <c r="E9" s="652"/>
      <c r="F9" s="652"/>
      <c r="G9" s="652"/>
      <c r="H9" s="652"/>
      <c r="I9" s="652"/>
      <c r="J9" s="652"/>
      <c r="K9" s="652"/>
      <c r="L9" s="652"/>
      <c r="M9" s="652"/>
      <c r="N9" s="652"/>
      <c r="O9" s="652"/>
    </row>
    <row r="10" spans="2:15" ht="15" customHeight="1" x14ac:dyDescent="0.25">
      <c r="B10" s="653" t="s">
        <v>543</v>
      </c>
      <c r="C10" s="653"/>
      <c r="D10" s="653"/>
      <c r="E10" s="653"/>
      <c r="F10" s="653"/>
      <c r="G10" s="653"/>
      <c r="H10" s="653"/>
      <c r="I10" s="653"/>
      <c r="J10" s="653"/>
      <c r="K10" s="653"/>
      <c r="L10" s="653"/>
      <c r="M10" s="653"/>
      <c r="N10" s="653"/>
      <c r="O10" s="419"/>
    </row>
    <row r="11" spans="2:15" x14ac:dyDescent="0.25">
      <c r="B11" s="652" t="s">
        <v>567</v>
      </c>
      <c r="C11" s="652"/>
      <c r="D11" s="652"/>
      <c r="E11" s="652"/>
      <c r="F11" s="652"/>
      <c r="G11" s="652"/>
      <c r="H11" s="652"/>
      <c r="I11" s="652"/>
      <c r="J11" s="652"/>
      <c r="K11" s="652"/>
      <c r="L11" s="652"/>
      <c r="M11" s="652"/>
      <c r="N11" s="652"/>
      <c r="O11" s="652"/>
    </row>
    <row r="12" spans="2:15" ht="15" customHeight="1" x14ac:dyDescent="0.25">
      <c r="B12" s="653" t="s">
        <v>571</v>
      </c>
      <c r="C12" s="653"/>
      <c r="D12" s="653"/>
      <c r="E12" s="653"/>
      <c r="F12" s="653"/>
      <c r="G12" s="653"/>
      <c r="H12" s="653"/>
      <c r="I12" s="653"/>
      <c r="J12" s="653"/>
      <c r="K12" s="653"/>
      <c r="L12" s="653"/>
      <c r="M12" s="653"/>
      <c r="N12" s="653"/>
      <c r="O12" s="419"/>
    </row>
    <row r="13" spans="2:15" x14ac:dyDescent="0.25">
      <c r="B13" s="652" t="s">
        <v>575</v>
      </c>
      <c r="C13" s="652"/>
      <c r="D13" s="652"/>
      <c r="E13" s="652"/>
      <c r="F13" s="652"/>
      <c r="G13" s="652"/>
      <c r="H13" s="652"/>
      <c r="I13" s="652"/>
      <c r="J13" s="652"/>
      <c r="K13" s="652"/>
      <c r="L13" s="652"/>
      <c r="M13" s="652"/>
      <c r="N13" s="652"/>
      <c r="O13" s="652"/>
    </row>
    <row r="14" spans="2:15" ht="15" customHeight="1" x14ac:dyDescent="0.25">
      <c r="B14" s="653" t="s">
        <v>583</v>
      </c>
      <c r="C14" s="653"/>
      <c r="D14" s="653"/>
      <c r="E14" s="653"/>
      <c r="F14" s="653"/>
      <c r="G14" s="653"/>
      <c r="H14" s="653"/>
      <c r="I14" s="653"/>
      <c r="J14" s="653"/>
      <c r="K14" s="653"/>
      <c r="L14" s="653"/>
      <c r="M14" s="653"/>
      <c r="N14" s="653"/>
      <c r="O14" s="419"/>
    </row>
    <row r="15" spans="2:15" x14ac:dyDescent="0.25">
      <c r="B15" s="652" t="s">
        <v>585</v>
      </c>
      <c r="C15" s="652"/>
      <c r="D15" s="652"/>
      <c r="E15" s="652"/>
      <c r="F15" s="652"/>
      <c r="G15" s="652"/>
      <c r="H15" s="652"/>
      <c r="I15" s="652"/>
      <c r="J15" s="652"/>
      <c r="K15" s="652"/>
      <c r="L15" s="652"/>
      <c r="M15" s="652"/>
      <c r="N15" s="652"/>
      <c r="O15" s="652"/>
    </row>
    <row r="16" spans="2:15" ht="15" customHeight="1" x14ac:dyDescent="0.25">
      <c r="B16" s="653" t="s">
        <v>592</v>
      </c>
      <c r="C16" s="653"/>
      <c r="D16" s="653"/>
      <c r="E16" s="653"/>
      <c r="F16" s="653"/>
      <c r="G16" s="653"/>
      <c r="H16" s="653"/>
      <c r="I16" s="653"/>
      <c r="J16" s="653"/>
      <c r="K16" s="653"/>
      <c r="L16" s="653"/>
      <c r="M16" s="653"/>
      <c r="N16" s="653"/>
      <c r="O16" s="419"/>
    </row>
    <row r="17" spans="1:15" x14ac:dyDescent="0.25">
      <c r="B17" s="652" t="s">
        <v>594</v>
      </c>
      <c r="C17" s="652"/>
      <c r="D17" s="652"/>
      <c r="E17" s="652"/>
      <c r="F17" s="652"/>
      <c r="G17" s="652"/>
      <c r="H17" s="652"/>
      <c r="I17" s="652"/>
      <c r="J17" s="652"/>
      <c r="K17" s="652"/>
      <c r="L17" s="652"/>
      <c r="M17" s="652"/>
      <c r="N17" s="652"/>
      <c r="O17" s="652"/>
    </row>
    <row r="18" spans="1:15" ht="15" customHeight="1" x14ac:dyDescent="0.25">
      <c r="B18" s="653" t="s">
        <v>598</v>
      </c>
      <c r="C18" s="653"/>
      <c r="D18" s="653"/>
      <c r="E18" s="653"/>
      <c r="F18" s="653"/>
      <c r="G18" s="653"/>
      <c r="H18" s="653"/>
      <c r="I18" s="653"/>
      <c r="J18" s="653"/>
      <c r="K18" s="653"/>
      <c r="L18" s="653"/>
      <c r="M18" s="653"/>
      <c r="N18" s="653"/>
      <c r="O18" s="419"/>
    </row>
    <row r="19" spans="1:15" x14ac:dyDescent="0.25">
      <c r="B19" s="652" t="s">
        <v>605</v>
      </c>
      <c r="C19" s="652"/>
      <c r="D19" s="652"/>
      <c r="E19" s="652"/>
      <c r="F19" s="652"/>
      <c r="G19" s="652"/>
      <c r="H19" s="652"/>
      <c r="I19" s="652"/>
      <c r="J19" s="652"/>
      <c r="K19" s="652"/>
      <c r="L19" s="652"/>
      <c r="M19" s="652"/>
      <c r="N19" s="652"/>
      <c r="O19" s="652"/>
    </row>
    <row r="20" spans="1:15" ht="15" customHeight="1" x14ac:dyDescent="0.25">
      <c r="B20" s="653" t="s">
        <v>602</v>
      </c>
      <c r="C20" s="653"/>
      <c r="D20" s="653"/>
      <c r="E20" s="653"/>
      <c r="F20" s="653"/>
      <c r="G20" s="653"/>
      <c r="H20" s="653"/>
      <c r="I20" s="653"/>
      <c r="J20" s="653"/>
      <c r="K20" s="653"/>
      <c r="L20" s="653"/>
      <c r="M20" s="653"/>
      <c r="N20" s="653"/>
      <c r="O20" s="583"/>
    </row>
    <row r="21" spans="1:15" s="282" customFormat="1" x14ac:dyDescent="0.25">
      <c r="B21" s="283"/>
      <c r="C21" s="283"/>
      <c r="D21" s="283"/>
      <c r="E21" s="283"/>
      <c r="F21" s="283"/>
      <c r="G21" s="283"/>
      <c r="H21" s="283"/>
      <c r="I21" s="283"/>
      <c r="J21" s="283"/>
      <c r="K21" s="283"/>
      <c r="L21" s="283"/>
      <c r="M21" s="283"/>
      <c r="N21" s="283"/>
      <c r="O21" s="283"/>
    </row>
    <row r="22" spans="1:15" ht="32.25" customHeight="1" x14ac:dyDescent="0.25">
      <c r="A22" s="621" t="s">
        <v>378</v>
      </c>
      <c r="B22" s="621"/>
      <c r="C22" s="621"/>
      <c r="D22" s="621"/>
      <c r="E22" s="621"/>
      <c r="F22" s="621"/>
      <c r="G22" s="621"/>
      <c r="H22" s="621"/>
      <c r="I22" s="621"/>
      <c r="J22" s="621"/>
      <c r="K22" s="621"/>
      <c r="L22" s="621"/>
      <c r="M22" s="621"/>
      <c r="N22" s="621"/>
      <c r="O22" s="621"/>
    </row>
    <row r="23" spans="1:15" ht="17.25" customHeight="1" x14ac:dyDescent="0.25">
      <c r="G23" s="4"/>
      <c r="H23" s="4"/>
      <c r="I23" s="4"/>
      <c r="J23" s="4"/>
      <c r="K23" s="4"/>
      <c r="L23" s="4"/>
      <c r="M23" s="4"/>
      <c r="N23" s="4"/>
      <c r="O23" s="4" t="s">
        <v>322</v>
      </c>
    </row>
    <row r="24" spans="1:15" ht="15" customHeight="1" x14ac:dyDescent="0.25">
      <c r="A24" s="625" t="s">
        <v>5</v>
      </c>
      <c r="B24" s="628" t="s">
        <v>276</v>
      </c>
      <c r="C24" s="628" t="s">
        <v>49</v>
      </c>
      <c r="D24" s="605" t="s">
        <v>285</v>
      </c>
      <c r="E24" s="608" t="s">
        <v>181</v>
      </c>
      <c r="F24" s="609"/>
      <c r="G24" s="610"/>
      <c r="H24" s="631" t="s">
        <v>287</v>
      </c>
      <c r="I24" s="634" t="s">
        <v>181</v>
      </c>
      <c r="J24" s="635"/>
      <c r="K24" s="635"/>
      <c r="L24" s="604" t="s">
        <v>0</v>
      </c>
      <c r="M24" s="604" t="s">
        <v>181</v>
      </c>
      <c r="N24" s="604"/>
      <c r="O24" s="604"/>
    </row>
    <row r="25" spans="1:15" x14ac:dyDescent="0.25">
      <c r="A25" s="626"/>
      <c r="B25" s="629"/>
      <c r="C25" s="629"/>
      <c r="D25" s="606"/>
      <c r="E25" s="608" t="s">
        <v>1</v>
      </c>
      <c r="F25" s="610"/>
      <c r="G25" s="605" t="s">
        <v>2</v>
      </c>
      <c r="H25" s="632"/>
      <c r="I25" s="634" t="s">
        <v>1</v>
      </c>
      <c r="J25" s="636"/>
      <c r="K25" s="646" t="s">
        <v>2</v>
      </c>
      <c r="L25" s="604"/>
      <c r="M25" s="604" t="s">
        <v>1</v>
      </c>
      <c r="N25" s="604"/>
      <c r="O25" s="616" t="s">
        <v>2</v>
      </c>
    </row>
    <row r="26" spans="1:15" ht="49.5" customHeight="1" x14ac:dyDescent="0.25">
      <c r="A26" s="627"/>
      <c r="B26" s="630"/>
      <c r="C26" s="630"/>
      <c r="D26" s="607"/>
      <c r="E26" s="59" t="s">
        <v>3</v>
      </c>
      <c r="F26" s="142" t="s">
        <v>4</v>
      </c>
      <c r="G26" s="607"/>
      <c r="H26" s="633"/>
      <c r="I26" s="61" t="s">
        <v>3</v>
      </c>
      <c r="J26" s="144" t="s">
        <v>4</v>
      </c>
      <c r="K26" s="647"/>
      <c r="L26" s="604"/>
      <c r="M26" s="141" t="s">
        <v>3</v>
      </c>
      <c r="N26" s="143" t="s">
        <v>4</v>
      </c>
      <c r="O26" s="616"/>
    </row>
    <row r="27" spans="1:15" ht="15.95" customHeight="1" x14ac:dyDescent="0.25">
      <c r="A27" s="150" t="s">
        <v>65</v>
      </c>
      <c r="B27" s="648" t="s">
        <v>6</v>
      </c>
      <c r="C27" s="651"/>
      <c r="D27" s="649"/>
      <c r="E27" s="649"/>
      <c r="F27" s="649"/>
      <c r="G27" s="649"/>
      <c r="H27" s="649"/>
      <c r="I27" s="649"/>
      <c r="J27" s="649"/>
      <c r="K27" s="649"/>
      <c r="L27" s="649"/>
      <c r="M27" s="649"/>
      <c r="N27" s="649"/>
      <c r="O27" s="650"/>
    </row>
    <row r="28" spans="1:15" ht="15" customHeight="1" x14ac:dyDescent="0.25">
      <c r="A28" s="5" t="s">
        <v>170</v>
      </c>
      <c r="B28" s="6" t="s">
        <v>51</v>
      </c>
      <c r="C28" s="15" t="s">
        <v>9</v>
      </c>
      <c r="D28" s="366">
        <f>E28+G28</f>
        <v>125.2</v>
      </c>
      <c r="E28" s="8">
        <v>122.9</v>
      </c>
      <c r="F28" s="8">
        <v>117.1</v>
      </c>
      <c r="G28" s="8">
        <v>2.2999999999999998</v>
      </c>
      <c r="H28" s="9">
        <f>I28+K28</f>
        <v>0</v>
      </c>
      <c r="I28" s="9">
        <v>-2.6</v>
      </c>
      <c r="J28" s="9">
        <v>-2.6</v>
      </c>
      <c r="K28" s="217">
        <v>2.6</v>
      </c>
      <c r="L28" s="11">
        <f>M28+O28</f>
        <v>125.20000000000002</v>
      </c>
      <c r="M28" s="11">
        <f t="shared" ref="M28:O28" si="0">E28+I28</f>
        <v>120.30000000000001</v>
      </c>
      <c r="N28" s="11">
        <f t="shared" si="0"/>
        <v>114.5</v>
      </c>
      <c r="O28" s="11">
        <f t="shared" si="0"/>
        <v>4.9000000000000004</v>
      </c>
    </row>
    <row r="29" spans="1:15" ht="15" customHeight="1" x14ac:dyDescent="0.25">
      <c r="A29" s="5" t="s">
        <v>66</v>
      </c>
      <c r="B29" s="220" t="s">
        <v>20</v>
      </c>
      <c r="C29" s="151"/>
      <c r="D29" s="8">
        <f t="shared" ref="D29:D92" si="1">E29+G29</f>
        <v>4485</v>
      </c>
      <c r="E29" s="8">
        <f>E30+E31+E32+E33</f>
        <v>4255</v>
      </c>
      <c r="F29" s="8">
        <f>F30+F31+F32+F33</f>
        <v>2785.8999999999996</v>
      </c>
      <c r="G29" s="8">
        <f>G30+G31+G32+G33</f>
        <v>230</v>
      </c>
      <c r="H29" s="9">
        <f t="shared" ref="H29:H92" si="2">I29+K29</f>
        <v>0</v>
      </c>
      <c r="I29" s="9">
        <f t="shared" ref="I29:O29" si="3">I30+I31+I32+I33</f>
        <v>16.400000000000002</v>
      </c>
      <c r="J29" s="9">
        <f t="shared" si="3"/>
        <v>0</v>
      </c>
      <c r="K29" s="217">
        <f t="shared" si="3"/>
        <v>-16.399999999999999</v>
      </c>
      <c r="L29" s="11">
        <f t="shared" si="3"/>
        <v>4485</v>
      </c>
      <c r="M29" s="11">
        <f t="shared" si="3"/>
        <v>4271.4000000000005</v>
      </c>
      <c r="N29" s="11">
        <f t="shared" si="3"/>
        <v>2785.9</v>
      </c>
      <c r="O29" s="11">
        <f t="shared" si="3"/>
        <v>213.6</v>
      </c>
    </row>
    <row r="30" spans="1:15" ht="15" customHeight="1" x14ac:dyDescent="0.25">
      <c r="A30" s="19"/>
      <c r="B30" s="6"/>
      <c r="C30" s="15" t="s">
        <v>9</v>
      </c>
      <c r="D30" s="366">
        <f t="shared" si="1"/>
        <v>3789</v>
      </c>
      <c r="E30" s="16">
        <v>3559</v>
      </c>
      <c r="F30" s="16">
        <v>2768.7</v>
      </c>
      <c r="G30" s="16">
        <v>230</v>
      </c>
      <c r="H30" s="9">
        <f t="shared" si="2"/>
        <v>2.4000000000000021</v>
      </c>
      <c r="I30" s="9">
        <v>18.8</v>
      </c>
      <c r="J30" s="9">
        <v>2.4</v>
      </c>
      <c r="K30" s="217">
        <v>-16.399999999999999</v>
      </c>
      <c r="L30" s="11">
        <f>M30+O30</f>
        <v>3791.4</v>
      </c>
      <c r="M30" s="12">
        <f t="shared" ref="M30:O33" si="4">E30+I30</f>
        <v>3577.8</v>
      </c>
      <c r="N30" s="12">
        <f t="shared" si="4"/>
        <v>2771.1</v>
      </c>
      <c r="O30" s="12">
        <f t="shared" si="4"/>
        <v>213.6</v>
      </c>
    </row>
    <row r="31" spans="1:15" ht="15" customHeight="1" x14ac:dyDescent="0.25">
      <c r="A31" s="19"/>
      <c r="B31" s="235"/>
      <c r="C31" s="79" t="s">
        <v>25</v>
      </c>
      <c r="D31" s="8">
        <f t="shared" si="1"/>
        <v>450.2</v>
      </c>
      <c r="E31" s="16">
        <v>450.2</v>
      </c>
      <c r="F31" s="16">
        <v>17.2</v>
      </c>
      <c r="G31" s="16"/>
      <c r="H31" s="9">
        <f t="shared" si="2"/>
        <v>-2.4</v>
      </c>
      <c r="I31" s="10">
        <v>-2.4</v>
      </c>
      <c r="J31" s="10">
        <v>-2.4</v>
      </c>
      <c r="K31" s="200"/>
      <c r="L31" s="11">
        <f>M31+O31</f>
        <v>447.8</v>
      </c>
      <c r="M31" s="12">
        <f t="shared" si="4"/>
        <v>447.8</v>
      </c>
      <c r="N31" s="12">
        <f t="shared" si="4"/>
        <v>14.799999999999999</v>
      </c>
      <c r="O31" s="12">
        <f t="shared" si="4"/>
        <v>0</v>
      </c>
    </row>
    <row r="32" spans="1:15" ht="14.25" customHeight="1" x14ac:dyDescent="0.25">
      <c r="A32" s="19"/>
      <c r="B32" s="322"/>
      <c r="C32" s="30" t="s">
        <v>22</v>
      </c>
      <c r="D32" s="8">
        <f t="shared" si="1"/>
        <v>245.1</v>
      </c>
      <c r="E32" s="16">
        <v>245.1</v>
      </c>
      <c r="F32" s="16"/>
      <c r="G32" s="16"/>
      <c r="H32" s="9">
        <f t="shared" si="2"/>
        <v>0</v>
      </c>
      <c r="I32" s="10"/>
      <c r="J32" s="10"/>
      <c r="K32" s="200"/>
      <c r="L32" s="12">
        <f>M32+O32</f>
        <v>245.1</v>
      </c>
      <c r="M32" s="12">
        <f t="shared" si="4"/>
        <v>245.1</v>
      </c>
      <c r="N32" s="12">
        <f t="shared" si="4"/>
        <v>0</v>
      </c>
      <c r="O32" s="12">
        <f t="shared" si="4"/>
        <v>0</v>
      </c>
    </row>
    <row r="33" spans="1:15" ht="14.25" customHeight="1" x14ac:dyDescent="0.25">
      <c r="A33" s="147"/>
      <c r="B33" s="323"/>
      <c r="C33" s="95" t="s">
        <v>30</v>
      </c>
      <c r="D33" s="8">
        <f t="shared" si="1"/>
        <v>0.7</v>
      </c>
      <c r="E33" s="16">
        <v>0.7</v>
      </c>
      <c r="F33" s="16"/>
      <c r="G33" s="16"/>
      <c r="H33" s="9">
        <f t="shared" si="2"/>
        <v>0</v>
      </c>
      <c r="I33" s="10"/>
      <c r="J33" s="10"/>
      <c r="K33" s="200"/>
      <c r="L33" s="12">
        <f>M33+O33</f>
        <v>0.7</v>
      </c>
      <c r="M33" s="12">
        <f t="shared" si="4"/>
        <v>0.7</v>
      </c>
      <c r="N33" s="12">
        <f t="shared" si="4"/>
        <v>0</v>
      </c>
      <c r="O33" s="12">
        <f t="shared" si="4"/>
        <v>0</v>
      </c>
    </row>
    <row r="34" spans="1:15" ht="14.25" customHeight="1" x14ac:dyDescent="0.25">
      <c r="A34" s="5" t="s">
        <v>67</v>
      </c>
      <c r="B34" s="220" t="s">
        <v>7</v>
      </c>
      <c r="C34" s="15"/>
      <c r="D34" s="8">
        <f t="shared" si="1"/>
        <v>104.1</v>
      </c>
      <c r="E34" s="16">
        <f>SUM(E35:E39)</f>
        <v>104.1</v>
      </c>
      <c r="F34" s="16">
        <f>SUM(F35:F39)</f>
        <v>85.2</v>
      </c>
      <c r="G34" s="16">
        <f t="shared" ref="G34:O34" si="5">SUM(G35:G39)</f>
        <v>0</v>
      </c>
      <c r="H34" s="9">
        <f t="shared" si="2"/>
        <v>0</v>
      </c>
      <c r="I34" s="10">
        <f t="shared" si="5"/>
        <v>0</v>
      </c>
      <c r="J34" s="10">
        <f>SUM(J35:J39)</f>
        <v>0.4</v>
      </c>
      <c r="K34" s="200">
        <f t="shared" si="5"/>
        <v>0</v>
      </c>
      <c r="L34" s="12">
        <f t="shared" si="5"/>
        <v>104.1</v>
      </c>
      <c r="M34" s="12">
        <f t="shared" si="5"/>
        <v>104.1</v>
      </c>
      <c r="N34" s="12">
        <f t="shared" si="5"/>
        <v>85.600000000000009</v>
      </c>
      <c r="O34" s="12">
        <f t="shared" si="5"/>
        <v>0</v>
      </c>
    </row>
    <row r="35" spans="1:15" ht="15" customHeight="1" x14ac:dyDescent="0.25">
      <c r="A35" s="19"/>
      <c r="B35" s="221"/>
      <c r="C35" s="15" t="s">
        <v>9</v>
      </c>
      <c r="D35" s="8">
        <f t="shared" si="1"/>
        <v>49</v>
      </c>
      <c r="E35" s="16">
        <v>49</v>
      </c>
      <c r="F35" s="16">
        <v>36.5</v>
      </c>
      <c r="G35" s="16"/>
      <c r="H35" s="9">
        <f t="shared" si="2"/>
        <v>-0.2</v>
      </c>
      <c r="I35" s="10">
        <v>-0.2</v>
      </c>
      <c r="J35" s="10">
        <v>0.4</v>
      </c>
      <c r="K35" s="200"/>
      <c r="L35" s="12">
        <f t="shared" ref="L35:L49" si="6">M35+O35</f>
        <v>48.8</v>
      </c>
      <c r="M35" s="12">
        <f t="shared" ref="M35:M49" si="7">E35+I35</f>
        <v>48.8</v>
      </c>
      <c r="N35" s="12">
        <f t="shared" ref="N35:N49" si="8">F35+J35</f>
        <v>36.9</v>
      </c>
      <c r="O35" s="12">
        <f t="shared" ref="O35:O49" si="9">G35+K35</f>
        <v>0</v>
      </c>
    </row>
    <row r="36" spans="1:15" ht="15" customHeight="1" x14ac:dyDescent="0.25">
      <c r="A36" s="19"/>
      <c r="B36" s="221"/>
      <c r="C36" s="15" t="s">
        <v>31</v>
      </c>
      <c r="D36" s="8">
        <f t="shared" si="1"/>
        <v>4.5999999999999996</v>
      </c>
      <c r="E36" s="16">
        <v>4.5999999999999996</v>
      </c>
      <c r="F36" s="16">
        <v>3.7</v>
      </c>
      <c r="G36" s="16"/>
      <c r="H36" s="9">
        <f t="shared" si="2"/>
        <v>0</v>
      </c>
      <c r="I36" s="10"/>
      <c r="J36" s="10"/>
      <c r="K36" s="200"/>
      <c r="L36" s="12">
        <f t="shared" si="6"/>
        <v>4.5999999999999996</v>
      </c>
      <c r="M36" s="12">
        <f t="shared" si="7"/>
        <v>4.5999999999999996</v>
      </c>
      <c r="N36" s="12">
        <f t="shared" si="8"/>
        <v>3.7</v>
      </c>
      <c r="O36" s="12">
        <f t="shared" si="9"/>
        <v>0</v>
      </c>
    </row>
    <row r="37" spans="1:15" ht="15" customHeight="1" x14ac:dyDescent="0.25">
      <c r="A37" s="19"/>
      <c r="B37" s="221"/>
      <c r="C37" s="15" t="s">
        <v>22</v>
      </c>
      <c r="D37" s="8">
        <f t="shared" si="1"/>
        <v>40.4</v>
      </c>
      <c r="E37" s="16">
        <v>40.4</v>
      </c>
      <c r="F37" s="16">
        <v>39.700000000000003</v>
      </c>
      <c r="G37" s="16"/>
      <c r="H37" s="9">
        <f t="shared" si="2"/>
        <v>0</v>
      </c>
      <c r="I37" s="10"/>
      <c r="J37" s="10"/>
      <c r="K37" s="200"/>
      <c r="L37" s="12">
        <f t="shared" si="6"/>
        <v>40.4</v>
      </c>
      <c r="M37" s="12">
        <f t="shared" si="7"/>
        <v>40.4</v>
      </c>
      <c r="N37" s="12">
        <f t="shared" si="8"/>
        <v>39.700000000000003</v>
      </c>
      <c r="O37" s="12">
        <f t="shared" si="9"/>
        <v>0</v>
      </c>
    </row>
    <row r="38" spans="1:15" ht="15" customHeight="1" x14ac:dyDescent="0.25">
      <c r="A38" s="19"/>
      <c r="B38" s="221"/>
      <c r="C38" s="95" t="s">
        <v>30</v>
      </c>
      <c r="D38" s="8">
        <f t="shared" si="1"/>
        <v>10.1</v>
      </c>
      <c r="E38" s="16">
        <v>10.1</v>
      </c>
      <c r="F38" s="16">
        <v>5.3</v>
      </c>
      <c r="G38" s="16"/>
      <c r="H38" s="9">
        <f t="shared" si="2"/>
        <v>0.2</v>
      </c>
      <c r="I38" s="10">
        <v>0.2</v>
      </c>
      <c r="J38" s="10"/>
      <c r="K38" s="200"/>
      <c r="L38" s="12">
        <f t="shared" si="6"/>
        <v>10.299999999999999</v>
      </c>
      <c r="M38" s="12">
        <f t="shared" si="7"/>
        <v>10.299999999999999</v>
      </c>
      <c r="N38" s="12">
        <f t="shared" si="8"/>
        <v>5.3</v>
      </c>
      <c r="O38" s="12">
        <f t="shared" si="9"/>
        <v>0</v>
      </c>
    </row>
    <row r="39" spans="1:15" ht="15" hidden="1" customHeight="1" x14ac:dyDescent="0.25">
      <c r="A39" s="222"/>
      <c r="B39" s="223"/>
      <c r="C39" s="95" t="s">
        <v>24</v>
      </c>
      <c r="D39" s="8">
        <f t="shared" si="1"/>
        <v>0</v>
      </c>
      <c r="E39" s="16"/>
      <c r="F39" s="16"/>
      <c r="G39" s="16"/>
      <c r="H39" s="9">
        <f t="shared" si="2"/>
        <v>0</v>
      </c>
      <c r="I39" s="10"/>
      <c r="J39" s="10"/>
      <c r="K39" s="200"/>
      <c r="L39" s="11">
        <f>M39+O39</f>
        <v>0</v>
      </c>
      <c r="M39" s="11">
        <f>E39+I39</f>
        <v>0</v>
      </c>
      <c r="N39" s="11">
        <f>F39+J39</f>
        <v>0</v>
      </c>
      <c r="O39" s="11">
        <f>G39+K39</f>
        <v>0</v>
      </c>
    </row>
    <row r="40" spans="1:15" ht="15" customHeight="1" x14ac:dyDescent="0.25">
      <c r="A40" s="5" t="s">
        <v>68</v>
      </c>
      <c r="B40" s="17" t="s">
        <v>10</v>
      </c>
      <c r="C40" s="15"/>
      <c r="D40" s="8">
        <f t="shared" si="1"/>
        <v>96.7</v>
      </c>
      <c r="E40" s="16">
        <f>SUM(E41:E44)</f>
        <v>96.7</v>
      </c>
      <c r="F40" s="16">
        <f>SUM(F41:F44)</f>
        <v>85.1</v>
      </c>
      <c r="G40" s="16">
        <f t="shared" ref="G40:O40" si="10">SUM(G41:G44)</f>
        <v>0</v>
      </c>
      <c r="H40" s="9">
        <f t="shared" si="2"/>
        <v>-0.79999999999999993</v>
      </c>
      <c r="I40" s="10">
        <f t="shared" si="10"/>
        <v>-0.79999999999999993</v>
      </c>
      <c r="J40" s="10">
        <f t="shared" si="10"/>
        <v>-0.6</v>
      </c>
      <c r="K40" s="200">
        <f t="shared" si="10"/>
        <v>0</v>
      </c>
      <c r="L40" s="12">
        <f t="shared" si="10"/>
        <v>95.9</v>
      </c>
      <c r="M40" s="12">
        <f t="shared" si="10"/>
        <v>95.9</v>
      </c>
      <c r="N40" s="12">
        <f t="shared" si="10"/>
        <v>84.5</v>
      </c>
      <c r="O40" s="12">
        <f t="shared" si="10"/>
        <v>0</v>
      </c>
    </row>
    <row r="41" spans="1:15" ht="15" customHeight="1" x14ac:dyDescent="0.25">
      <c r="A41" s="19"/>
      <c r="C41" s="15" t="s">
        <v>9</v>
      </c>
      <c r="D41" s="8">
        <f t="shared" si="1"/>
        <v>56.4</v>
      </c>
      <c r="E41" s="16">
        <v>56.4</v>
      </c>
      <c r="F41" s="16">
        <v>48.3</v>
      </c>
      <c r="G41" s="16"/>
      <c r="H41" s="9">
        <f t="shared" si="2"/>
        <v>-0.6</v>
      </c>
      <c r="I41" s="10">
        <v>-0.6</v>
      </c>
      <c r="J41" s="10">
        <v>-0.6</v>
      </c>
      <c r="K41" s="200"/>
      <c r="L41" s="12">
        <f t="shared" si="6"/>
        <v>55.8</v>
      </c>
      <c r="M41" s="12">
        <f t="shared" si="7"/>
        <v>55.8</v>
      </c>
      <c r="N41" s="12">
        <f t="shared" si="8"/>
        <v>47.699999999999996</v>
      </c>
      <c r="O41" s="12">
        <f t="shared" si="9"/>
        <v>0</v>
      </c>
    </row>
    <row r="42" spans="1:15" ht="15" customHeight="1" x14ac:dyDescent="0.25">
      <c r="A42" s="19"/>
      <c r="C42" s="15" t="s">
        <v>31</v>
      </c>
      <c r="D42" s="8">
        <f t="shared" si="1"/>
        <v>4.5999999999999996</v>
      </c>
      <c r="E42" s="16">
        <v>4.5999999999999996</v>
      </c>
      <c r="F42" s="16">
        <v>3.7</v>
      </c>
      <c r="G42" s="16"/>
      <c r="H42" s="9">
        <f t="shared" si="2"/>
        <v>-0.1</v>
      </c>
      <c r="I42" s="10">
        <v>-0.1</v>
      </c>
      <c r="J42" s="10"/>
      <c r="K42" s="200"/>
      <c r="L42" s="12">
        <f t="shared" si="6"/>
        <v>4.5</v>
      </c>
      <c r="M42" s="12">
        <f t="shared" si="7"/>
        <v>4.5</v>
      </c>
      <c r="N42" s="12">
        <f t="shared" si="8"/>
        <v>3.7</v>
      </c>
      <c r="O42" s="12">
        <f t="shared" si="9"/>
        <v>0</v>
      </c>
    </row>
    <row r="43" spans="1:15" ht="15" customHeight="1" x14ac:dyDescent="0.25">
      <c r="A43" s="19"/>
      <c r="C43" s="15" t="s">
        <v>22</v>
      </c>
      <c r="D43" s="8">
        <f t="shared" si="1"/>
        <v>35.700000000000003</v>
      </c>
      <c r="E43" s="16">
        <v>35.700000000000003</v>
      </c>
      <c r="F43" s="16">
        <v>33.1</v>
      </c>
      <c r="G43" s="16"/>
      <c r="H43" s="9">
        <f t="shared" si="2"/>
        <v>-0.1</v>
      </c>
      <c r="I43" s="10">
        <v>-0.1</v>
      </c>
      <c r="J43" s="10"/>
      <c r="K43" s="200"/>
      <c r="L43" s="12">
        <f t="shared" si="6"/>
        <v>35.6</v>
      </c>
      <c r="M43" s="12">
        <f t="shared" si="7"/>
        <v>35.6</v>
      </c>
      <c r="N43" s="12">
        <f t="shared" si="8"/>
        <v>33.1</v>
      </c>
      <c r="O43" s="12">
        <f t="shared" si="9"/>
        <v>0</v>
      </c>
    </row>
    <row r="44" spans="1:15" ht="15" hidden="1" customHeight="1" x14ac:dyDescent="0.25">
      <c r="A44" s="39"/>
      <c r="B44" s="218"/>
      <c r="C44" s="95" t="s">
        <v>24</v>
      </c>
      <c r="D44" s="8">
        <f t="shared" si="1"/>
        <v>0</v>
      </c>
      <c r="E44" s="16"/>
      <c r="F44" s="16"/>
      <c r="G44" s="16"/>
      <c r="H44" s="9">
        <f t="shared" si="2"/>
        <v>0</v>
      </c>
      <c r="I44" s="10"/>
      <c r="J44" s="10"/>
      <c r="K44" s="200"/>
      <c r="L44" s="11">
        <f>M44+O44</f>
        <v>0</v>
      </c>
      <c r="M44" s="11">
        <f>E44+I44</f>
        <v>0</v>
      </c>
      <c r="N44" s="11">
        <f>F44+J44</f>
        <v>0</v>
      </c>
      <c r="O44" s="11">
        <f>G44+K44</f>
        <v>0</v>
      </c>
    </row>
    <row r="45" spans="1:15" ht="15" customHeight="1" x14ac:dyDescent="0.25">
      <c r="A45" s="5" t="s">
        <v>69</v>
      </c>
      <c r="B45" s="17" t="s">
        <v>11</v>
      </c>
      <c r="C45" s="15"/>
      <c r="D45" s="8">
        <f t="shared" si="1"/>
        <v>161.5</v>
      </c>
      <c r="E45" s="16">
        <f>SUM(E46:E50)</f>
        <v>161.5</v>
      </c>
      <c r="F45" s="16">
        <f>SUM(F46:F50)</f>
        <v>141.30000000000001</v>
      </c>
      <c r="G45" s="16">
        <f t="shared" ref="G45:O45" si="11">SUM(G46:G50)</f>
        <v>0</v>
      </c>
      <c r="H45" s="9">
        <f t="shared" si="2"/>
        <v>0</v>
      </c>
      <c r="I45" s="10">
        <f t="shared" si="11"/>
        <v>0</v>
      </c>
      <c r="J45" s="10">
        <f t="shared" si="11"/>
        <v>-0.5</v>
      </c>
      <c r="K45" s="200">
        <f t="shared" si="11"/>
        <v>0</v>
      </c>
      <c r="L45" s="12">
        <f t="shared" si="11"/>
        <v>161.5</v>
      </c>
      <c r="M45" s="12">
        <f t="shared" si="11"/>
        <v>161.5</v>
      </c>
      <c r="N45" s="12">
        <f t="shared" si="11"/>
        <v>140.80000000000001</v>
      </c>
      <c r="O45" s="12">
        <f t="shared" si="11"/>
        <v>0</v>
      </c>
    </row>
    <row r="46" spans="1:15" ht="15" customHeight="1" x14ac:dyDescent="0.25">
      <c r="A46" s="19"/>
      <c r="C46" s="15" t="s">
        <v>9</v>
      </c>
      <c r="D46" s="8">
        <f t="shared" si="1"/>
        <v>62.7</v>
      </c>
      <c r="E46" s="16">
        <v>62.7</v>
      </c>
      <c r="F46" s="16">
        <v>49.3</v>
      </c>
      <c r="G46" s="16"/>
      <c r="H46" s="9">
        <f t="shared" si="2"/>
        <v>0</v>
      </c>
      <c r="I46" s="10"/>
      <c r="J46" s="10">
        <v>-0.5</v>
      </c>
      <c r="K46" s="200"/>
      <c r="L46" s="12">
        <f t="shared" si="6"/>
        <v>62.7</v>
      </c>
      <c r="M46" s="12">
        <f t="shared" si="7"/>
        <v>62.7</v>
      </c>
      <c r="N46" s="12">
        <f t="shared" si="8"/>
        <v>48.8</v>
      </c>
      <c r="O46" s="12">
        <f t="shared" si="9"/>
        <v>0</v>
      </c>
    </row>
    <row r="47" spans="1:15" ht="15" customHeight="1" x14ac:dyDescent="0.25">
      <c r="A47" s="19"/>
      <c r="C47" s="15" t="s">
        <v>31</v>
      </c>
      <c r="D47" s="8">
        <f t="shared" si="1"/>
        <v>8.6</v>
      </c>
      <c r="E47" s="16">
        <v>8.6</v>
      </c>
      <c r="F47" s="16">
        <v>7.6</v>
      </c>
      <c r="G47" s="16"/>
      <c r="H47" s="9">
        <f t="shared" si="2"/>
        <v>0</v>
      </c>
      <c r="I47" s="10"/>
      <c r="J47" s="10"/>
      <c r="K47" s="200"/>
      <c r="L47" s="12">
        <f t="shared" si="6"/>
        <v>8.6</v>
      </c>
      <c r="M47" s="12">
        <f t="shared" si="7"/>
        <v>8.6</v>
      </c>
      <c r="N47" s="12">
        <f t="shared" si="8"/>
        <v>7.6</v>
      </c>
      <c r="O47" s="12">
        <f t="shared" si="9"/>
        <v>0</v>
      </c>
    </row>
    <row r="48" spans="1:15" ht="15" customHeight="1" x14ac:dyDescent="0.25">
      <c r="A48" s="19"/>
      <c r="C48" s="15" t="s">
        <v>22</v>
      </c>
      <c r="D48" s="8">
        <f t="shared" si="1"/>
        <v>84.7</v>
      </c>
      <c r="E48" s="16">
        <v>84.7</v>
      </c>
      <c r="F48" s="16">
        <v>79.099999999999994</v>
      </c>
      <c r="G48" s="16"/>
      <c r="H48" s="9">
        <f t="shared" si="2"/>
        <v>0</v>
      </c>
      <c r="I48" s="10"/>
      <c r="J48" s="10"/>
      <c r="K48" s="200"/>
      <c r="L48" s="12">
        <f t="shared" si="6"/>
        <v>84.7</v>
      </c>
      <c r="M48" s="12">
        <f t="shared" si="7"/>
        <v>84.7</v>
      </c>
      <c r="N48" s="12">
        <f t="shared" si="8"/>
        <v>79.099999999999994</v>
      </c>
      <c r="O48" s="12">
        <f t="shared" si="9"/>
        <v>0</v>
      </c>
    </row>
    <row r="49" spans="1:15" ht="15" customHeight="1" x14ac:dyDescent="0.25">
      <c r="A49" s="19"/>
      <c r="C49" s="95" t="s">
        <v>30</v>
      </c>
      <c r="D49" s="8">
        <f t="shared" si="1"/>
        <v>5.5</v>
      </c>
      <c r="E49" s="16">
        <v>5.5</v>
      </c>
      <c r="F49" s="16">
        <v>5.3</v>
      </c>
      <c r="G49" s="16"/>
      <c r="H49" s="9">
        <f t="shared" si="2"/>
        <v>0</v>
      </c>
      <c r="I49" s="10"/>
      <c r="J49" s="10"/>
      <c r="K49" s="200"/>
      <c r="L49" s="12">
        <f t="shared" si="6"/>
        <v>5.5</v>
      </c>
      <c r="M49" s="12">
        <f t="shared" si="7"/>
        <v>5.5</v>
      </c>
      <c r="N49" s="12">
        <f t="shared" si="8"/>
        <v>5.3</v>
      </c>
      <c r="O49" s="12">
        <f t="shared" si="9"/>
        <v>0</v>
      </c>
    </row>
    <row r="50" spans="1:15" ht="15" hidden="1" customHeight="1" x14ac:dyDescent="0.25">
      <c r="A50" s="39"/>
      <c r="B50" s="218"/>
      <c r="C50" s="95" t="s">
        <v>24</v>
      </c>
      <c r="D50" s="8">
        <f t="shared" si="1"/>
        <v>0</v>
      </c>
      <c r="E50" s="16"/>
      <c r="F50" s="16"/>
      <c r="G50" s="16"/>
      <c r="H50" s="9">
        <f t="shared" si="2"/>
        <v>0</v>
      </c>
      <c r="I50" s="10"/>
      <c r="J50" s="10"/>
      <c r="K50" s="200"/>
      <c r="L50" s="12">
        <f t="shared" ref="L50" si="12">M50+O50</f>
        <v>0</v>
      </c>
      <c r="M50" s="12">
        <f t="shared" ref="M50" si="13">E50+I50</f>
        <v>0</v>
      </c>
      <c r="N50" s="12">
        <f t="shared" ref="N50" si="14">F50+J50</f>
        <v>0</v>
      </c>
      <c r="O50" s="12">
        <f t="shared" ref="O50" si="15">G50+K50</f>
        <v>0</v>
      </c>
    </row>
    <row r="51" spans="1:15" ht="15" customHeight="1" x14ac:dyDescent="0.25">
      <c r="A51" s="5" t="s">
        <v>70</v>
      </c>
      <c r="B51" s="17" t="s">
        <v>12</v>
      </c>
      <c r="C51" s="15"/>
      <c r="D51" s="8">
        <f t="shared" si="1"/>
        <v>159.80000000000001</v>
      </c>
      <c r="E51" s="16">
        <f>SUM(E52:E55)</f>
        <v>159.80000000000001</v>
      </c>
      <c r="F51" s="16">
        <f>SUM(F52:F55)</f>
        <v>133.5</v>
      </c>
      <c r="G51" s="16">
        <f t="shared" ref="G51:O51" si="16">SUM(G52:G55)</f>
        <v>0</v>
      </c>
      <c r="H51" s="9">
        <f t="shared" si="2"/>
        <v>-2.5999999999999996</v>
      </c>
      <c r="I51" s="10">
        <f t="shared" si="16"/>
        <v>-2.5999999999999996</v>
      </c>
      <c r="J51" s="10">
        <f t="shared" si="16"/>
        <v>-4.4000000000000004</v>
      </c>
      <c r="K51" s="200">
        <f t="shared" si="16"/>
        <v>0</v>
      </c>
      <c r="L51" s="12">
        <f t="shared" si="16"/>
        <v>157.19999999999999</v>
      </c>
      <c r="M51" s="12">
        <f t="shared" si="16"/>
        <v>157.19999999999999</v>
      </c>
      <c r="N51" s="12">
        <f t="shared" si="16"/>
        <v>129.1</v>
      </c>
      <c r="O51" s="12">
        <f t="shared" si="16"/>
        <v>0</v>
      </c>
    </row>
    <row r="52" spans="1:15" ht="15" customHeight="1" x14ac:dyDescent="0.25">
      <c r="A52" s="19"/>
      <c r="C52" s="15" t="s">
        <v>9</v>
      </c>
      <c r="D52" s="8">
        <f t="shared" si="1"/>
        <v>65.599999999999994</v>
      </c>
      <c r="E52" s="16">
        <v>65.599999999999994</v>
      </c>
      <c r="F52" s="16">
        <v>47.1</v>
      </c>
      <c r="G52" s="16"/>
      <c r="H52" s="9">
        <f t="shared" si="2"/>
        <v>-1.2</v>
      </c>
      <c r="I52" s="10">
        <v>-1.2</v>
      </c>
      <c r="J52" s="10">
        <v>-2.5</v>
      </c>
      <c r="K52" s="200"/>
      <c r="L52" s="12">
        <f t="shared" ref="L52:L67" si="17">M52+O52</f>
        <v>64.399999999999991</v>
      </c>
      <c r="M52" s="12">
        <f t="shared" ref="M52:M67" si="18">E52+I52</f>
        <v>64.399999999999991</v>
      </c>
      <c r="N52" s="12">
        <f t="shared" ref="N52:N67" si="19">F52+J52</f>
        <v>44.6</v>
      </c>
      <c r="O52" s="12">
        <f t="shared" ref="O52:O67" si="20">G52+K52</f>
        <v>0</v>
      </c>
    </row>
    <row r="53" spans="1:15" ht="15" customHeight="1" x14ac:dyDescent="0.25">
      <c r="A53" s="19"/>
      <c r="C53" s="15" t="s">
        <v>31</v>
      </c>
      <c r="D53" s="8">
        <f t="shared" si="1"/>
        <v>12.4</v>
      </c>
      <c r="E53" s="16">
        <v>12.4</v>
      </c>
      <c r="F53" s="16">
        <v>10.3</v>
      </c>
      <c r="G53" s="16"/>
      <c r="H53" s="9">
        <f t="shared" si="2"/>
        <v>-0.2</v>
      </c>
      <c r="I53" s="10">
        <v>-0.2</v>
      </c>
      <c r="J53" s="10"/>
      <c r="K53" s="200"/>
      <c r="L53" s="12">
        <f t="shared" si="17"/>
        <v>12.200000000000001</v>
      </c>
      <c r="M53" s="12">
        <f t="shared" si="18"/>
        <v>12.200000000000001</v>
      </c>
      <c r="N53" s="12">
        <f t="shared" si="19"/>
        <v>10.3</v>
      </c>
      <c r="O53" s="12">
        <f t="shared" si="20"/>
        <v>0</v>
      </c>
    </row>
    <row r="54" spans="1:15" ht="15" customHeight="1" x14ac:dyDescent="0.25">
      <c r="A54" s="19"/>
      <c r="C54" s="15" t="s">
        <v>22</v>
      </c>
      <c r="D54" s="8">
        <f t="shared" si="1"/>
        <v>81.8</v>
      </c>
      <c r="E54" s="16">
        <v>81.8</v>
      </c>
      <c r="F54" s="16">
        <v>76.099999999999994</v>
      </c>
      <c r="G54" s="16"/>
      <c r="H54" s="9">
        <f t="shared" si="2"/>
        <v>-1.2</v>
      </c>
      <c r="I54" s="10">
        <v>-1.2</v>
      </c>
      <c r="J54" s="10">
        <v>-1.9</v>
      </c>
      <c r="K54" s="200"/>
      <c r="L54" s="12">
        <f t="shared" si="17"/>
        <v>80.599999999999994</v>
      </c>
      <c r="M54" s="12">
        <f t="shared" si="18"/>
        <v>80.599999999999994</v>
      </c>
      <c r="N54" s="12">
        <f t="shared" si="19"/>
        <v>74.199999999999989</v>
      </c>
      <c r="O54" s="12">
        <f t="shared" si="20"/>
        <v>0</v>
      </c>
    </row>
    <row r="55" spans="1:15" ht="15" hidden="1" customHeight="1" x14ac:dyDescent="0.25">
      <c r="A55" s="39"/>
      <c r="B55" s="218"/>
      <c r="C55" s="95" t="s">
        <v>24</v>
      </c>
      <c r="D55" s="8">
        <f t="shared" si="1"/>
        <v>0</v>
      </c>
      <c r="E55" s="16"/>
      <c r="F55" s="16"/>
      <c r="G55" s="16"/>
      <c r="H55" s="9">
        <f t="shared" si="2"/>
        <v>0</v>
      </c>
      <c r="I55" s="10"/>
      <c r="J55" s="10"/>
      <c r="K55" s="200"/>
      <c r="L55" s="11">
        <f>M55+O55</f>
        <v>0</v>
      </c>
      <c r="M55" s="11">
        <f>E55+I55</f>
        <v>0</v>
      </c>
      <c r="N55" s="11">
        <f>F55+J55</f>
        <v>0</v>
      </c>
      <c r="O55" s="11">
        <f>G55+K55</f>
        <v>0</v>
      </c>
    </row>
    <row r="56" spans="1:15" ht="15" customHeight="1" x14ac:dyDescent="0.25">
      <c r="A56" s="5" t="s">
        <v>71</v>
      </c>
      <c r="B56" s="17" t="s">
        <v>13</v>
      </c>
      <c r="C56" s="15"/>
      <c r="D56" s="8">
        <f t="shared" si="1"/>
        <v>91.4</v>
      </c>
      <c r="E56" s="16">
        <f>SUM(E57:E60)</f>
        <v>89.4</v>
      </c>
      <c r="F56" s="16">
        <f>SUM(F57:F60)</f>
        <v>74.900000000000006</v>
      </c>
      <c r="G56" s="16">
        <f>SUM(G57:G60)</f>
        <v>2</v>
      </c>
      <c r="H56" s="9">
        <f t="shared" si="2"/>
        <v>-9.9999999999999978E-2</v>
      </c>
      <c r="I56" s="10">
        <f t="shared" ref="I56:O56" si="21">SUM(I57:I60)</f>
        <v>-0.9</v>
      </c>
      <c r="J56" s="10">
        <f t="shared" si="21"/>
        <v>-0.8</v>
      </c>
      <c r="K56" s="200">
        <f t="shared" si="21"/>
        <v>0.8</v>
      </c>
      <c r="L56" s="12">
        <f t="shared" si="21"/>
        <v>91.300000000000011</v>
      </c>
      <c r="M56" s="12">
        <f t="shared" si="21"/>
        <v>88.5</v>
      </c>
      <c r="N56" s="12">
        <f t="shared" si="21"/>
        <v>74.099999999999994</v>
      </c>
      <c r="O56" s="12">
        <f t="shared" si="21"/>
        <v>2.8</v>
      </c>
    </row>
    <row r="57" spans="1:15" ht="15" customHeight="1" x14ac:dyDescent="0.25">
      <c r="A57" s="19"/>
      <c r="C57" s="15" t="s">
        <v>9</v>
      </c>
      <c r="D57" s="8">
        <f t="shared" si="1"/>
        <v>58.7</v>
      </c>
      <c r="E57" s="16">
        <v>56.7</v>
      </c>
      <c r="F57" s="16">
        <v>43.7</v>
      </c>
      <c r="G57" s="16">
        <v>2</v>
      </c>
      <c r="H57" s="9">
        <f t="shared" si="2"/>
        <v>0</v>
      </c>
      <c r="I57" s="10">
        <v>-0.8</v>
      </c>
      <c r="J57" s="10">
        <v>-0.8</v>
      </c>
      <c r="K57" s="200">
        <v>0.8</v>
      </c>
      <c r="L57" s="12">
        <f t="shared" si="17"/>
        <v>58.7</v>
      </c>
      <c r="M57" s="12">
        <f t="shared" si="18"/>
        <v>55.900000000000006</v>
      </c>
      <c r="N57" s="12">
        <f t="shared" si="19"/>
        <v>42.900000000000006</v>
      </c>
      <c r="O57" s="12">
        <f t="shared" si="20"/>
        <v>2.8</v>
      </c>
    </row>
    <row r="58" spans="1:15" ht="15" customHeight="1" x14ac:dyDescent="0.25">
      <c r="A58" s="19"/>
      <c r="C58" s="15" t="s">
        <v>31</v>
      </c>
      <c r="D58" s="8">
        <f t="shared" si="1"/>
        <v>7.5</v>
      </c>
      <c r="E58" s="16">
        <v>7.5</v>
      </c>
      <c r="F58" s="16">
        <v>7.3</v>
      </c>
      <c r="G58" s="16"/>
      <c r="H58" s="9">
        <f t="shared" si="2"/>
        <v>-0.1</v>
      </c>
      <c r="I58" s="10">
        <v>-0.1</v>
      </c>
      <c r="J58" s="10"/>
      <c r="K58" s="200"/>
      <c r="L58" s="12">
        <f t="shared" si="17"/>
        <v>7.4</v>
      </c>
      <c r="M58" s="12">
        <f t="shared" si="18"/>
        <v>7.4</v>
      </c>
      <c r="N58" s="12">
        <f t="shared" si="19"/>
        <v>7.3</v>
      </c>
      <c r="O58" s="12">
        <f t="shared" si="20"/>
        <v>0</v>
      </c>
    </row>
    <row r="59" spans="1:15" ht="15" customHeight="1" x14ac:dyDescent="0.25">
      <c r="A59" s="19"/>
      <c r="C59" s="15" t="s">
        <v>22</v>
      </c>
      <c r="D59" s="8">
        <f t="shared" si="1"/>
        <v>25.2</v>
      </c>
      <c r="E59" s="16">
        <v>25.2</v>
      </c>
      <c r="F59" s="16">
        <v>23.9</v>
      </c>
      <c r="G59" s="16"/>
      <c r="H59" s="9">
        <f t="shared" si="2"/>
        <v>0</v>
      </c>
      <c r="I59" s="10"/>
      <c r="J59" s="10"/>
      <c r="K59" s="200"/>
      <c r="L59" s="12">
        <f t="shared" si="17"/>
        <v>25.2</v>
      </c>
      <c r="M59" s="12">
        <f t="shared" si="18"/>
        <v>25.2</v>
      </c>
      <c r="N59" s="12">
        <f t="shared" si="19"/>
        <v>23.9</v>
      </c>
      <c r="O59" s="12">
        <f t="shared" si="20"/>
        <v>0</v>
      </c>
    </row>
    <row r="60" spans="1:15" ht="15" hidden="1" customHeight="1" x14ac:dyDescent="0.25">
      <c r="A60" s="39"/>
      <c r="B60" s="218"/>
      <c r="C60" s="95" t="s">
        <v>24</v>
      </c>
      <c r="D60" s="8">
        <f t="shared" si="1"/>
        <v>0</v>
      </c>
      <c r="E60" s="16"/>
      <c r="F60" s="16"/>
      <c r="G60" s="16"/>
      <c r="H60" s="9">
        <f t="shared" si="2"/>
        <v>0</v>
      </c>
      <c r="I60" s="10"/>
      <c r="J60" s="10"/>
      <c r="K60" s="200"/>
      <c r="L60" s="11">
        <f>M60+O60</f>
        <v>0</v>
      </c>
      <c r="M60" s="11">
        <f>E60+I60</f>
        <v>0</v>
      </c>
      <c r="N60" s="11">
        <f>F60+J60</f>
        <v>0</v>
      </c>
      <c r="O60" s="11">
        <f>G60+K60</f>
        <v>0</v>
      </c>
    </row>
    <row r="61" spans="1:15" ht="15" customHeight="1" x14ac:dyDescent="0.25">
      <c r="A61" s="5" t="s">
        <v>72</v>
      </c>
      <c r="B61" s="29" t="s">
        <v>14</v>
      </c>
      <c r="C61" s="30"/>
      <c r="D61" s="8">
        <f t="shared" si="1"/>
        <v>95</v>
      </c>
      <c r="E61" s="16">
        <f t="shared" ref="E61:O61" si="22">SUM(E62:E65)</f>
        <v>95</v>
      </c>
      <c r="F61" s="16">
        <f t="shared" si="22"/>
        <v>83.5</v>
      </c>
      <c r="G61" s="16">
        <f t="shared" si="22"/>
        <v>0</v>
      </c>
      <c r="H61" s="9">
        <f t="shared" si="2"/>
        <v>1.1000000000000001</v>
      </c>
      <c r="I61" s="10">
        <f t="shared" si="22"/>
        <v>1.1000000000000001</v>
      </c>
      <c r="J61" s="10">
        <f t="shared" si="22"/>
        <v>1.8000000000000003</v>
      </c>
      <c r="K61" s="200">
        <f t="shared" si="22"/>
        <v>0</v>
      </c>
      <c r="L61" s="12">
        <f t="shared" si="22"/>
        <v>96.1</v>
      </c>
      <c r="M61" s="12">
        <f t="shared" si="22"/>
        <v>96.1</v>
      </c>
      <c r="N61" s="12">
        <f t="shared" si="22"/>
        <v>85.3</v>
      </c>
      <c r="O61" s="12">
        <f t="shared" si="22"/>
        <v>0</v>
      </c>
    </row>
    <row r="62" spans="1:15" ht="15" customHeight="1" x14ac:dyDescent="0.25">
      <c r="A62" s="19"/>
      <c r="B62" s="78"/>
      <c r="C62" s="30" t="s">
        <v>9</v>
      </c>
      <c r="D62" s="8">
        <f t="shared" si="1"/>
        <v>57.4</v>
      </c>
      <c r="E62" s="16">
        <v>57.4</v>
      </c>
      <c r="F62" s="16">
        <v>48</v>
      </c>
      <c r="G62" s="16"/>
      <c r="H62" s="9">
        <f t="shared" si="2"/>
        <v>-1.5</v>
      </c>
      <c r="I62" s="10">
        <v>-1.5</v>
      </c>
      <c r="J62" s="10">
        <v>-0.9</v>
      </c>
      <c r="K62" s="200"/>
      <c r="L62" s="12">
        <f t="shared" si="17"/>
        <v>55.9</v>
      </c>
      <c r="M62" s="12">
        <f t="shared" si="18"/>
        <v>55.9</v>
      </c>
      <c r="N62" s="12">
        <f t="shared" si="19"/>
        <v>47.1</v>
      </c>
      <c r="O62" s="12">
        <f t="shared" si="20"/>
        <v>0</v>
      </c>
    </row>
    <row r="63" spans="1:15" ht="15" customHeight="1" x14ac:dyDescent="0.25">
      <c r="A63" s="19"/>
      <c r="B63" s="78"/>
      <c r="C63" s="30" t="s">
        <v>31</v>
      </c>
      <c r="D63" s="8">
        <f t="shared" si="1"/>
        <v>8.5</v>
      </c>
      <c r="E63" s="16">
        <v>8.5</v>
      </c>
      <c r="F63" s="16">
        <v>7.1</v>
      </c>
      <c r="G63" s="16"/>
      <c r="H63" s="9">
        <f t="shared" si="2"/>
        <v>-0.1</v>
      </c>
      <c r="I63" s="10">
        <v>-0.1</v>
      </c>
      <c r="J63" s="10"/>
      <c r="K63" s="200"/>
      <c r="L63" s="12">
        <f t="shared" si="17"/>
        <v>8.4</v>
      </c>
      <c r="M63" s="12">
        <f t="shared" si="18"/>
        <v>8.4</v>
      </c>
      <c r="N63" s="12">
        <f t="shared" si="19"/>
        <v>7.1</v>
      </c>
      <c r="O63" s="12">
        <f t="shared" si="20"/>
        <v>0</v>
      </c>
    </row>
    <row r="64" spans="1:15" ht="15" customHeight="1" x14ac:dyDescent="0.25">
      <c r="A64" s="19"/>
      <c r="B64" s="78"/>
      <c r="C64" s="30" t="s">
        <v>22</v>
      </c>
      <c r="D64" s="8">
        <f t="shared" si="1"/>
        <v>29.1</v>
      </c>
      <c r="E64" s="16">
        <v>29.1</v>
      </c>
      <c r="F64" s="16">
        <v>28.4</v>
      </c>
      <c r="G64" s="16"/>
      <c r="H64" s="9">
        <f t="shared" si="2"/>
        <v>2.7</v>
      </c>
      <c r="I64" s="10">
        <v>2.7</v>
      </c>
      <c r="J64" s="10">
        <v>2.7</v>
      </c>
      <c r="K64" s="200"/>
      <c r="L64" s="12">
        <f t="shared" si="17"/>
        <v>31.8</v>
      </c>
      <c r="M64" s="12">
        <f t="shared" si="18"/>
        <v>31.8</v>
      </c>
      <c r="N64" s="12">
        <f t="shared" si="19"/>
        <v>31.099999999999998</v>
      </c>
      <c r="O64" s="12">
        <f t="shared" si="20"/>
        <v>0</v>
      </c>
    </row>
    <row r="65" spans="1:15" ht="15" hidden="1" customHeight="1" x14ac:dyDescent="0.25">
      <c r="A65" s="39"/>
      <c r="B65" s="40"/>
      <c r="C65" s="80" t="s">
        <v>24</v>
      </c>
      <c r="D65" s="8">
        <f t="shared" si="1"/>
        <v>0</v>
      </c>
      <c r="E65" s="16"/>
      <c r="F65" s="16"/>
      <c r="G65" s="16"/>
      <c r="H65" s="9">
        <f t="shared" si="2"/>
        <v>0</v>
      </c>
      <c r="I65" s="10"/>
      <c r="J65" s="10"/>
      <c r="K65" s="200"/>
      <c r="L65" s="11">
        <f>M65+O65</f>
        <v>0</v>
      </c>
      <c r="M65" s="11">
        <f>E65+I65</f>
        <v>0</v>
      </c>
      <c r="N65" s="11">
        <f>F65+J65</f>
        <v>0</v>
      </c>
      <c r="O65" s="11">
        <f>G65+K65</f>
        <v>0</v>
      </c>
    </row>
    <row r="66" spans="1:15" ht="15" customHeight="1" x14ac:dyDescent="0.25">
      <c r="A66" s="150" t="s">
        <v>73</v>
      </c>
      <c r="B66" s="29" t="s">
        <v>15</v>
      </c>
      <c r="C66" s="30"/>
      <c r="D66" s="8">
        <f t="shared" si="1"/>
        <v>112.19999999999999</v>
      </c>
      <c r="E66" s="16">
        <f>SUM(E67:E70)</f>
        <v>112.19999999999999</v>
      </c>
      <c r="F66" s="16">
        <f>SUM(F67:F70)</f>
        <v>99.2</v>
      </c>
      <c r="G66" s="16">
        <f t="shared" ref="G66:O66" si="23">SUM(G67:G70)</f>
        <v>0</v>
      </c>
      <c r="H66" s="9">
        <f t="shared" si="2"/>
        <v>-0.80000000000000027</v>
      </c>
      <c r="I66" s="10">
        <f t="shared" si="23"/>
        <v>-3.2</v>
      </c>
      <c r="J66" s="10">
        <f t="shared" si="23"/>
        <v>-3.2</v>
      </c>
      <c r="K66" s="200">
        <f t="shared" si="23"/>
        <v>2.4</v>
      </c>
      <c r="L66" s="12">
        <f t="shared" si="23"/>
        <v>111.4</v>
      </c>
      <c r="M66" s="12">
        <f t="shared" si="23"/>
        <v>109</v>
      </c>
      <c r="N66" s="12">
        <f t="shared" si="23"/>
        <v>96</v>
      </c>
      <c r="O66" s="12">
        <f t="shared" si="23"/>
        <v>2.4</v>
      </c>
    </row>
    <row r="67" spans="1:15" ht="15" customHeight="1" x14ac:dyDescent="0.25">
      <c r="A67" s="154"/>
      <c r="B67" s="78"/>
      <c r="C67" s="30" t="s">
        <v>9</v>
      </c>
      <c r="D67" s="8">
        <f t="shared" si="1"/>
        <v>55.1</v>
      </c>
      <c r="E67" s="16">
        <v>55.1</v>
      </c>
      <c r="F67" s="16">
        <v>44.1</v>
      </c>
      <c r="G67" s="16"/>
      <c r="H67" s="9">
        <f t="shared" si="2"/>
        <v>1</v>
      </c>
      <c r="I67" s="10">
        <v>-1.4</v>
      </c>
      <c r="J67" s="10">
        <v>-1.4</v>
      </c>
      <c r="K67" s="200">
        <v>2.4</v>
      </c>
      <c r="L67" s="12">
        <f t="shared" si="17"/>
        <v>56.1</v>
      </c>
      <c r="M67" s="12">
        <f t="shared" si="18"/>
        <v>53.7</v>
      </c>
      <c r="N67" s="12">
        <f t="shared" si="19"/>
        <v>42.7</v>
      </c>
      <c r="O67" s="12">
        <f t="shared" si="20"/>
        <v>2.4</v>
      </c>
    </row>
    <row r="68" spans="1:15" ht="15" customHeight="1" x14ac:dyDescent="0.25">
      <c r="A68" s="154"/>
      <c r="B68" s="78"/>
      <c r="C68" s="30" t="s">
        <v>31</v>
      </c>
      <c r="D68" s="8">
        <f t="shared" si="1"/>
        <v>11.2</v>
      </c>
      <c r="E68" s="16">
        <v>11.2</v>
      </c>
      <c r="F68" s="16">
        <v>11</v>
      </c>
      <c r="G68" s="16"/>
      <c r="H68" s="9">
        <f t="shared" si="2"/>
        <v>-0.1</v>
      </c>
      <c r="I68" s="10">
        <v>-0.1</v>
      </c>
      <c r="J68" s="10">
        <v>-0.1</v>
      </c>
      <c r="K68" s="200"/>
      <c r="L68" s="12">
        <f>M68+O68</f>
        <v>11.1</v>
      </c>
      <c r="M68" s="12">
        <f>E68+I68</f>
        <v>11.1</v>
      </c>
      <c r="N68" s="12">
        <f>F68+J68</f>
        <v>10.9</v>
      </c>
      <c r="O68" s="12">
        <f>G68+K68</f>
        <v>0</v>
      </c>
    </row>
    <row r="69" spans="1:15" ht="15" customHeight="1" x14ac:dyDescent="0.25">
      <c r="A69" s="154"/>
      <c r="B69" s="78"/>
      <c r="C69" s="30" t="s">
        <v>22</v>
      </c>
      <c r="D69" s="8">
        <f t="shared" si="1"/>
        <v>45.9</v>
      </c>
      <c r="E69" s="16">
        <v>45.9</v>
      </c>
      <c r="F69" s="16">
        <v>44.1</v>
      </c>
      <c r="G69" s="16"/>
      <c r="H69" s="9">
        <f t="shared" si="2"/>
        <v>-1.7</v>
      </c>
      <c r="I69" s="10">
        <v>-1.7</v>
      </c>
      <c r="J69" s="10">
        <v>-1.7</v>
      </c>
      <c r="K69" s="200"/>
      <c r="L69" s="12">
        <f t="shared" ref="L69:L90" si="24">M69+O69</f>
        <v>44.199999999999996</v>
      </c>
      <c r="M69" s="12">
        <f t="shared" ref="M69:M90" si="25">E69+I69</f>
        <v>44.199999999999996</v>
      </c>
      <c r="N69" s="12">
        <f t="shared" ref="N69:N90" si="26">F69+J69</f>
        <v>42.4</v>
      </c>
      <c r="O69" s="12">
        <f t="shared" ref="O69:O90" si="27">G69+K69</f>
        <v>0</v>
      </c>
    </row>
    <row r="70" spans="1:15" ht="15" hidden="1" customHeight="1" x14ac:dyDescent="0.25">
      <c r="A70" s="219"/>
      <c r="B70" s="40"/>
      <c r="C70" s="80" t="s">
        <v>24</v>
      </c>
      <c r="D70" s="8">
        <f t="shared" si="1"/>
        <v>0</v>
      </c>
      <c r="E70" s="16"/>
      <c r="F70" s="16"/>
      <c r="G70" s="16"/>
      <c r="H70" s="9">
        <f t="shared" si="2"/>
        <v>0</v>
      </c>
      <c r="I70" s="10"/>
      <c r="J70" s="10"/>
      <c r="K70" s="200"/>
      <c r="L70" s="11">
        <f>M70+O70</f>
        <v>0</v>
      </c>
      <c r="M70" s="11">
        <f>E70+I70</f>
        <v>0</v>
      </c>
      <c r="N70" s="11">
        <f>F70+J70</f>
        <v>0</v>
      </c>
      <c r="O70" s="11">
        <f>G70+K70</f>
        <v>0</v>
      </c>
    </row>
    <row r="71" spans="1:15" ht="15" customHeight="1" x14ac:dyDescent="0.25">
      <c r="A71" s="5" t="s">
        <v>74</v>
      </c>
      <c r="B71" s="220" t="s">
        <v>16</v>
      </c>
      <c r="C71" s="15"/>
      <c r="D71" s="8">
        <f t="shared" si="1"/>
        <v>221.4</v>
      </c>
      <c r="E71" s="16">
        <f>SUM(E72:E76)</f>
        <v>221.4</v>
      </c>
      <c r="F71" s="16">
        <f>SUM(F72:F76)</f>
        <v>206.09999999999997</v>
      </c>
      <c r="G71" s="16">
        <f t="shared" ref="G71:O71" si="28">SUM(G72:G76)</f>
        <v>0</v>
      </c>
      <c r="H71" s="9">
        <f t="shared" si="2"/>
        <v>1.9000000000000001</v>
      </c>
      <c r="I71" s="10">
        <f>SUM(I72:I76)</f>
        <v>1.9000000000000001</v>
      </c>
      <c r="J71" s="10">
        <f>SUM(J72:J76)</f>
        <v>2</v>
      </c>
      <c r="K71" s="10">
        <f t="shared" si="28"/>
        <v>0</v>
      </c>
      <c r="L71" s="12">
        <f t="shared" si="28"/>
        <v>223.3</v>
      </c>
      <c r="M71" s="12">
        <f t="shared" si="28"/>
        <v>223.3</v>
      </c>
      <c r="N71" s="12">
        <f t="shared" si="28"/>
        <v>208.1</v>
      </c>
      <c r="O71" s="12">
        <f t="shared" si="28"/>
        <v>0</v>
      </c>
    </row>
    <row r="72" spans="1:15" ht="15" customHeight="1" x14ac:dyDescent="0.25">
      <c r="A72" s="19"/>
      <c r="B72" s="221"/>
      <c r="C72" s="15" t="s">
        <v>9</v>
      </c>
      <c r="D72" s="8">
        <f t="shared" si="1"/>
        <v>102.1</v>
      </c>
      <c r="E72" s="16">
        <v>102.1</v>
      </c>
      <c r="F72" s="16">
        <v>95.6</v>
      </c>
      <c r="G72" s="16"/>
      <c r="H72" s="9">
        <f t="shared" si="2"/>
        <v>1.1000000000000001</v>
      </c>
      <c r="I72" s="10">
        <v>1.1000000000000001</v>
      </c>
      <c r="J72" s="10">
        <v>1.2</v>
      </c>
      <c r="K72" s="200"/>
      <c r="L72" s="12">
        <f t="shared" si="24"/>
        <v>103.19999999999999</v>
      </c>
      <c r="M72" s="12">
        <f t="shared" si="25"/>
        <v>103.19999999999999</v>
      </c>
      <c r="N72" s="12">
        <f t="shared" si="26"/>
        <v>96.8</v>
      </c>
      <c r="O72" s="12">
        <f t="shared" si="27"/>
        <v>0</v>
      </c>
    </row>
    <row r="73" spans="1:15" ht="15" customHeight="1" x14ac:dyDescent="0.25">
      <c r="A73" s="19"/>
      <c r="B73" s="221"/>
      <c r="C73" s="15" t="s">
        <v>31</v>
      </c>
      <c r="D73" s="8">
        <f t="shared" si="1"/>
        <v>20.8</v>
      </c>
      <c r="E73" s="16">
        <v>20.8</v>
      </c>
      <c r="F73" s="16">
        <v>18.3</v>
      </c>
      <c r="G73" s="16"/>
      <c r="H73" s="9">
        <f t="shared" si="2"/>
        <v>0.3</v>
      </c>
      <c r="I73" s="10">
        <v>0.3</v>
      </c>
      <c r="J73" s="10">
        <v>0.3</v>
      </c>
      <c r="K73" s="200"/>
      <c r="L73" s="12">
        <f t="shared" si="24"/>
        <v>21.1</v>
      </c>
      <c r="M73" s="12">
        <f t="shared" si="25"/>
        <v>21.1</v>
      </c>
      <c r="N73" s="12">
        <f t="shared" si="26"/>
        <v>18.600000000000001</v>
      </c>
      <c r="O73" s="12">
        <f t="shared" si="27"/>
        <v>0</v>
      </c>
    </row>
    <row r="74" spans="1:15" ht="15" customHeight="1" x14ac:dyDescent="0.25">
      <c r="A74" s="19"/>
      <c r="B74" s="221"/>
      <c r="C74" s="15" t="s">
        <v>22</v>
      </c>
      <c r="D74" s="8">
        <f t="shared" si="1"/>
        <v>95.7</v>
      </c>
      <c r="E74" s="16">
        <v>95.7</v>
      </c>
      <c r="F74" s="16">
        <v>89.5</v>
      </c>
      <c r="G74" s="16"/>
      <c r="H74" s="9">
        <f t="shared" si="2"/>
        <v>0.5</v>
      </c>
      <c r="I74" s="10">
        <v>0.5</v>
      </c>
      <c r="J74" s="10">
        <v>0.5</v>
      </c>
      <c r="K74" s="200"/>
      <c r="L74" s="12">
        <f t="shared" si="24"/>
        <v>96.2</v>
      </c>
      <c r="M74" s="12">
        <f t="shared" si="25"/>
        <v>96.2</v>
      </c>
      <c r="N74" s="12">
        <f t="shared" si="26"/>
        <v>90</v>
      </c>
      <c r="O74" s="12">
        <f t="shared" si="27"/>
        <v>0</v>
      </c>
    </row>
    <row r="75" spans="1:15" ht="15" customHeight="1" x14ac:dyDescent="0.25">
      <c r="A75" s="19"/>
      <c r="C75" s="95" t="s">
        <v>30</v>
      </c>
      <c r="D75" s="8">
        <f t="shared" ref="D75" si="29">E75+G75</f>
        <v>2.8</v>
      </c>
      <c r="E75" s="16">
        <v>2.8</v>
      </c>
      <c r="F75" s="16">
        <v>2.7</v>
      </c>
      <c r="G75" s="16"/>
      <c r="H75" s="9">
        <f t="shared" ref="H75" si="30">I75+K75</f>
        <v>0</v>
      </c>
      <c r="I75" s="10"/>
      <c r="J75" s="10"/>
      <c r="K75" s="200"/>
      <c r="L75" s="12">
        <f t="shared" si="24"/>
        <v>2.8</v>
      </c>
      <c r="M75" s="12">
        <f t="shared" si="25"/>
        <v>2.8</v>
      </c>
      <c r="N75" s="12">
        <f t="shared" si="26"/>
        <v>2.7</v>
      </c>
      <c r="O75" s="12">
        <f t="shared" si="27"/>
        <v>0</v>
      </c>
    </row>
    <row r="76" spans="1:15" ht="15" hidden="1" customHeight="1" x14ac:dyDescent="0.25">
      <c r="A76" s="222"/>
      <c r="B76" s="223"/>
      <c r="C76" s="95" t="s">
        <v>24</v>
      </c>
      <c r="D76" s="8">
        <f t="shared" si="1"/>
        <v>0</v>
      </c>
      <c r="E76" s="16"/>
      <c r="F76" s="16"/>
      <c r="G76" s="16"/>
      <c r="H76" s="9">
        <f t="shared" si="2"/>
        <v>0</v>
      </c>
      <c r="I76" s="10"/>
      <c r="J76" s="10"/>
      <c r="K76" s="200"/>
      <c r="L76" s="11">
        <f>M76+O76</f>
        <v>0</v>
      </c>
      <c r="M76" s="11">
        <f>E76+I76</f>
        <v>0</v>
      </c>
      <c r="N76" s="11">
        <f>F76+J76</f>
        <v>0</v>
      </c>
      <c r="O76" s="11">
        <f>G76+K76</f>
        <v>0</v>
      </c>
    </row>
    <row r="77" spans="1:15" ht="15" customHeight="1" x14ac:dyDescent="0.25">
      <c r="A77" s="5" t="s">
        <v>75</v>
      </c>
      <c r="B77" s="17" t="s">
        <v>17</v>
      </c>
      <c r="C77" s="15"/>
      <c r="D77" s="8">
        <f t="shared" si="1"/>
        <v>98.699999999999989</v>
      </c>
      <c r="E77" s="16">
        <f t="shared" ref="E77:O77" si="31">SUM(E78:E81)</f>
        <v>98.699999999999989</v>
      </c>
      <c r="F77" s="16">
        <f t="shared" si="31"/>
        <v>90.9</v>
      </c>
      <c r="G77" s="16">
        <f t="shared" si="31"/>
        <v>0</v>
      </c>
      <c r="H77" s="9">
        <f t="shared" si="2"/>
        <v>-0.2</v>
      </c>
      <c r="I77" s="10">
        <f t="shared" si="31"/>
        <v>-0.2</v>
      </c>
      <c r="J77" s="10">
        <f t="shared" si="31"/>
        <v>-0.10000000000000003</v>
      </c>
      <c r="K77" s="200">
        <f t="shared" si="31"/>
        <v>0</v>
      </c>
      <c r="L77" s="12">
        <f t="shared" si="31"/>
        <v>98.5</v>
      </c>
      <c r="M77" s="12">
        <f t="shared" si="31"/>
        <v>98.5</v>
      </c>
      <c r="N77" s="12">
        <f t="shared" si="31"/>
        <v>90.800000000000011</v>
      </c>
      <c r="O77" s="12">
        <f t="shared" si="31"/>
        <v>0</v>
      </c>
    </row>
    <row r="78" spans="1:15" ht="15" customHeight="1" x14ac:dyDescent="0.25">
      <c r="A78" s="19"/>
      <c r="C78" s="15" t="s">
        <v>9</v>
      </c>
      <c r="D78" s="8">
        <f t="shared" si="1"/>
        <v>57</v>
      </c>
      <c r="E78" s="16">
        <v>57</v>
      </c>
      <c r="F78" s="16">
        <v>50</v>
      </c>
      <c r="G78" s="16"/>
      <c r="H78" s="9">
        <f t="shared" si="2"/>
        <v>0.2</v>
      </c>
      <c r="I78" s="10">
        <v>0.2</v>
      </c>
      <c r="J78" s="10">
        <v>0.3</v>
      </c>
      <c r="K78" s="200"/>
      <c r="L78" s="12">
        <f t="shared" si="24"/>
        <v>57.2</v>
      </c>
      <c r="M78" s="12">
        <f t="shared" si="25"/>
        <v>57.2</v>
      </c>
      <c r="N78" s="12">
        <f t="shared" si="26"/>
        <v>50.3</v>
      </c>
      <c r="O78" s="12">
        <f t="shared" si="27"/>
        <v>0</v>
      </c>
    </row>
    <row r="79" spans="1:15" ht="15" customHeight="1" x14ac:dyDescent="0.25">
      <c r="A79" s="19"/>
      <c r="C79" s="15" t="s">
        <v>31</v>
      </c>
      <c r="D79" s="8">
        <f t="shared" si="1"/>
        <v>3.8</v>
      </c>
      <c r="E79" s="16">
        <v>3.8</v>
      </c>
      <c r="F79" s="16">
        <v>3.7</v>
      </c>
      <c r="G79" s="16"/>
      <c r="H79" s="9">
        <f t="shared" si="2"/>
        <v>0</v>
      </c>
      <c r="I79" s="10"/>
      <c r="J79" s="10"/>
      <c r="K79" s="200"/>
      <c r="L79" s="12">
        <f t="shared" si="24"/>
        <v>3.8</v>
      </c>
      <c r="M79" s="12">
        <f t="shared" si="25"/>
        <v>3.8</v>
      </c>
      <c r="N79" s="12">
        <f t="shared" si="26"/>
        <v>3.7</v>
      </c>
      <c r="O79" s="12">
        <f t="shared" si="27"/>
        <v>0</v>
      </c>
    </row>
    <row r="80" spans="1:15" ht="15" customHeight="1" x14ac:dyDescent="0.25">
      <c r="A80" s="19"/>
      <c r="C80" s="15" t="s">
        <v>22</v>
      </c>
      <c r="D80" s="8">
        <f t="shared" si="1"/>
        <v>37.9</v>
      </c>
      <c r="E80" s="16">
        <v>37.9</v>
      </c>
      <c r="F80" s="16">
        <v>37.200000000000003</v>
      </c>
      <c r="G80" s="16"/>
      <c r="H80" s="9">
        <f t="shared" si="2"/>
        <v>-0.4</v>
      </c>
      <c r="I80" s="10">
        <v>-0.4</v>
      </c>
      <c r="J80" s="10">
        <v>-0.4</v>
      </c>
      <c r="K80" s="200"/>
      <c r="L80" s="12">
        <f t="shared" si="24"/>
        <v>37.5</v>
      </c>
      <c r="M80" s="12">
        <f t="shared" si="25"/>
        <v>37.5</v>
      </c>
      <c r="N80" s="12">
        <f t="shared" si="26"/>
        <v>36.800000000000004</v>
      </c>
      <c r="O80" s="12">
        <f t="shared" si="27"/>
        <v>0</v>
      </c>
    </row>
    <row r="81" spans="1:15" ht="15" hidden="1" customHeight="1" x14ac:dyDescent="0.25">
      <c r="A81" s="39"/>
      <c r="B81" s="218"/>
      <c r="C81" s="95" t="s">
        <v>24</v>
      </c>
      <c r="D81" s="8">
        <f t="shared" si="1"/>
        <v>0</v>
      </c>
      <c r="E81" s="16"/>
      <c r="F81" s="16"/>
      <c r="G81" s="16"/>
      <c r="H81" s="9">
        <f t="shared" si="2"/>
        <v>0</v>
      </c>
      <c r="I81" s="10"/>
      <c r="J81" s="10"/>
      <c r="K81" s="200"/>
      <c r="L81" s="11">
        <f>M81+O81</f>
        <v>0</v>
      </c>
      <c r="M81" s="11">
        <f>E81+I81</f>
        <v>0</v>
      </c>
      <c r="N81" s="11">
        <f>F81+J81</f>
        <v>0</v>
      </c>
      <c r="O81" s="11">
        <f>G81+K81</f>
        <v>0</v>
      </c>
    </row>
    <row r="82" spans="1:15" ht="15" customHeight="1" x14ac:dyDescent="0.25">
      <c r="A82" s="5" t="s">
        <v>76</v>
      </c>
      <c r="B82" s="17" t="s">
        <v>18</v>
      </c>
      <c r="C82" s="15"/>
      <c r="D82" s="8">
        <f t="shared" si="1"/>
        <v>83.4</v>
      </c>
      <c r="E82" s="16">
        <f t="shared" ref="E82:O82" si="32">SUM(E83:E86)</f>
        <v>83.4</v>
      </c>
      <c r="F82" s="16">
        <f t="shared" si="32"/>
        <v>73.7</v>
      </c>
      <c r="G82" s="16">
        <f t="shared" si="32"/>
        <v>0</v>
      </c>
      <c r="H82" s="9">
        <f t="shared" si="2"/>
        <v>-1.6999999999999997</v>
      </c>
      <c r="I82" s="10">
        <f t="shared" si="32"/>
        <v>-2.2999999999999998</v>
      </c>
      <c r="J82" s="10">
        <f t="shared" si="32"/>
        <v>-2.2999999999999998</v>
      </c>
      <c r="K82" s="200">
        <f t="shared" si="32"/>
        <v>0.6</v>
      </c>
      <c r="L82" s="12">
        <f t="shared" si="32"/>
        <v>81.7</v>
      </c>
      <c r="M82" s="12">
        <f t="shared" si="32"/>
        <v>81.099999999999994</v>
      </c>
      <c r="N82" s="12">
        <f t="shared" si="32"/>
        <v>71.400000000000006</v>
      </c>
      <c r="O82" s="12">
        <f t="shared" si="32"/>
        <v>0.6</v>
      </c>
    </row>
    <row r="83" spans="1:15" ht="15" customHeight="1" x14ac:dyDescent="0.25">
      <c r="A83" s="19"/>
      <c r="C83" s="15" t="s">
        <v>9</v>
      </c>
      <c r="D83" s="8">
        <f t="shared" si="1"/>
        <v>45.7</v>
      </c>
      <c r="E83" s="16">
        <v>45.7</v>
      </c>
      <c r="F83" s="16">
        <v>39.200000000000003</v>
      </c>
      <c r="G83" s="16"/>
      <c r="H83" s="9">
        <f t="shared" si="2"/>
        <v>-1.4</v>
      </c>
      <c r="I83" s="10">
        <v>-2</v>
      </c>
      <c r="J83" s="10">
        <v>-2</v>
      </c>
      <c r="K83" s="200">
        <v>0.6</v>
      </c>
      <c r="L83" s="12">
        <f t="shared" si="24"/>
        <v>44.300000000000004</v>
      </c>
      <c r="M83" s="12">
        <f t="shared" si="25"/>
        <v>43.7</v>
      </c>
      <c r="N83" s="12">
        <f t="shared" si="26"/>
        <v>37.200000000000003</v>
      </c>
      <c r="O83" s="12">
        <f t="shared" si="27"/>
        <v>0.6</v>
      </c>
    </row>
    <row r="84" spans="1:15" ht="15" customHeight="1" x14ac:dyDescent="0.25">
      <c r="A84" s="19"/>
      <c r="C84" s="15" t="s">
        <v>31</v>
      </c>
      <c r="D84" s="8">
        <f t="shared" si="1"/>
        <v>4.4000000000000004</v>
      </c>
      <c r="E84" s="16">
        <v>4.4000000000000004</v>
      </c>
      <c r="F84" s="16">
        <v>3.7</v>
      </c>
      <c r="G84" s="16"/>
      <c r="H84" s="9">
        <f t="shared" si="2"/>
        <v>0</v>
      </c>
      <c r="I84" s="10"/>
      <c r="J84" s="10"/>
      <c r="K84" s="200"/>
      <c r="L84" s="12">
        <f t="shared" si="24"/>
        <v>4.4000000000000004</v>
      </c>
      <c r="M84" s="12">
        <f t="shared" si="25"/>
        <v>4.4000000000000004</v>
      </c>
      <c r="N84" s="12">
        <f t="shared" si="26"/>
        <v>3.7</v>
      </c>
      <c r="O84" s="12">
        <f t="shared" si="27"/>
        <v>0</v>
      </c>
    </row>
    <row r="85" spans="1:15" ht="15" customHeight="1" x14ac:dyDescent="0.25">
      <c r="A85" s="19"/>
      <c r="C85" s="15" t="s">
        <v>22</v>
      </c>
      <c r="D85" s="8">
        <f t="shared" si="1"/>
        <v>33.299999999999997</v>
      </c>
      <c r="E85" s="16">
        <v>33.299999999999997</v>
      </c>
      <c r="F85" s="16">
        <v>30.8</v>
      </c>
      <c r="G85" s="16"/>
      <c r="H85" s="9">
        <f t="shared" si="2"/>
        <v>-0.3</v>
      </c>
      <c r="I85" s="10">
        <v>-0.3</v>
      </c>
      <c r="J85" s="10">
        <v>-0.3</v>
      </c>
      <c r="K85" s="200"/>
      <c r="L85" s="12">
        <f t="shared" si="24"/>
        <v>33</v>
      </c>
      <c r="M85" s="12">
        <f t="shared" si="25"/>
        <v>33</v>
      </c>
      <c r="N85" s="12">
        <f t="shared" si="26"/>
        <v>30.5</v>
      </c>
      <c r="O85" s="12">
        <f t="shared" si="27"/>
        <v>0</v>
      </c>
    </row>
    <row r="86" spans="1:15" ht="15" hidden="1" customHeight="1" x14ac:dyDescent="0.25">
      <c r="A86" s="39"/>
      <c r="B86" s="218"/>
      <c r="C86" s="95" t="s">
        <v>24</v>
      </c>
      <c r="D86" s="8">
        <f t="shared" si="1"/>
        <v>0</v>
      </c>
      <c r="E86" s="16"/>
      <c r="F86" s="16"/>
      <c r="G86" s="16"/>
      <c r="H86" s="9">
        <f t="shared" si="2"/>
        <v>0</v>
      </c>
      <c r="I86" s="10"/>
      <c r="J86" s="10"/>
      <c r="K86" s="200"/>
      <c r="L86" s="11">
        <f>M86+O86</f>
        <v>0</v>
      </c>
      <c r="M86" s="11">
        <f>E86+I86</f>
        <v>0</v>
      </c>
      <c r="N86" s="11">
        <f>F86+J86</f>
        <v>0</v>
      </c>
      <c r="O86" s="11">
        <f>G86+K86</f>
        <v>0</v>
      </c>
    </row>
    <row r="87" spans="1:15" ht="15" customHeight="1" x14ac:dyDescent="0.25">
      <c r="A87" s="5" t="s">
        <v>77</v>
      </c>
      <c r="B87" s="17" t="s">
        <v>19</v>
      </c>
      <c r="C87" s="15"/>
      <c r="D87" s="8">
        <f t="shared" si="1"/>
        <v>210.4</v>
      </c>
      <c r="E87" s="16">
        <f>SUM(E88:E90)</f>
        <v>187.9</v>
      </c>
      <c r="F87" s="16">
        <f>SUM(F88:F90)</f>
        <v>164.3</v>
      </c>
      <c r="G87" s="16">
        <f t="shared" ref="G87:O87" si="33">SUM(G88:G90)</f>
        <v>22.5</v>
      </c>
      <c r="H87" s="9">
        <f t="shared" si="2"/>
        <v>0.3</v>
      </c>
      <c r="I87" s="10">
        <f t="shared" si="33"/>
        <v>0.3</v>
      </c>
      <c r="J87" s="10">
        <f t="shared" si="33"/>
        <v>-0.7</v>
      </c>
      <c r="K87" s="200">
        <f t="shared" si="33"/>
        <v>0</v>
      </c>
      <c r="L87" s="12">
        <f t="shared" si="33"/>
        <v>210.70000000000002</v>
      </c>
      <c r="M87" s="12">
        <f t="shared" si="33"/>
        <v>188.20000000000002</v>
      </c>
      <c r="N87" s="12">
        <f t="shared" si="33"/>
        <v>163.6</v>
      </c>
      <c r="O87" s="12">
        <f t="shared" si="33"/>
        <v>22.5</v>
      </c>
    </row>
    <row r="88" spans="1:15" ht="15" customHeight="1" x14ac:dyDescent="0.25">
      <c r="A88" s="19"/>
      <c r="C88" s="15" t="s">
        <v>9</v>
      </c>
      <c r="D88" s="8">
        <f t="shared" si="1"/>
        <v>154.4</v>
      </c>
      <c r="E88" s="16">
        <v>131.9</v>
      </c>
      <c r="F88" s="16">
        <v>112</v>
      </c>
      <c r="G88" s="16">
        <v>22.5</v>
      </c>
      <c r="H88" s="9">
        <f t="shared" si="2"/>
        <v>0</v>
      </c>
      <c r="I88" s="10"/>
      <c r="J88" s="10"/>
      <c r="K88" s="200"/>
      <c r="L88" s="12">
        <f t="shared" si="24"/>
        <v>154.4</v>
      </c>
      <c r="M88" s="12">
        <f t="shared" si="25"/>
        <v>131.9</v>
      </c>
      <c r="N88" s="12">
        <f t="shared" si="26"/>
        <v>112</v>
      </c>
      <c r="O88" s="12">
        <f t="shared" si="27"/>
        <v>22.5</v>
      </c>
    </row>
    <row r="89" spans="1:15" ht="15" customHeight="1" x14ac:dyDescent="0.25">
      <c r="A89" s="19"/>
      <c r="C89" s="15" t="s">
        <v>31</v>
      </c>
      <c r="D89" s="8">
        <f t="shared" si="1"/>
        <v>16.899999999999999</v>
      </c>
      <c r="E89" s="16">
        <v>16.899999999999999</v>
      </c>
      <c r="F89" s="16">
        <v>16.399999999999999</v>
      </c>
      <c r="G89" s="16"/>
      <c r="H89" s="9">
        <f t="shared" si="2"/>
        <v>0.5</v>
      </c>
      <c r="I89" s="10">
        <v>0.5</v>
      </c>
      <c r="J89" s="10">
        <v>-0.6</v>
      </c>
      <c r="K89" s="200"/>
      <c r="L89" s="12">
        <f t="shared" si="24"/>
        <v>17.399999999999999</v>
      </c>
      <c r="M89" s="12">
        <f t="shared" si="25"/>
        <v>17.399999999999999</v>
      </c>
      <c r="N89" s="12">
        <f t="shared" si="26"/>
        <v>15.799999999999999</v>
      </c>
      <c r="O89" s="12">
        <f t="shared" si="27"/>
        <v>0</v>
      </c>
    </row>
    <row r="90" spans="1:15" ht="15" customHeight="1" x14ac:dyDescent="0.25">
      <c r="A90" s="19"/>
      <c r="C90" s="15" t="s">
        <v>22</v>
      </c>
      <c r="D90" s="8">
        <f t="shared" si="1"/>
        <v>39.1</v>
      </c>
      <c r="E90" s="16">
        <v>39.1</v>
      </c>
      <c r="F90" s="16">
        <v>35.9</v>
      </c>
      <c r="G90" s="16"/>
      <c r="H90" s="9">
        <f t="shared" si="2"/>
        <v>-0.2</v>
      </c>
      <c r="I90" s="10">
        <v>-0.2</v>
      </c>
      <c r="J90" s="10">
        <v>-0.1</v>
      </c>
      <c r="K90" s="200"/>
      <c r="L90" s="12">
        <f t="shared" si="24"/>
        <v>38.9</v>
      </c>
      <c r="M90" s="12">
        <f t="shared" si="25"/>
        <v>38.9</v>
      </c>
      <c r="N90" s="12">
        <f t="shared" si="26"/>
        <v>35.799999999999997</v>
      </c>
      <c r="O90" s="12">
        <f t="shared" si="27"/>
        <v>0</v>
      </c>
    </row>
    <row r="91" spans="1:15" ht="30" x14ac:dyDescent="0.25">
      <c r="A91" s="13" t="s">
        <v>78</v>
      </c>
      <c r="B91" s="224" t="s">
        <v>26</v>
      </c>
      <c r="C91" s="15" t="s">
        <v>9</v>
      </c>
      <c r="D91" s="8">
        <f t="shared" si="1"/>
        <v>1741.4</v>
      </c>
      <c r="E91" s="16">
        <v>122.4</v>
      </c>
      <c r="F91" s="16"/>
      <c r="G91" s="16">
        <v>1619</v>
      </c>
      <c r="H91" s="9">
        <f t="shared" si="2"/>
        <v>0</v>
      </c>
      <c r="I91" s="10"/>
      <c r="J91" s="10"/>
      <c r="K91" s="200"/>
      <c r="L91" s="12">
        <f>M91+O91</f>
        <v>1741.4</v>
      </c>
      <c r="M91" s="12">
        <f t="shared" ref="M91:O92" si="34">E91+I91</f>
        <v>122.4</v>
      </c>
      <c r="N91" s="12">
        <f t="shared" si="34"/>
        <v>0</v>
      </c>
      <c r="O91" s="12">
        <f t="shared" si="34"/>
        <v>1619</v>
      </c>
    </row>
    <row r="92" spans="1:15" ht="15" customHeight="1" x14ac:dyDescent="0.25">
      <c r="A92" s="19" t="s">
        <v>79</v>
      </c>
      <c r="B92" s="35" t="s">
        <v>158</v>
      </c>
      <c r="C92" s="95" t="s">
        <v>21</v>
      </c>
      <c r="D92" s="8">
        <f t="shared" si="1"/>
        <v>5</v>
      </c>
      <c r="E92" s="16">
        <v>5</v>
      </c>
      <c r="F92" s="16"/>
      <c r="G92" s="16"/>
      <c r="H92" s="9">
        <f t="shared" si="2"/>
        <v>0</v>
      </c>
      <c r="I92" s="10"/>
      <c r="J92" s="10"/>
      <c r="K92" s="200"/>
      <c r="L92" s="12">
        <f>M92+O92</f>
        <v>5</v>
      </c>
      <c r="M92" s="12">
        <f t="shared" si="34"/>
        <v>5</v>
      </c>
      <c r="N92" s="12">
        <f t="shared" si="34"/>
        <v>0</v>
      </c>
      <c r="O92" s="12">
        <f t="shared" si="34"/>
        <v>0</v>
      </c>
    </row>
    <row r="93" spans="1:15" ht="15.95" customHeight="1" x14ac:dyDescent="0.25">
      <c r="A93" s="20" t="s">
        <v>80</v>
      </c>
      <c r="B93" s="225" t="s">
        <v>162</v>
      </c>
      <c r="C93" s="70"/>
      <c r="D93" s="71">
        <f t="shared" ref="D93:K93" si="35">D28+D29+D34+D40+D45+D51+D56+D61+D66+D71+D77+D82+D87+D91+D92</f>
        <v>7791.1999999999989</v>
      </c>
      <c r="E93" s="71">
        <f t="shared" si="35"/>
        <v>5915.3999999999978</v>
      </c>
      <c r="F93" s="71">
        <f t="shared" si="35"/>
        <v>4140.6999999999989</v>
      </c>
      <c r="G93" s="71">
        <f t="shared" si="35"/>
        <v>1875.8</v>
      </c>
      <c r="H93" s="72">
        <f t="shared" si="35"/>
        <v>-2.8999999999999995</v>
      </c>
      <c r="I93" s="72">
        <f t="shared" si="35"/>
        <v>7.1000000000000014</v>
      </c>
      <c r="J93" s="72">
        <f t="shared" si="35"/>
        <v>-11</v>
      </c>
      <c r="K93" s="226">
        <f t="shared" si="35"/>
        <v>-9.9999999999999982</v>
      </c>
      <c r="L93" s="43">
        <f>M93+O93</f>
        <v>7788.3000000000011</v>
      </c>
      <c r="M93" s="43">
        <f>M28+M29+M34+M40+M45+M51+M56+M61+M66+M71+M77+M82+M87+M91+M92</f>
        <v>5922.5000000000009</v>
      </c>
      <c r="N93" s="43">
        <f>N28+N29+N34+N40+N45+N51+N56+N61+N66+N71+N77+N82+N87+N91+N92</f>
        <v>4129.7000000000007</v>
      </c>
      <c r="O93" s="43">
        <f>O28+O29+O34+O40+O45+O51+O56+O61+O66+O71+O77+O82+O87+O91+O92</f>
        <v>1865.8</v>
      </c>
    </row>
    <row r="94" spans="1:15" ht="15.95" customHeight="1" x14ac:dyDescent="0.25">
      <c r="A94" s="154" t="s">
        <v>81</v>
      </c>
      <c r="B94" s="648" t="s">
        <v>54</v>
      </c>
      <c r="C94" s="649"/>
      <c r="D94" s="649"/>
      <c r="E94" s="649"/>
      <c r="F94" s="649"/>
      <c r="G94" s="649"/>
      <c r="H94" s="649"/>
      <c r="I94" s="649"/>
      <c r="J94" s="649"/>
      <c r="K94" s="649"/>
      <c r="L94" s="649"/>
      <c r="M94" s="649"/>
      <c r="N94" s="649"/>
      <c r="O94" s="650"/>
    </row>
    <row r="95" spans="1:15" ht="15" customHeight="1" x14ac:dyDescent="0.25">
      <c r="A95" s="5" t="s">
        <v>82</v>
      </c>
      <c r="B95" s="78" t="s">
        <v>20</v>
      </c>
      <c r="C95" s="79"/>
      <c r="D95" s="8">
        <f>D96+D97+D98+D101+D102</f>
        <v>2085.6</v>
      </c>
      <c r="E95" s="8">
        <f t="shared" ref="E95:O95" si="36">E96+E97+E98+E101+E102</f>
        <v>1868</v>
      </c>
      <c r="F95" s="8">
        <f t="shared" si="36"/>
        <v>51.1</v>
      </c>
      <c r="G95" s="8">
        <f t="shared" si="36"/>
        <v>217.60000000000002</v>
      </c>
      <c r="H95" s="9">
        <f t="shared" ref="H95:H102" si="37">I95+K95</f>
        <v>23</v>
      </c>
      <c r="I95" s="9">
        <f t="shared" si="36"/>
        <v>18.8</v>
      </c>
      <c r="J95" s="9">
        <f t="shared" si="36"/>
        <v>0.7</v>
      </c>
      <c r="K95" s="217">
        <f t="shared" si="36"/>
        <v>4.2</v>
      </c>
      <c r="L95" s="11">
        <f t="shared" si="36"/>
        <v>2108.6</v>
      </c>
      <c r="M95" s="11">
        <f t="shared" si="36"/>
        <v>1886.8000000000002</v>
      </c>
      <c r="N95" s="11">
        <f t="shared" si="36"/>
        <v>51.800000000000004</v>
      </c>
      <c r="O95" s="11">
        <f t="shared" si="36"/>
        <v>221.8</v>
      </c>
    </row>
    <row r="96" spans="1:15" ht="15" customHeight="1" x14ac:dyDescent="0.25">
      <c r="A96" s="19"/>
      <c r="B96" s="78"/>
      <c r="C96" s="30" t="s">
        <v>21</v>
      </c>
      <c r="D96" s="16">
        <f t="shared" ref="D96:D102" si="38">E96+G96</f>
        <v>55</v>
      </c>
      <c r="E96" s="16">
        <v>42.5</v>
      </c>
      <c r="F96" s="16"/>
      <c r="G96" s="16">
        <v>12.5</v>
      </c>
      <c r="H96" s="9">
        <f t="shared" si="37"/>
        <v>0</v>
      </c>
      <c r="I96" s="10"/>
      <c r="J96" s="10"/>
      <c r="K96" s="200"/>
      <c r="L96" s="12">
        <f t="shared" ref="L96:L146" si="39">M96+O96</f>
        <v>55</v>
      </c>
      <c r="M96" s="12">
        <f t="shared" ref="M96:M146" si="40">E96+I96</f>
        <v>42.5</v>
      </c>
      <c r="N96" s="12">
        <f t="shared" ref="N96:N146" si="41">F96+J96</f>
        <v>0</v>
      </c>
      <c r="O96" s="12">
        <f t="shared" ref="O96:O146" si="42">G96+K96</f>
        <v>12.5</v>
      </c>
    </row>
    <row r="97" spans="1:15" x14ac:dyDescent="0.25">
      <c r="A97" s="19"/>
      <c r="B97" s="78"/>
      <c r="C97" s="161" t="s">
        <v>25</v>
      </c>
      <c r="D97" s="16">
        <f t="shared" si="38"/>
        <v>137.80000000000001</v>
      </c>
      <c r="E97" s="16">
        <v>24.9</v>
      </c>
      <c r="F97" s="16"/>
      <c r="G97" s="16">
        <v>112.9</v>
      </c>
      <c r="H97" s="9">
        <f t="shared" si="37"/>
        <v>0</v>
      </c>
      <c r="I97" s="10">
        <v>-3</v>
      </c>
      <c r="J97" s="10"/>
      <c r="K97" s="200">
        <v>3</v>
      </c>
      <c r="L97" s="12">
        <f>M97+O97</f>
        <v>137.80000000000001</v>
      </c>
      <c r="M97" s="12">
        <f>E97+I97</f>
        <v>21.9</v>
      </c>
      <c r="N97" s="12">
        <f>F97+J97</f>
        <v>0</v>
      </c>
      <c r="O97" s="12">
        <f>G97+K97</f>
        <v>115.9</v>
      </c>
    </row>
    <row r="98" spans="1:15" ht="15" customHeight="1" x14ac:dyDescent="0.25">
      <c r="A98" s="39"/>
      <c r="B98" s="227"/>
      <c r="C98" s="359" t="s">
        <v>31</v>
      </c>
      <c r="D98" s="228">
        <f>D99+D100</f>
        <v>1521.8</v>
      </c>
      <c r="E98" s="16">
        <f t="shared" ref="E98:O98" si="43">E99+E100</f>
        <v>1513.3</v>
      </c>
      <c r="F98" s="16">
        <f t="shared" si="43"/>
        <v>0</v>
      </c>
      <c r="G98" s="16">
        <f t="shared" si="43"/>
        <v>8.5</v>
      </c>
      <c r="H98" s="9">
        <f>I98+K98</f>
        <v>-7.3</v>
      </c>
      <c r="I98" s="10">
        <f>I99+I100</f>
        <v>-7.3</v>
      </c>
      <c r="J98" s="10">
        <f t="shared" ref="J98" si="44">J99+J100</f>
        <v>0</v>
      </c>
      <c r="K98" s="10">
        <f>K100</f>
        <v>0</v>
      </c>
      <c r="L98" s="12">
        <f t="shared" si="43"/>
        <v>1514.5</v>
      </c>
      <c r="M98" s="12">
        <f t="shared" si="43"/>
        <v>1506</v>
      </c>
      <c r="N98" s="12">
        <f t="shared" si="43"/>
        <v>0</v>
      </c>
      <c r="O98" s="12">
        <f t="shared" si="43"/>
        <v>8.5</v>
      </c>
    </row>
    <row r="99" spans="1:15" ht="15" hidden="1" customHeight="1" x14ac:dyDescent="0.25">
      <c r="A99" s="229"/>
      <c r="B99" s="230" t="s">
        <v>8</v>
      </c>
      <c r="C99" s="230"/>
      <c r="D99" s="231">
        <f t="shared" si="38"/>
        <v>121.8</v>
      </c>
      <c r="E99" s="232">
        <v>113.3</v>
      </c>
      <c r="F99" s="232"/>
      <c r="G99" s="232">
        <v>8.5</v>
      </c>
      <c r="H99" s="320">
        <f t="shared" si="37"/>
        <v>-7.3</v>
      </c>
      <c r="I99" s="232">
        <v>-7.3</v>
      </c>
      <c r="J99" s="232"/>
      <c r="K99" s="321"/>
      <c r="L99" s="232">
        <f t="shared" si="39"/>
        <v>114.5</v>
      </c>
      <c r="M99" s="232">
        <f t="shared" si="40"/>
        <v>106</v>
      </c>
      <c r="N99" s="232">
        <f t="shared" si="41"/>
        <v>0</v>
      </c>
      <c r="O99" s="232">
        <f t="shared" si="42"/>
        <v>8.5</v>
      </c>
    </row>
    <row r="100" spans="1:15" ht="27.95" customHeight="1" x14ac:dyDescent="0.25">
      <c r="A100" s="39"/>
      <c r="B100" s="233" t="s">
        <v>157</v>
      </c>
      <c r="C100" s="360"/>
      <c r="D100" s="228">
        <f t="shared" si="38"/>
        <v>1400</v>
      </c>
      <c r="E100" s="16">
        <v>1400</v>
      </c>
      <c r="F100" s="94"/>
      <c r="G100" s="94"/>
      <c r="H100" s="9">
        <f t="shared" si="37"/>
        <v>0</v>
      </c>
      <c r="I100" s="10"/>
      <c r="J100" s="10"/>
      <c r="K100" s="200"/>
      <c r="L100" s="12">
        <f t="shared" si="39"/>
        <v>1400</v>
      </c>
      <c r="M100" s="12">
        <f t="shared" si="40"/>
        <v>1400</v>
      </c>
      <c r="N100" s="12">
        <f t="shared" si="41"/>
        <v>0</v>
      </c>
      <c r="O100" s="12">
        <f t="shared" si="42"/>
        <v>0</v>
      </c>
    </row>
    <row r="101" spans="1:15" ht="15" customHeight="1" x14ac:dyDescent="0.25">
      <c r="A101" s="39"/>
      <c r="B101" s="40"/>
      <c r="C101" s="234" t="s">
        <v>22</v>
      </c>
      <c r="D101" s="16">
        <f t="shared" si="38"/>
        <v>316.3</v>
      </c>
      <c r="E101" s="16">
        <v>232.6</v>
      </c>
      <c r="F101" s="16"/>
      <c r="G101" s="16">
        <v>83.7</v>
      </c>
      <c r="H101" s="9">
        <f t="shared" si="37"/>
        <v>30.3</v>
      </c>
      <c r="I101" s="10">
        <v>29.1</v>
      </c>
      <c r="J101" s="10"/>
      <c r="K101" s="200">
        <v>1.2</v>
      </c>
      <c r="L101" s="12">
        <f t="shared" si="39"/>
        <v>346.6</v>
      </c>
      <c r="M101" s="12">
        <f t="shared" si="40"/>
        <v>261.7</v>
      </c>
      <c r="N101" s="12">
        <f t="shared" si="41"/>
        <v>0</v>
      </c>
      <c r="O101" s="12">
        <f t="shared" si="42"/>
        <v>84.9</v>
      </c>
    </row>
    <row r="102" spans="1:15" ht="15" customHeight="1" x14ac:dyDescent="0.25">
      <c r="A102" s="39"/>
      <c r="B102" s="40"/>
      <c r="C102" s="80" t="s">
        <v>30</v>
      </c>
      <c r="D102" s="16">
        <f t="shared" si="38"/>
        <v>54.7</v>
      </c>
      <c r="E102" s="16">
        <v>54.7</v>
      </c>
      <c r="F102" s="16">
        <v>51.1</v>
      </c>
      <c r="G102" s="16"/>
      <c r="H102" s="9">
        <f t="shared" si="37"/>
        <v>0</v>
      </c>
      <c r="I102" s="10"/>
      <c r="J102" s="10">
        <v>0.7</v>
      </c>
      <c r="K102" s="200"/>
      <c r="L102" s="12">
        <f t="shared" si="39"/>
        <v>54.7</v>
      </c>
      <c r="M102" s="12">
        <f t="shared" si="40"/>
        <v>54.7</v>
      </c>
      <c r="N102" s="12">
        <f t="shared" si="41"/>
        <v>51.800000000000004</v>
      </c>
      <c r="O102" s="12">
        <f t="shared" si="42"/>
        <v>0</v>
      </c>
    </row>
    <row r="103" spans="1:15" ht="15" customHeight="1" x14ac:dyDescent="0.25">
      <c r="A103" s="32" t="s">
        <v>83</v>
      </c>
      <c r="B103" s="220" t="s">
        <v>7</v>
      </c>
      <c r="C103" s="95"/>
      <c r="D103" s="16">
        <f>SUM(D104:D106)</f>
        <v>18.899999999999999</v>
      </c>
      <c r="E103" s="16">
        <f>SUM(E104:E106)</f>
        <v>17.7</v>
      </c>
      <c r="F103" s="16">
        <f>SUM(F104:F106)</f>
        <v>0</v>
      </c>
      <c r="G103" s="16">
        <f t="shared" ref="G103:O103" si="45">SUM(G104:G106)</f>
        <v>1.2</v>
      </c>
      <c r="H103" s="10">
        <f t="shared" si="45"/>
        <v>0</v>
      </c>
      <c r="I103" s="10">
        <f t="shared" si="45"/>
        <v>0</v>
      </c>
      <c r="J103" s="10">
        <f t="shared" si="45"/>
        <v>0</v>
      </c>
      <c r="K103" s="200">
        <f t="shared" si="45"/>
        <v>0</v>
      </c>
      <c r="L103" s="12">
        <f t="shared" si="45"/>
        <v>18.899999999999999</v>
      </c>
      <c r="M103" s="12">
        <f t="shared" si="45"/>
        <v>17.7</v>
      </c>
      <c r="N103" s="12">
        <f t="shared" si="45"/>
        <v>0</v>
      </c>
      <c r="O103" s="12">
        <f t="shared" si="45"/>
        <v>1.2</v>
      </c>
    </row>
    <row r="104" spans="1:15" ht="15" customHeight="1" x14ac:dyDescent="0.25">
      <c r="A104" s="39"/>
      <c r="B104" s="235"/>
      <c r="C104" s="95" t="s">
        <v>25</v>
      </c>
      <c r="D104" s="16">
        <f>E104+G104</f>
        <v>9</v>
      </c>
      <c r="E104" s="16">
        <v>9</v>
      </c>
      <c r="F104" s="16"/>
      <c r="G104" s="16"/>
      <c r="H104" s="9">
        <f>I104+K104</f>
        <v>0</v>
      </c>
      <c r="I104" s="10"/>
      <c r="J104" s="10"/>
      <c r="K104" s="200"/>
      <c r="L104" s="12">
        <f t="shared" si="39"/>
        <v>9</v>
      </c>
      <c r="M104" s="12">
        <f t="shared" si="40"/>
        <v>9</v>
      </c>
      <c r="N104" s="12">
        <f t="shared" si="41"/>
        <v>0</v>
      </c>
      <c r="O104" s="12">
        <f t="shared" si="42"/>
        <v>0</v>
      </c>
    </row>
    <row r="105" spans="1:15" ht="15" customHeight="1" x14ac:dyDescent="0.25">
      <c r="A105" s="39"/>
      <c r="B105" s="221"/>
      <c r="C105" s="95" t="s">
        <v>31</v>
      </c>
      <c r="D105" s="16">
        <f>E105+G105</f>
        <v>1.6</v>
      </c>
      <c r="E105" s="16">
        <v>1.6</v>
      </c>
      <c r="F105" s="16"/>
      <c r="G105" s="16"/>
      <c r="H105" s="9">
        <f t="shared" ref="H105:H146" si="46">I105+K105</f>
        <v>0</v>
      </c>
      <c r="I105" s="10"/>
      <c r="J105" s="10"/>
      <c r="K105" s="200"/>
      <c r="L105" s="12">
        <f t="shared" si="39"/>
        <v>1.6</v>
      </c>
      <c r="M105" s="12">
        <f t="shared" si="40"/>
        <v>1.6</v>
      </c>
      <c r="N105" s="12">
        <f t="shared" si="41"/>
        <v>0</v>
      </c>
      <c r="O105" s="12">
        <f t="shared" si="42"/>
        <v>0</v>
      </c>
    </row>
    <row r="106" spans="1:15" ht="15" customHeight="1" x14ac:dyDescent="0.25">
      <c r="A106" s="39"/>
      <c r="B106" s="221"/>
      <c r="C106" s="95" t="s">
        <v>22</v>
      </c>
      <c r="D106" s="16">
        <f>E106+G106</f>
        <v>8.2999999999999989</v>
      </c>
      <c r="E106" s="16">
        <v>7.1</v>
      </c>
      <c r="F106" s="16"/>
      <c r="G106" s="16">
        <v>1.2</v>
      </c>
      <c r="H106" s="9">
        <f t="shared" si="46"/>
        <v>0</v>
      </c>
      <c r="I106" s="10"/>
      <c r="J106" s="10"/>
      <c r="K106" s="200"/>
      <c r="L106" s="12">
        <f t="shared" si="39"/>
        <v>8.2999999999999989</v>
      </c>
      <c r="M106" s="12">
        <f t="shared" si="40"/>
        <v>7.1</v>
      </c>
      <c r="N106" s="12">
        <f t="shared" si="41"/>
        <v>0</v>
      </c>
      <c r="O106" s="12">
        <f t="shared" si="42"/>
        <v>1.2</v>
      </c>
    </row>
    <row r="107" spans="1:15" ht="15" customHeight="1" x14ac:dyDescent="0.25">
      <c r="A107" s="32" t="s">
        <v>84</v>
      </c>
      <c r="B107" s="17" t="s">
        <v>10</v>
      </c>
      <c r="C107" s="95"/>
      <c r="D107" s="16">
        <f>SUM(D108:D110)</f>
        <v>27.6</v>
      </c>
      <c r="E107" s="16">
        <f>SUM(E108:E110)</f>
        <v>20.9</v>
      </c>
      <c r="F107" s="16">
        <f t="shared" ref="F107:O107" si="47">SUM(F108:F110)</f>
        <v>0</v>
      </c>
      <c r="G107" s="16">
        <f t="shared" si="47"/>
        <v>6.7</v>
      </c>
      <c r="H107" s="10">
        <f t="shared" si="47"/>
        <v>1.5</v>
      </c>
      <c r="I107" s="10">
        <f t="shared" si="47"/>
        <v>1.5</v>
      </c>
      <c r="J107" s="10">
        <f t="shared" si="47"/>
        <v>0</v>
      </c>
      <c r="K107" s="200">
        <f t="shared" si="47"/>
        <v>0</v>
      </c>
      <c r="L107" s="12">
        <f t="shared" si="47"/>
        <v>29.1</v>
      </c>
      <c r="M107" s="12">
        <f t="shared" si="47"/>
        <v>22.4</v>
      </c>
      <c r="N107" s="12">
        <f t="shared" si="47"/>
        <v>0</v>
      </c>
      <c r="O107" s="12">
        <f t="shared" si="47"/>
        <v>6.7</v>
      </c>
    </row>
    <row r="108" spans="1:15" ht="15" customHeight="1" x14ac:dyDescent="0.25">
      <c r="A108" s="39"/>
      <c r="B108" s="218"/>
      <c r="C108" s="95" t="s">
        <v>25</v>
      </c>
      <c r="D108" s="16">
        <f>E108+G108</f>
        <v>8.6</v>
      </c>
      <c r="E108" s="16">
        <v>8.6</v>
      </c>
      <c r="F108" s="16"/>
      <c r="G108" s="16"/>
      <c r="H108" s="9">
        <f t="shared" si="46"/>
        <v>0</v>
      </c>
      <c r="I108" s="10"/>
      <c r="J108" s="10"/>
      <c r="K108" s="200"/>
      <c r="L108" s="12">
        <f t="shared" si="39"/>
        <v>8.6</v>
      </c>
      <c r="M108" s="12">
        <f t="shared" si="40"/>
        <v>8.6</v>
      </c>
      <c r="N108" s="12">
        <f t="shared" si="41"/>
        <v>0</v>
      </c>
      <c r="O108" s="12">
        <f t="shared" si="42"/>
        <v>0</v>
      </c>
    </row>
    <row r="109" spans="1:15" ht="15" customHeight="1" x14ac:dyDescent="0.25">
      <c r="A109" s="39"/>
      <c r="B109" s="6"/>
      <c r="C109" s="95" t="s">
        <v>31</v>
      </c>
      <c r="D109" s="16">
        <f>E109+G109</f>
        <v>0.7</v>
      </c>
      <c r="E109" s="16">
        <v>0.7</v>
      </c>
      <c r="F109" s="16"/>
      <c r="G109" s="16"/>
      <c r="H109" s="9">
        <f t="shared" si="46"/>
        <v>0</v>
      </c>
      <c r="I109" s="10"/>
      <c r="J109" s="10"/>
      <c r="K109" s="200"/>
      <c r="L109" s="12">
        <f t="shared" si="39"/>
        <v>0.7</v>
      </c>
      <c r="M109" s="12">
        <f t="shared" si="40"/>
        <v>0.7</v>
      </c>
      <c r="N109" s="12">
        <f t="shared" si="41"/>
        <v>0</v>
      </c>
      <c r="O109" s="12">
        <f t="shared" si="42"/>
        <v>0</v>
      </c>
    </row>
    <row r="110" spans="1:15" ht="15" customHeight="1" x14ac:dyDescent="0.25">
      <c r="A110" s="39"/>
      <c r="B110" s="6"/>
      <c r="C110" s="95" t="s">
        <v>22</v>
      </c>
      <c r="D110" s="16">
        <f>E110+G110</f>
        <v>18.3</v>
      </c>
      <c r="E110" s="16">
        <v>11.6</v>
      </c>
      <c r="F110" s="16"/>
      <c r="G110" s="16">
        <v>6.7</v>
      </c>
      <c r="H110" s="9">
        <f t="shared" si="46"/>
        <v>1.5</v>
      </c>
      <c r="I110" s="10">
        <v>1.5</v>
      </c>
      <c r="J110" s="10"/>
      <c r="K110" s="200"/>
      <c r="L110" s="12">
        <f t="shared" si="39"/>
        <v>19.8</v>
      </c>
      <c r="M110" s="12">
        <f t="shared" si="40"/>
        <v>13.1</v>
      </c>
      <c r="N110" s="12">
        <f t="shared" si="41"/>
        <v>0</v>
      </c>
      <c r="O110" s="12">
        <f t="shared" si="42"/>
        <v>6.7</v>
      </c>
    </row>
    <row r="111" spans="1:15" ht="15" customHeight="1" x14ac:dyDescent="0.25">
      <c r="A111" s="32" t="s">
        <v>85</v>
      </c>
      <c r="B111" s="35" t="s">
        <v>11</v>
      </c>
      <c r="C111" s="95"/>
      <c r="D111" s="16">
        <f>SUM(D112:D114)</f>
        <v>21.4</v>
      </c>
      <c r="E111" s="16">
        <f>SUM(E112:E114)</f>
        <v>18.2</v>
      </c>
      <c r="F111" s="16">
        <f t="shared" ref="F111:O111" si="48">SUM(F112:F114)</f>
        <v>0</v>
      </c>
      <c r="G111" s="16">
        <f t="shared" si="48"/>
        <v>3.2</v>
      </c>
      <c r="H111" s="10">
        <f t="shared" si="48"/>
        <v>0</v>
      </c>
      <c r="I111" s="10">
        <f t="shared" si="48"/>
        <v>0</v>
      </c>
      <c r="J111" s="10">
        <f t="shared" si="48"/>
        <v>0</v>
      </c>
      <c r="K111" s="200">
        <f t="shared" si="48"/>
        <v>0</v>
      </c>
      <c r="L111" s="12">
        <f t="shared" si="48"/>
        <v>21.4</v>
      </c>
      <c r="M111" s="12">
        <f t="shared" si="48"/>
        <v>18.2</v>
      </c>
      <c r="N111" s="12">
        <f t="shared" si="48"/>
        <v>0</v>
      </c>
      <c r="O111" s="12">
        <f t="shared" si="48"/>
        <v>3.2</v>
      </c>
    </row>
    <row r="112" spans="1:15" ht="15" customHeight="1" x14ac:dyDescent="0.25">
      <c r="A112" s="39"/>
      <c r="B112" s="218"/>
      <c r="C112" s="95" t="s">
        <v>25</v>
      </c>
      <c r="D112" s="16">
        <f>E112+G112</f>
        <v>9</v>
      </c>
      <c r="E112" s="16">
        <v>9</v>
      </c>
      <c r="F112" s="16"/>
      <c r="G112" s="16"/>
      <c r="H112" s="9">
        <f>I112+K112</f>
        <v>0</v>
      </c>
      <c r="I112" s="10"/>
      <c r="J112" s="10"/>
      <c r="K112" s="200"/>
      <c r="L112" s="12">
        <f t="shared" si="39"/>
        <v>9</v>
      </c>
      <c r="M112" s="12">
        <f t="shared" si="40"/>
        <v>9</v>
      </c>
      <c r="N112" s="12">
        <f t="shared" si="41"/>
        <v>0</v>
      </c>
      <c r="O112" s="12">
        <f t="shared" si="42"/>
        <v>0</v>
      </c>
    </row>
    <row r="113" spans="1:15" ht="15" customHeight="1" x14ac:dyDescent="0.25">
      <c r="A113" s="39"/>
      <c r="B113" s="26"/>
      <c r="C113" s="95" t="s">
        <v>31</v>
      </c>
      <c r="D113" s="16">
        <f>E113+G113</f>
        <v>2.2000000000000002</v>
      </c>
      <c r="E113" s="16">
        <v>2.2000000000000002</v>
      </c>
      <c r="F113" s="16"/>
      <c r="G113" s="16"/>
      <c r="H113" s="9">
        <f t="shared" si="46"/>
        <v>0</v>
      </c>
      <c r="I113" s="10"/>
      <c r="J113" s="10"/>
      <c r="K113" s="200"/>
      <c r="L113" s="12">
        <f t="shared" si="39"/>
        <v>2.2000000000000002</v>
      </c>
      <c r="M113" s="12">
        <f t="shared" si="40"/>
        <v>2.2000000000000002</v>
      </c>
      <c r="N113" s="12">
        <f t="shared" si="41"/>
        <v>0</v>
      </c>
      <c r="O113" s="12">
        <f t="shared" si="42"/>
        <v>0</v>
      </c>
    </row>
    <row r="114" spans="1:15" ht="15" customHeight="1" x14ac:dyDescent="0.25">
      <c r="A114" s="39"/>
      <c r="B114" s="26"/>
      <c r="C114" s="95" t="s">
        <v>22</v>
      </c>
      <c r="D114" s="16">
        <f>E114+G114</f>
        <v>10.199999999999999</v>
      </c>
      <c r="E114" s="16">
        <v>7</v>
      </c>
      <c r="F114" s="16"/>
      <c r="G114" s="16">
        <v>3.2</v>
      </c>
      <c r="H114" s="9">
        <f t="shared" si="46"/>
        <v>0</v>
      </c>
      <c r="I114" s="10"/>
      <c r="J114" s="10"/>
      <c r="K114" s="200"/>
      <c r="L114" s="12">
        <f t="shared" si="39"/>
        <v>10.199999999999999</v>
      </c>
      <c r="M114" s="12">
        <f t="shared" si="40"/>
        <v>7</v>
      </c>
      <c r="N114" s="12">
        <f t="shared" si="41"/>
        <v>0</v>
      </c>
      <c r="O114" s="12">
        <f t="shared" si="42"/>
        <v>3.2</v>
      </c>
    </row>
    <row r="115" spans="1:15" ht="15" customHeight="1" x14ac:dyDescent="0.25">
      <c r="A115" s="32" t="s">
        <v>86</v>
      </c>
      <c r="B115" s="35" t="s">
        <v>55</v>
      </c>
      <c r="C115" s="95"/>
      <c r="D115" s="16">
        <f>SUM(D116:D118)</f>
        <v>24.8</v>
      </c>
      <c r="E115" s="16">
        <f>SUM(E116:E118)</f>
        <v>23.9</v>
      </c>
      <c r="F115" s="16">
        <f t="shared" ref="F115:O115" si="49">SUM(F116:F118)</f>
        <v>0</v>
      </c>
      <c r="G115" s="16">
        <f t="shared" si="49"/>
        <v>0.9</v>
      </c>
      <c r="H115" s="10">
        <f t="shared" si="49"/>
        <v>2.6</v>
      </c>
      <c r="I115" s="10">
        <f t="shared" si="49"/>
        <v>2.6</v>
      </c>
      <c r="J115" s="10">
        <f t="shared" si="49"/>
        <v>0</v>
      </c>
      <c r="K115" s="200">
        <f t="shared" si="49"/>
        <v>0</v>
      </c>
      <c r="L115" s="12">
        <f t="shared" si="49"/>
        <v>27.4</v>
      </c>
      <c r="M115" s="12">
        <f t="shared" si="49"/>
        <v>26.5</v>
      </c>
      <c r="N115" s="12">
        <f t="shared" si="49"/>
        <v>0</v>
      </c>
      <c r="O115" s="12">
        <f t="shared" si="49"/>
        <v>0.9</v>
      </c>
    </row>
    <row r="116" spans="1:15" ht="15" customHeight="1" x14ac:dyDescent="0.25">
      <c r="A116" s="39"/>
      <c r="B116" s="218"/>
      <c r="C116" s="95" t="s">
        <v>25</v>
      </c>
      <c r="D116" s="16">
        <f>E116+G116</f>
        <v>10.9</v>
      </c>
      <c r="E116" s="16">
        <v>10.9</v>
      </c>
      <c r="F116" s="16"/>
      <c r="G116" s="16"/>
      <c r="H116" s="9">
        <f>I116+K116</f>
        <v>0</v>
      </c>
      <c r="I116" s="10"/>
      <c r="J116" s="10"/>
      <c r="K116" s="200"/>
      <c r="L116" s="12">
        <f t="shared" si="39"/>
        <v>10.9</v>
      </c>
      <c r="M116" s="12">
        <f t="shared" si="40"/>
        <v>10.9</v>
      </c>
      <c r="N116" s="12">
        <f t="shared" si="41"/>
        <v>0</v>
      </c>
      <c r="O116" s="12">
        <f t="shared" si="42"/>
        <v>0</v>
      </c>
    </row>
    <row r="117" spans="1:15" ht="15" customHeight="1" x14ac:dyDescent="0.25">
      <c r="A117" s="39"/>
      <c r="B117" s="26"/>
      <c r="C117" s="95" t="s">
        <v>31</v>
      </c>
      <c r="D117" s="16">
        <f>E117+G117</f>
        <v>1.7</v>
      </c>
      <c r="E117" s="16">
        <v>1.7</v>
      </c>
      <c r="F117" s="16"/>
      <c r="G117" s="16"/>
      <c r="H117" s="9">
        <f t="shared" si="46"/>
        <v>-0.1</v>
      </c>
      <c r="I117" s="10">
        <v>-0.1</v>
      </c>
      <c r="J117" s="10"/>
      <c r="K117" s="200"/>
      <c r="L117" s="12">
        <f t="shared" si="39"/>
        <v>1.5999999999999999</v>
      </c>
      <c r="M117" s="12">
        <f t="shared" si="40"/>
        <v>1.5999999999999999</v>
      </c>
      <c r="N117" s="12">
        <f t="shared" si="41"/>
        <v>0</v>
      </c>
      <c r="O117" s="12">
        <f t="shared" si="42"/>
        <v>0</v>
      </c>
    </row>
    <row r="118" spans="1:15" ht="15" customHeight="1" x14ac:dyDescent="0.25">
      <c r="A118" s="39"/>
      <c r="B118" s="26"/>
      <c r="C118" s="95" t="s">
        <v>22</v>
      </c>
      <c r="D118" s="16">
        <f>E118+G118</f>
        <v>12.200000000000001</v>
      </c>
      <c r="E118" s="16">
        <v>11.3</v>
      </c>
      <c r="F118" s="16"/>
      <c r="G118" s="16">
        <v>0.9</v>
      </c>
      <c r="H118" s="9">
        <f t="shared" si="46"/>
        <v>2.7</v>
      </c>
      <c r="I118" s="10">
        <v>2.7</v>
      </c>
      <c r="J118" s="10"/>
      <c r="K118" s="200"/>
      <c r="L118" s="12">
        <f t="shared" si="39"/>
        <v>14.9</v>
      </c>
      <c r="M118" s="12">
        <f t="shared" si="40"/>
        <v>14</v>
      </c>
      <c r="N118" s="12">
        <f t="shared" si="41"/>
        <v>0</v>
      </c>
      <c r="O118" s="12">
        <f t="shared" si="42"/>
        <v>0.9</v>
      </c>
    </row>
    <row r="119" spans="1:15" ht="15" customHeight="1" x14ac:dyDescent="0.25">
      <c r="A119" s="32" t="s">
        <v>87</v>
      </c>
      <c r="B119" s="35" t="s">
        <v>56</v>
      </c>
      <c r="C119" s="95"/>
      <c r="D119" s="16">
        <f>SUM(D120:D122)</f>
        <v>19.700000000000003</v>
      </c>
      <c r="E119" s="16">
        <f>SUM(E120:E122)</f>
        <v>19.700000000000003</v>
      </c>
      <c r="F119" s="16">
        <f t="shared" ref="F119:O119" si="50">SUM(F120:F122)</f>
        <v>0</v>
      </c>
      <c r="G119" s="16">
        <f t="shared" si="50"/>
        <v>0</v>
      </c>
      <c r="H119" s="10">
        <f t="shared" si="50"/>
        <v>0.1</v>
      </c>
      <c r="I119" s="10">
        <f t="shared" si="50"/>
        <v>0.1</v>
      </c>
      <c r="J119" s="10">
        <f t="shared" si="50"/>
        <v>0</v>
      </c>
      <c r="K119" s="200">
        <f t="shared" si="50"/>
        <v>0</v>
      </c>
      <c r="L119" s="12">
        <f t="shared" si="50"/>
        <v>19.8</v>
      </c>
      <c r="M119" s="12">
        <f t="shared" si="50"/>
        <v>19.8</v>
      </c>
      <c r="N119" s="12">
        <f t="shared" si="50"/>
        <v>0</v>
      </c>
      <c r="O119" s="12">
        <f t="shared" si="50"/>
        <v>0</v>
      </c>
    </row>
    <row r="120" spans="1:15" ht="15" customHeight="1" x14ac:dyDescent="0.25">
      <c r="A120" s="39"/>
      <c r="B120" s="218"/>
      <c r="C120" s="95" t="s">
        <v>25</v>
      </c>
      <c r="D120" s="16">
        <f>E120+G120</f>
        <v>8.4</v>
      </c>
      <c r="E120" s="16">
        <v>8.4</v>
      </c>
      <c r="F120" s="16"/>
      <c r="G120" s="16"/>
      <c r="H120" s="9">
        <f t="shared" si="46"/>
        <v>0</v>
      </c>
      <c r="I120" s="10"/>
      <c r="J120" s="10"/>
      <c r="K120" s="200"/>
      <c r="L120" s="12">
        <f t="shared" si="39"/>
        <v>8.4</v>
      </c>
      <c r="M120" s="12">
        <f t="shared" si="40"/>
        <v>8.4</v>
      </c>
      <c r="N120" s="12">
        <f t="shared" si="41"/>
        <v>0</v>
      </c>
      <c r="O120" s="12">
        <f t="shared" si="42"/>
        <v>0</v>
      </c>
    </row>
    <row r="121" spans="1:15" ht="15" customHeight="1" x14ac:dyDescent="0.25">
      <c r="A121" s="39"/>
      <c r="B121" s="26"/>
      <c r="C121" s="95" t="s">
        <v>31</v>
      </c>
      <c r="D121" s="16">
        <f>E121+G121</f>
        <v>1.5</v>
      </c>
      <c r="E121" s="16">
        <v>1.5</v>
      </c>
      <c r="F121" s="16"/>
      <c r="G121" s="16"/>
      <c r="H121" s="9">
        <f t="shared" si="46"/>
        <v>0</v>
      </c>
      <c r="I121" s="10"/>
      <c r="J121" s="10"/>
      <c r="K121" s="200"/>
      <c r="L121" s="12">
        <f t="shared" si="39"/>
        <v>1.5</v>
      </c>
      <c r="M121" s="12">
        <f t="shared" si="40"/>
        <v>1.5</v>
      </c>
      <c r="N121" s="12">
        <f t="shared" si="41"/>
        <v>0</v>
      </c>
      <c r="O121" s="12">
        <f t="shared" si="42"/>
        <v>0</v>
      </c>
    </row>
    <row r="122" spans="1:15" ht="15" customHeight="1" x14ac:dyDescent="0.25">
      <c r="A122" s="39"/>
      <c r="B122" s="26"/>
      <c r="C122" s="95" t="s">
        <v>22</v>
      </c>
      <c r="D122" s="16">
        <f>E122+G122</f>
        <v>9.8000000000000007</v>
      </c>
      <c r="E122" s="16">
        <v>9.8000000000000007</v>
      </c>
      <c r="F122" s="16"/>
      <c r="G122" s="16"/>
      <c r="H122" s="9">
        <f t="shared" si="46"/>
        <v>0.1</v>
      </c>
      <c r="I122" s="10">
        <v>0.1</v>
      </c>
      <c r="J122" s="10"/>
      <c r="K122" s="200"/>
      <c r="L122" s="12">
        <f t="shared" si="39"/>
        <v>9.9</v>
      </c>
      <c r="M122" s="12">
        <f t="shared" si="40"/>
        <v>9.9</v>
      </c>
      <c r="N122" s="12">
        <f t="shared" si="41"/>
        <v>0</v>
      </c>
      <c r="O122" s="12">
        <f t="shared" si="42"/>
        <v>0</v>
      </c>
    </row>
    <row r="123" spans="1:15" ht="15" customHeight="1" x14ac:dyDescent="0.25">
      <c r="A123" s="32" t="s">
        <v>88</v>
      </c>
      <c r="B123" s="35" t="s">
        <v>14</v>
      </c>
      <c r="C123" s="95"/>
      <c r="D123" s="16">
        <f>SUM(D124:D126)</f>
        <v>35.5</v>
      </c>
      <c r="E123" s="16">
        <f>SUM(E124:E126)</f>
        <v>31.3</v>
      </c>
      <c r="F123" s="16">
        <f t="shared" ref="F123:O123" si="51">SUM(F124:F126)</f>
        <v>0</v>
      </c>
      <c r="G123" s="16">
        <f t="shared" si="51"/>
        <v>4.2</v>
      </c>
      <c r="H123" s="10">
        <f t="shared" si="51"/>
        <v>-1.1000000000000001</v>
      </c>
      <c r="I123" s="10">
        <f t="shared" si="51"/>
        <v>-1.1000000000000001</v>
      </c>
      <c r="J123" s="10">
        <f t="shared" si="51"/>
        <v>0</v>
      </c>
      <c r="K123" s="200">
        <f t="shared" si="51"/>
        <v>0</v>
      </c>
      <c r="L123" s="12">
        <f t="shared" si="51"/>
        <v>34.4</v>
      </c>
      <c r="M123" s="12">
        <f t="shared" si="51"/>
        <v>30.2</v>
      </c>
      <c r="N123" s="12">
        <f t="shared" si="51"/>
        <v>0</v>
      </c>
      <c r="O123" s="12">
        <f t="shared" si="51"/>
        <v>4.2</v>
      </c>
    </row>
    <row r="124" spans="1:15" ht="15" customHeight="1" x14ac:dyDescent="0.25">
      <c r="A124" s="39"/>
      <c r="B124" s="218"/>
      <c r="C124" s="95" t="s">
        <v>25</v>
      </c>
      <c r="D124" s="16">
        <f>E124+G124</f>
        <v>9.4</v>
      </c>
      <c r="E124" s="16">
        <v>9.4</v>
      </c>
      <c r="F124" s="16"/>
      <c r="G124" s="16"/>
      <c r="H124" s="9">
        <f t="shared" si="46"/>
        <v>0</v>
      </c>
      <c r="I124" s="10"/>
      <c r="J124" s="10"/>
      <c r="K124" s="200"/>
      <c r="L124" s="12">
        <f t="shared" si="39"/>
        <v>9.4</v>
      </c>
      <c r="M124" s="12">
        <f t="shared" si="40"/>
        <v>9.4</v>
      </c>
      <c r="N124" s="12">
        <f t="shared" si="41"/>
        <v>0</v>
      </c>
      <c r="O124" s="12">
        <f t="shared" si="42"/>
        <v>0</v>
      </c>
    </row>
    <row r="125" spans="1:15" ht="15" customHeight="1" x14ac:dyDescent="0.25">
      <c r="A125" s="39"/>
      <c r="B125" s="26"/>
      <c r="C125" s="95" t="s">
        <v>31</v>
      </c>
      <c r="D125" s="16">
        <f>E125+G125</f>
        <v>1.1000000000000001</v>
      </c>
      <c r="E125" s="16">
        <v>1.1000000000000001</v>
      </c>
      <c r="F125" s="16"/>
      <c r="G125" s="16"/>
      <c r="H125" s="9">
        <f t="shared" si="46"/>
        <v>0</v>
      </c>
      <c r="I125" s="10"/>
      <c r="J125" s="10"/>
      <c r="K125" s="200"/>
      <c r="L125" s="12">
        <f t="shared" si="39"/>
        <v>1.1000000000000001</v>
      </c>
      <c r="M125" s="12">
        <f t="shared" si="40"/>
        <v>1.1000000000000001</v>
      </c>
      <c r="N125" s="12">
        <f t="shared" si="41"/>
        <v>0</v>
      </c>
      <c r="O125" s="12">
        <f t="shared" si="42"/>
        <v>0</v>
      </c>
    </row>
    <row r="126" spans="1:15" ht="15" customHeight="1" x14ac:dyDescent="0.25">
      <c r="A126" s="39"/>
      <c r="B126" s="26"/>
      <c r="C126" s="95" t="s">
        <v>22</v>
      </c>
      <c r="D126" s="16">
        <f>E126+G126</f>
        <v>25</v>
      </c>
      <c r="E126" s="16">
        <v>20.8</v>
      </c>
      <c r="F126" s="16"/>
      <c r="G126" s="16">
        <v>4.2</v>
      </c>
      <c r="H126" s="9">
        <f t="shared" si="46"/>
        <v>-1.1000000000000001</v>
      </c>
      <c r="I126" s="10">
        <v>-1.1000000000000001</v>
      </c>
      <c r="J126" s="10"/>
      <c r="K126" s="200"/>
      <c r="L126" s="12">
        <f t="shared" si="39"/>
        <v>23.9</v>
      </c>
      <c r="M126" s="12">
        <f t="shared" si="40"/>
        <v>19.7</v>
      </c>
      <c r="N126" s="12">
        <f t="shared" si="41"/>
        <v>0</v>
      </c>
      <c r="O126" s="12">
        <f t="shared" si="42"/>
        <v>4.2</v>
      </c>
    </row>
    <row r="127" spans="1:15" ht="15" customHeight="1" x14ac:dyDescent="0.25">
      <c r="A127" s="32" t="s">
        <v>89</v>
      </c>
      <c r="B127" s="35" t="s">
        <v>15</v>
      </c>
      <c r="C127" s="95"/>
      <c r="D127" s="16">
        <f t="shared" ref="D127:O127" si="52">SUM(D128:D130)</f>
        <v>21</v>
      </c>
      <c r="E127" s="16">
        <f t="shared" si="52"/>
        <v>21</v>
      </c>
      <c r="F127" s="16">
        <f t="shared" si="52"/>
        <v>0</v>
      </c>
      <c r="G127" s="16">
        <f t="shared" si="52"/>
        <v>0</v>
      </c>
      <c r="H127" s="10">
        <f t="shared" si="52"/>
        <v>0.79999999999999993</v>
      </c>
      <c r="I127" s="10">
        <f t="shared" si="52"/>
        <v>0.79999999999999993</v>
      </c>
      <c r="J127" s="10">
        <f t="shared" si="52"/>
        <v>0</v>
      </c>
      <c r="K127" s="200">
        <f t="shared" si="52"/>
        <v>0</v>
      </c>
      <c r="L127" s="12">
        <f t="shared" si="52"/>
        <v>21.8</v>
      </c>
      <c r="M127" s="12">
        <f t="shared" si="52"/>
        <v>21.8</v>
      </c>
      <c r="N127" s="12">
        <f t="shared" si="52"/>
        <v>0</v>
      </c>
      <c r="O127" s="12">
        <f t="shared" si="52"/>
        <v>0</v>
      </c>
    </row>
    <row r="128" spans="1:15" ht="15" customHeight="1" x14ac:dyDescent="0.25">
      <c r="A128" s="39"/>
      <c r="B128" s="218"/>
      <c r="C128" s="95" t="s">
        <v>25</v>
      </c>
      <c r="D128" s="16">
        <f>E128+G128</f>
        <v>10.4</v>
      </c>
      <c r="E128" s="16">
        <v>10.4</v>
      </c>
      <c r="F128" s="16"/>
      <c r="G128" s="16"/>
      <c r="H128" s="9">
        <f t="shared" si="46"/>
        <v>0</v>
      </c>
      <c r="I128" s="10"/>
      <c r="J128" s="10"/>
      <c r="K128" s="200"/>
      <c r="L128" s="12">
        <f t="shared" si="39"/>
        <v>10.4</v>
      </c>
      <c r="M128" s="12">
        <f t="shared" si="40"/>
        <v>10.4</v>
      </c>
      <c r="N128" s="12">
        <f t="shared" si="41"/>
        <v>0</v>
      </c>
      <c r="O128" s="12">
        <f t="shared" si="42"/>
        <v>0</v>
      </c>
    </row>
    <row r="129" spans="1:15" ht="15" customHeight="1" x14ac:dyDescent="0.25">
      <c r="A129" s="39"/>
      <c r="B129" s="26"/>
      <c r="C129" s="95" t="s">
        <v>31</v>
      </c>
      <c r="D129" s="16">
        <f>E129+G129</f>
        <v>0.8</v>
      </c>
      <c r="E129" s="16">
        <v>0.8</v>
      </c>
      <c r="F129" s="16"/>
      <c r="G129" s="16"/>
      <c r="H129" s="9">
        <f t="shared" si="46"/>
        <v>0.1</v>
      </c>
      <c r="I129" s="10">
        <v>0.1</v>
      </c>
      <c r="J129" s="10"/>
      <c r="K129" s="200"/>
      <c r="L129" s="12">
        <f t="shared" si="39"/>
        <v>0.9</v>
      </c>
      <c r="M129" s="12">
        <f t="shared" si="40"/>
        <v>0.9</v>
      </c>
      <c r="N129" s="12">
        <f t="shared" si="41"/>
        <v>0</v>
      </c>
      <c r="O129" s="12">
        <f t="shared" si="42"/>
        <v>0</v>
      </c>
    </row>
    <row r="130" spans="1:15" ht="15" customHeight="1" x14ac:dyDescent="0.25">
      <c r="A130" s="39"/>
      <c r="B130" s="26"/>
      <c r="C130" s="95" t="s">
        <v>22</v>
      </c>
      <c r="D130" s="16">
        <f>E130+G130</f>
        <v>9.8000000000000007</v>
      </c>
      <c r="E130" s="16">
        <v>9.8000000000000007</v>
      </c>
      <c r="F130" s="16"/>
      <c r="G130" s="16"/>
      <c r="H130" s="9">
        <f t="shared" si="46"/>
        <v>0.7</v>
      </c>
      <c r="I130" s="10">
        <v>0.7</v>
      </c>
      <c r="J130" s="10"/>
      <c r="K130" s="200"/>
      <c r="L130" s="12">
        <f t="shared" si="39"/>
        <v>10.5</v>
      </c>
      <c r="M130" s="12">
        <f t="shared" si="40"/>
        <v>10.5</v>
      </c>
      <c r="N130" s="12">
        <f t="shared" si="41"/>
        <v>0</v>
      </c>
      <c r="O130" s="12">
        <f t="shared" si="42"/>
        <v>0</v>
      </c>
    </row>
    <row r="131" spans="1:15" ht="15" customHeight="1" x14ac:dyDescent="0.25">
      <c r="A131" s="32" t="s">
        <v>90</v>
      </c>
      <c r="B131" s="220" t="s">
        <v>16</v>
      </c>
      <c r="C131" s="95"/>
      <c r="D131" s="16">
        <f>SUM(D132:D134)</f>
        <v>87.2</v>
      </c>
      <c r="E131" s="16">
        <f>SUM(E132:E134)</f>
        <v>42.1</v>
      </c>
      <c r="F131" s="16">
        <f>SUM(F132:F134)</f>
        <v>0</v>
      </c>
      <c r="G131" s="16">
        <f>SUM(G132:G134)</f>
        <v>45.1</v>
      </c>
      <c r="H131" s="10">
        <f t="shared" ref="H131:O131" si="53">SUM(H132:H134)</f>
        <v>0</v>
      </c>
      <c r="I131" s="10">
        <f t="shared" si="53"/>
        <v>0</v>
      </c>
      <c r="J131" s="10">
        <f t="shared" si="53"/>
        <v>0</v>
      </c>
      <c r="K131" s="200">
        <f t="shared" si="53"/>
        <v>0</v>
      </c>
      <c r="L131" s="12">
        <f t="shared" si="53"/>
        <v>87.2</v>
      </c>
      <c r="M131" s="12">
        <f t="shared" si="53"/>
        <v>42.1</v>
      </c>
      <c r="N131" s="12">
        <f t="shared" si="53"/>
        <v>0</v>
      </c>
      <c r="O131" s="12">
        <f t="shared" si="53"/>
        <v>45.1</v>
      </c>
    </row>
    <row r="132" spans="1:15" ht="15" customHeight="1" x14ac:dyDescent="0.25">
      <c r="A132" s="39"/>
      <c r="B132" s="218"/>
      <c r="C132" s="95" t="s">
        <v>25</v>
      </c>
      <c r="D132" s="16">
        <f>E132+G132</f>
        <v>16.100000000000001</v>
      </c>
      <c r="E132" s="16">
        <v>16.100000000000001</v>
      </c>
      <c r="F132" s="16"/>
      <c r="G132" s="16"/>
      <c r="H132" s="9">
        <f t="shared" si="46"/>
        <v>0</v>
      </c>
      <c r="I132" s="10"/>
      <c r="J132" s="10"/>
      <c r="K132" s="200"/>
      <c r="L132" s="12">
        <f t="shared" si="39"/>
        <v>16.100000000000001</v>
      </c>
      <c r="M132" s="12">
        <f t="shared" si="40"/>
        <v>16.100000000000001</v>
      </c>
      <c r="N132" s="12">
        <f t="shared" si="41"/>
        <v>0</v>
      </c>
      <c r="O132" s="12">
        <f t="shared" si="42"/>
        <v>0</v>
      </c>
    </row>
    <row r="133" spans="1:15" ht="15" customHeight="1" x14ac:dyDescent="0.25">
      <c r="A133" s="39"/>
      <c r="B133" s="221"/>
      <c r="C133" s="95" t="s">
        <v>31</v>
      </c>
      <c r="D133" s="16">
        <f>E133+G133</f>
        <v>2.2999999999999998</v>
      </c>
      <c r="E133" s="16">
        <v>2.2999999999999998</v>
      </c>
      <c r="F133" s="16"/>
      <c r="G133" s="16"/>
      <c r="H133" s="9">
        <f t="shared" si="46"/>
        <v>0</v>
      </c>
      <c r="I133" s="10"/>
      <c r="J133" s="10"/>
      <c r="K133" s="200"/>
      <c r="L133" s="12">
        <f t="shared" si="39"/>
        <v>2.2999999999999998</v>
      </c>
      <c r="M133" s="12">
        <f t="shared" si="40"/>
        <v>2.2999999999999998</v>
      </c>
      <c r="N133" s="12">
        <f t="shared" si="41"/>
        <v>0</v>
      </c>
      <c r="O133" s="12">
        <f t="shared" si="42"/>
        <v>0</v>
      </c>
    </row>
    <row r="134" spans="1:15" ht="15" customHeight="1" x14ac:dyDescent="0.25">
      <c r="A134" s="39"/>
      <c r="B134" s="221"/>
      <c r="C134" s="95" t="s">
        <v>22</v>
      </c>
      <c r="D134" s="16">
        <f>E134+G134</f>
        <v>68.8</v>
      </c>
      <c r="E134" s="16">
        <v>23.7</v>
      </c>
      <c r="F134" s="16"/>
      <c r="G134" s="16">
        <v>45.1</v>
      </c>
      <c r="H134" s="9">
        <f t="shared" si="46"/>
        <v>0</v>
      </c>
      <c r="I134" s="10"/>
      <c r="J134" s="10"/>
      <c r="K134" s="200"/>
      <c r="L134" s="12">
        <f t="shared" si="39"/>
        <v>68.8</v>
      </c>
      <c r="M134" s="12">
        <f t="shared" si="40"/>
        <v>23.7</v>
      </c>
      <c r="N134" s="12">
        <f t="shared" si="41"/>
        <v>0</v>
      </c>
      <c r="O134" s="12">
        <f t="shared" si="42"/>
        <v>45.1</v>
      </c>
    </row>
    <row r="135" spans="1:15" ht="15" customHeight="1" x14ac:dyDescent="0.25">
      <c r="A135" s="32" t="s">
        <v>91</v>
      </c>
      <c r="B135" s="35" t="s">
        <v>17</v>
      </c>
      <c r="C135" s="95"/>
      <c r="D135" s="16">
        <f>SUM(D136:D138)</f>
        <v>25.7</v>
      </c>
      <c r="E135" s="16">
        <f>SUM(E136:E138)</f>
        <v>22.5</v>
      </c>
      <c r="F135" s="16">
        <f>SUM(F136:F138)</f>
        <v>0</v>
      </c>
      <c r="G135" s="16">
        <f>SUM(G136:G138)</f>
        <v>3.2</v>
      </c>
      <c r="H135" s="10">
        <f t="shared" ref="H135:O135" si="54">SUM(H136:H138)</f>
        <v>0.2</v>
      </c>
      <c r="I135" s="10">
        <f t="shared" si="54"/>
        <v>0.2</v>
      </c>
      <c r="J135" s="10">
        <f t="shared" si="54"/>
        <v>0</v>
      </c>
      <c r="K135" s="200">
        <f t="shared" si="54"/>
        <v>0</v>
      </c>
      <c r="L135" s="12">
        <f t="shared" si="54"/>
        <v>25.9</v>
      </c>
      <c r="M135" s="12">
        <f t="shared" si="54"/>
        <v>22.7</v>
      </c>
      <c r="N135" s="12">
        <f t="shared" si="54"/>
        <v>0</v>
      </c>
      <c r="O135" s="12">
        <f t="shared" si="54"/>
        <v>3.2</v>
      </c>
    </row>
    <row r="136" spans="1:15" ht="15" customHeight="1" x14ac:dyDescent="0.25">
      <c r="A136" s="39"/>
      <c r="B136" s="218"/>
      <c r="C136" s="95" t="s">
        <v>25</v>
      </c>
      <c r="D136" s="16">
        <f>E136+G136</f>
        <v>9.1</v>
      </c>
      <c r="E136" s="16">
        <v>9.1</v>
      </c>
      <c r="F136" s="16"/>
      <c r="G136" s="16"/>
      <c r="H136" s="9">
        <f t="shared" si="46"/>
        <v>0</v>
      </c>
      <c r="I136" s="10"/>
      <c r="J136" s="10"/>
      <c r="K136" s="200"/>
      <c r="L136" s="12">
        <f t="shared" si="39"/>
        <v>9.1</v>
      </c>
      <c r="M136" s="12">
        <f t="shared" si="40"/>
        <v>9.1</v>
      </c>
      <c r="N136" s="12">
        <f t="shared" si="41"/>
        <v>0</v>
      </c>
      <c r="O136" s="12">
        <f t="shared" si="42"/>
        <v>0</v>
      </c>
    </row>
    <row r="137" spans="1:15" ht="15" customHeight="1" x14ac:dyDescent="0.25">
      <c r="A137" s="39"/>
      <c r="B137" s="26"/>
      <c r="C137" s="95" t="s">
        <v>31</v>
      </c>
      <c r="D137" s="16">
        <f>E137+G137</f>
        <v>1.6</v>
      </c>
      <c r="E137" s="16">
        <v>1.6</v>
      </c>
      <c r="F137" s="16"/>
      <c r="G137" s="16"/>
      <c r="H137" s="9">
        <f t="shared" si="46"/>
        <v>0</v>
      </c>
      <c r="I137" s="10"/>
      <c r="J137" s="10"/>
      <c r="K137" s="200"/>
      <c r="L137" s="12">
        <f t="shared" si="39"/>
        <v>1.6</v>
      </c>
      <c r="M137" s="12">
        <f t="shared" si="40"/>
        <v>1.6</v>
      </c>
      <c r="N137" s="12">
        <f t="shared" si="41"/>
        <v>0</v>
      </c>
      <c r="O137" s="12">
        <f t="shared" si="42"/>
        <v>0</v>
      </c>
    </row>
    <row r="138" spans="1:15" ht="15" customHeight="1" x14ac:dyDescent="0.25">
      <c r="A138" s="39"/>
      <c r="B138" s="26"/>
      <c r="C138" s="95" t="s">
        <v>22</v>
      </c>
      <c r="D138" s="16">
        <f>E138+G138</f>
        <v>15</v>
      </c>
      <c r="E138" s="16">
        <v>11.8</v>
      </c>
      <c r="F138" s="16"/>
      <c r="G138" s="16">
        <v>3.2</v>
      </c>
      <c r="H138" s="9">
        <f t="shared" si="46"/>
        <v>0.2</v>
      </c>
      <c r="I138" s="10">
        <v>0.2</v>
      </c>
      <c r="J138" s="10"/>
      <c r="K138" s="200"/>
      <c r="L138" s="12">
        <f t="shared" si="39"/>
        <v>15.2</v>
      </c>
      <c r="M138" s="12">
        <f t="shared" si="40"/>
        <v>12</v>
      </c>
      <c r="N138" s="12">
        <f t="shared" si="41"/>
        <v>0</v>
      </c>
      <c r="O138" s="12">
        <f t="shared" si="42"/>
        <v>3.2</v>
      </c>
    </row>
    <row r="139" spans="1:15" ht="15" customHeight="1" x14ac:dyDescent="0.25">
      <c r="A139" s="32" t="s">
        <v>92</v>
      </c>
      <c r="B139" s="35" t="s">
        <v>18</v>
      </c>
      <c r="C139" s="95"/>
      <c r="D139" s="16">
        <f>SUM(D140:D142)</f>
        <v>12.7</v>
      </c>
      <c r="E139" s="16">
        <f>SUM(E140:E142)</f>
        <v>12.7</v>
      </c>
      <c r="F139" s="16">
        <f>SUM(F140:F142)</f>
        <v>0</v>
      </c>
      <c r="G139" s="16">
        <f>SUM(G140:G142)</f>
        <v>0</v>
      </c>
      <c r="H139" s="10">
        <f t="shared" ref="H139:O139" si="55">SUM(H140:H142)</f>
        <v>1.7</v>
      </c>
      <c r="I139" s="10">
        <f t="shared" si="55"/>
        <v>0</v>
      </c>
      <c r="J139" s="10">
        <f t="shared" si="55"/>
        <v>0</v>
      </c>
      <c r="K139" s="200">
        <f t="shared" si="55"/>
        <v>1.7</v>
      </c>
      <c r="L139" s="12">
        <f t="shared" si="55"/>
        <v>14.4</v>
      </c>
      <c r="M139" s="12">
        <f t="shared" si="55"/>
        <v>12.7</v>
      </c>
      <c r="N139" s="12">
        <f t="shared" si="55"/>
        <v>0</v>
      </c>
      <c r="O139" s="12">
        <f t="shared" si="55"/>
        <v>1.7</v>
      </c>
    </row>
    <row r="140" spans="1:15" ht="15" customHeight="1" x14ac:dyDescent="0.25">
      <c r="A140" s="39"/>
      <c r="B140" s="218"/>
      <c r="C140" s="95" t="s">
        <v>25</v>
      </c>
      <c r="D140" s="16">
        <f>E140+G140</f>
        <v>6.1</v>
      </c>
      <c r="E140" s="16">
        <v>6.1</v>
      </c>
      <c r="F140" s="16"/>
      <c r="G140" s="16"/>
      <c r="H140" s="9">
        <f t="shared" si="46"/>
        <v>0</v>
      </c>
      <c r="I140" s="10"/>
      <c r="J140" s="10"/>
      <c r="K140" s="200"/>
      <c r="L140" s="12">
        <f t="shared" si="39"/>
        <v>6.1</v>
      </c>
      <c r="M140" s="12">
        <f t="shared" si="40"/>
        <v>6.1</v>
      </c>
      <c r="N140" s="12">
        <f t="shared" si="41"/>
        <v>0</v>
      </c>
      <c r="O140" s="12">
        <f t="shared" si="42"/>
        <v>0</v>
      </c>
    </row>
    <row r="141" spans="1:15" ht="15" customHeight="1" x14ac:dyDescent="0.25">
      <c r="A141" s="39"/>
      <c r="B141" s="26"/>
      <c r="C141" s="95" t="s">
        <v>31</v>
      </c>
      <c r="D141" s="16">
        <f>E141+G141</f>
        <v>0.7</v>
      </c>
      <c r="E141" s="16">
        <v>0.7</v>
      </c>
      <c r="F141" s="16"/>
      <c r="G141" s="16"/>
      <c r="H141" s="9">
        <f t="shared" si="46"/>
        <v>0</v>
      </c>
      <c r="I141" s="10"/>
      <c r="J141" s="10"/>
      <c r="K141" s="200"/>
      <c r="L141" s="12">
        <f t="shared" si="39"/>
        <v>0.7</v>
      </c>
      <c r="M141" s="12">
        <f t="shared" si="40"/>
        <v>0.7</v>
      </c>
      <c r="N141" s="12">
        <f t="shared" si="41"/>
        <v>0</v>
      </c>
      <c r="O141" s="12">
        <f t="shared" si="42"/>
        <v>0</v>
      </c>
    </row>
    <row r="142" spans="1:15" ht="15" customHeight="1" x14ac:dyDescent="0.25">
      <c r="A142" s="39"/>
      <c r="B142" s="26"/>
      <c r="C142" s="95" t="s">
        <v>22</v>
      </c>
      <c r="D142" s="16">
        <f>E142+G142</f>
        <v>5.9</v>
      </c>
      <c r="E142" s="16">
        <v>5.9</v>
      </c>
      <c r="F142" s="16"/>
      <c r="G142" s="16"/>
      <c r="H142" s="9">
        <f t="shared" si="46"/>
        <v>1.7</v>
      </c>
      <c r="I142" s="10"/>
      <c r="J142" s="10"/>
      <c r="K142" s="200">
        <v>1.7</v>
      </c>
      <c r="L142" s="12">
        <f t="shared" si="39"/>
        <v>7.6000000000000005</v>
      </c>
      <c r="M142" s="12">
        <f t="shared" si="40"/>
        <v>5.9</v>
      </c>
      <c r="N142" s="12">
        <f t="shared" si="41"/>
        <v>0</v>
      </c>
      <c r="O142" s="12">
        <f t="shared" si="42"/>
        <v>1.7</v>
      </c>
    </row>
    <row r="143" spans="1:15" ht="15" customHeight="1" x14ac:dyDescent="0.25">
      <c r="A143" s="32" t="s">
        <v>93</v>
      </c>
      <c r="B143" s="29" t="s">
        <v>19</v>
      </c>
      <c r="C143" s="80"/>
      <c r="D143" s="16">
        <f>SUM(D144:D146)</f>
        <v>692.40000000000009</v>
      </c>
      <c r="E143" s="16">
        <f t="shared" ref="E143:O143" si="56">SUM(E144:E146)</f>
        <v>686.1</v>
      </c>
      <c r="F143" s="16">
        <f t="shared" si="56"/>
        <v>0</v>
      </c>
      <c r="G143" s="16">
        <f t="shared" si="56"/>
        <v>6.3</v>
      </c>
      <c r="H143" s="9">
        <f t="shared" si="56"/>
        <v>-0.3</v>
      </c>
      <c r="I143" s="9">
        <f t="shared" si="56"/>
        <v>-0.3</v>
      </c>
      <c r="J143" s="10"/>
      <c r="K143" s="200">
        <f t="shared" si="56"/>
        <v>0</v>
      </c>
      <c r="L143" s="12">
        <f t="shared" si="56"/>
        <v>692.1</v>
      </c>
      <c r="M143" s="12">
        <f t="shared" si="56"/>
        <v>685.8</v>
      </c>
      <c r="N143" s="12">
        <f t="shared" si="56"/>
        <v>0</v>
      </c>
      <c r="O143" s="12">
        <f t="shared" si="56"/>
        <v>6.3</v>
      </c>
    </row>
    <row r="144" spans="1:15" ht="15" customHeight="1" x14ac:dyDescent="0.25">
      <c r="A144" s="39"/>
      <c r="B144" s="78"/>
      <c r="C144" s="95" t="s">
        <v>25</v>
      </c>
      <c r="D144" s="16">
        <f>E144+G144</f>
        <v>3</v>
      </c>
      <c r="E144" s="16">
        <v>3</v>
      </c>
      <c r="F144" s="16"/>
      <c r="G144" s="16"/>
      <c r="H144" s="9">
        <f>I144+K144</f>
        <v>0</v>
      </c>
      <c r="I144" s="10"/>
      <c r="J144" s="10"/>
      <c r="K144" s="200"/>
      <c r="L144" s="12">
        <f>M144+O144</f>
        <v>3</v>
      </c>
      <c r="M144" s="12">
        <f>E144+I144</f>
        <v>3</v>
      </c>
      <c r="N144" s="12">
        <f>F144+J144</f>
        <v>0</v>
      </c>
      <c r="O144" s="12">
        <f>G144+K144</f>
        <v>0</v>
      </c>
    </row>
    <row r="145" spans="1:15" ht="15" customHeight="1" x14ac:dyDescent="0.25">
      <c r="A145" s="39"/>
      <c r="B145" s="78"/>
      <c r="C145" s="80" t="s">
        <v>31</v>
      </c>
      <c r="D145" s="16">
        <f>E145+G145</f>
        <v>244</v>
      </c>
      <c r="E145" s="16">
        <v>244</v>
      </c>
      <c r="F145" s="16"/>
      <c r="G145" s="16"/>
      <c r="H145" s="9">
        <f t="shared" si="46"/>
        <v>0</v>
      </c>
      <c r="I145" s="10"/>
      <c r="J145" s="10"/>
      <c r="K145" s="200"/>
      <c r="L145" s="12">
        <f t="shared" si="39"/>
        <v>244</v>
      </c>
      <c r="M145" s="12">
        <f t="shared" si="40"/>
        <v>244</v>
      </c>
      <c r="N145" s="12">
        <f t="shared" si="41"/>
        <v>0</v>
      </c>
      <c r="O145" s="12">
        <f t="shared" si="42"/>
        <v>0</v>
      </c>
    </row>
    <row r="146" spans="1:15" ht="15" customHeight="1" x14ac:dyDescent="0.25">
      <c r="A146" s="39"/>
      <c r="B146" s="78"/>
      <c r="C146" s="80" t="s">
        <v>22</v>
      </c>
      <c r="D146" s="16">
        <f>E146+G146</f>
        <v>445.40000000000003</v>
      </c>
      <c r="E146" s="16">
        <v>439.1</v>
      </c>
      <c r="F146" s="16"/>
      <c r="G146" s="16">
        <v>6.3</v>
      </c>
      <c r="H146" s="9">
        <f t="shared" si="46"/>
        <v>-0.3</v>
      </c>
      <c r="I146" s="10">
        <v>-0.3</v>
      </c>
      <c r="J146" s="10"/>
      <c r="K146" s="200"/>
      <c r="L146" s="12">
        <f t="shared" si="39"/>
        <v>445.1</v>
      </c>
      <c r="M146" s="12">
        <f t="shared" si="40"/>
        <v>438.8</v>
      </c>
      <c r="N146" s="12">
        <f t="shared" si="41"/>
        <v>0</v>
      </c>
      <c r="O146" s="12">
        <f t="shared" si="42"/>
        <v>6.3</v>
      </c>
    </row>
    <row r="147" spans="1:15" ht="15.95" customHeight="1" x14ac:dyDescent="0.25">
      <c r="A147" s="53" t="s">
        <v>94</v>
      </c>
      <c r="B147" s="43" t="s">
        <v>163</v>
      </c>
      <c r="C147" s="25"/>
      <c r="D147" s="23">
        <f t="shared" ref="D147:O147" si="57">D95+D103+D107+D111+D115+D119+D123+D127+D131+D135+D139+D143</f>
        <v>3072.4999999999995</v>
      </c>
      <c r="E147" s="23">
        <f t="shared" si="57"/>
        <v>2784.1</v>
      </c>
      <c r="F147" s="23">
        <f t="shared" si="57"/>
        <v>51.1</v>
      </c>
      <c r="G147" s="23">
        <f t="shared" si="57"/>
        <v>288.39999999999998</v>
      </c>
      <c r="H147" s="24">
        <f t="shared" si="57"/>
        <v>28.5</v>
      </c>
      <c r="I147" s="24">
        <f t="shared" si="57"/>
        <v>22.6</v>
      </c>
      <c r="J147" s="24">
        <f t="shared" si="57"/>
        <v>0.7</v>
      </c>
      <c r="K147" s="236">
        <f t="shared" si="57"/>
        <v>5.9</v>
      </c>
      <c r="L147" s="43">
        <f>M147+O147</f>
        <v>3101</v>
      </c>
      <c r="M147" s="21">
        <f t="shared" si="57"/>
        <v>2806.7</v>
      </c>
      <c r="N147" s="21">
        <f t="shared" si="57"/>
        <v>51.800000000000004</v>
      </c>
      <c r="O147" s="21">
        <f t="shared" si="57"/>
        <v>294.29999999999995</v>
      </c>
    </row>
    <row r="148" spans="1:15" ht="15.95" customHeight="1" x14ac:dyDescent="0.25">
      <c r="A148" s="13" t="s">
        <v>95</v>
      </c>
      <c r="B148" s="648" t="s">
        <v>57</v>
      </c>
      <c r="C148" s="649"/>
      <c r="D148" s="649"/>
      <c r="E148" s="649"/>
      <c r="F148" s="649"/>
      <c r="G148" s="649"/>
      <c r="H148" s="649"/>
      <c r="I148" s="649"/>
      <c r="J148" s="649"/>
      <c r="K148" s="649"/>
      <c r="L148" s="649"/>
      <c r="M148" s="649"/>
      <c r="N148" s="649"/>
      <c r="O148" s="650"/>
    </row>
    <row r="149" spans="1:15" ht="15" customHeight="1" x14ac:dyDescent="0.25">
      <c r="A149" s="5" t="s">
        <v>96</v>
      </c>
      <c r="B149" s="26" t="s">
        <v>20</v>
      </c>
      <c r="C149" s="7" t="s">
        <v>32</v>
      </c>
      <c r="D149" s="16">
        <f>E149+G149</f>
        <v>85.9</v>
      </c>
      <c r="E149" s="16">
        <v>85.9</v>
      </c>
      <c r="F149" s="16">
        <v>1</v>
      </c>
      <c r="G149" s="16"/>
      <c r="H149" s="9">
        <f t="shared" ref="H149" si="58">I149+K149</f>
        <v>0</v>
      </c>
      <c r="I149" s="10"/>
      <c r="J149" s="10"/>
      <c r="K149" s="200"/>
      <c r="L149" s="12">
        <f>M149+O149</f>
        <v>85.9</v>
      </c>
      <c r="M149" s="12">
        <f t="shared" ref="M149" si="59">E149+I149</f>
        <v>85.9</v>
      </c>
      <c r="N149" s="12">
        <f t="shared" ref="N149" si="60">F149+J149</f>
        <v>1</v>
      </c>
      <c r="O149" s="12">
        <f t="shared" ref="O149" si="61">G149+K149</f>
        <v>0</v>
      </c>
    </row>
    <row r="150" spans="1:15" ht="15" customHeight="1" x14ac:dyDescent="0.25">
      <c r="A150" s="5" t="s">
        <v>97</v>
      </c>
      <c r="B150" s="29" t="s">
        <v>64</v>
      </c>
      <c r="C150" s="30" t="s">
        <v>32</v>
      </c>
      <c r="D150" s="16">
        <f>E150+G150</f>
        <v>33.9</v>
      </c>
      <c r="E150" s="16">
        <v>33.9</v>
      </c>
      <c r="F150" s="16">
        <v>33.1</v>
      </c>
      <c r="G150" s="16"/>
      <c r="H150" s="9">
        <f>I150+K150</f>
        <v>0</v>
      </c>
      <c r="I150" s="10"/>
      <c r="J150" s="10"/>
      <c r="K150" s="200"/>
      <c r="L150" s="12">
        <f>M150+O150</f>
        <v>33.9</v>
      </c>
      <c r="M150" s="12">
        <f t="shared" ref="M150:O150" si="62">E150+I150</f>
        <v>33.9</v>
      </c>
      <c r="N150" s="12">
        <f t="shared" si="62"/>
        <v>33.1</v>
      </c>
      <c r="O150" s="12">
        <f t="shared" si="62"/>
        <v>0</v>
      </c>
    </row>
    <row r="151" spans="1:15" ht="15.95" customHeight="1" x14ac:dyDescent="0.25">
      <c r="A151" s="237" t="s">
        <v>98</v>
      </c>
      <c r="B151" s="225" t="s">
        <v>164</v>
      </c>
      <c r="C151" s="81"/>
      <c r="D151" s="71">
        <f t="shared" ref="D151:O151" si="63">D149+D150</f>
        <v>119.80000000000001</v>
      </c>
      <c r="E151" s="71">
        <f t="shared" si="63"/>
        <v>119.80000000000001</v>
      </c>
      <c r="F151" s="71">
        <f t="shared" si="63"/>
        <v>34.1</v>
      </c>
      <c r="G151" s="71">
        <f t="shared" si="63"/>
        <v>0</v>
      </c>
      <c r="H151" s="72">
        <f t="shared" si="63"/>
        <v>0</v>
      </c>
      <c r="I151" s="72">
        <f t="shared" si="63"/>
        <v>0</v>
      </c>
      <c r="J151" s="72">
        <f t="shared" si="63"/>
        <v>0</v>
      </c>
      <c r="K151" s="226">
        <f t="shared" si="63"/>
        <v>0</v>
      </c>
      <c r="L151" s="43">
        <f>M151+O151</f>
        <v>119.80000000000001</v>
      </c>
      <c r="M151" s="43">
        <f t="shared" si="63"/>
        <v>119.80000000000001</v>
      </c>
      <c r="N151" s="43">
        <f t="shared" si="63"/>
        <v>34.1</v>
      </c>
      <c r="O151" s="43">
        <f t="shared" si="63"/>
        <v>0</v>
      </c>
    </row>
    <row r="152" spans="1:15" ht="15.95" customHeight="1" x14ac:dyDescent="0.25">
      <c r="A152" s="13" t="s">
        <v>99</v>
      </c>
      <c r="B152" s="648" t="s">
        <v>159</v>
      </c>
      <c r="C152" s="649"/>
      <c r="D152" s="649"/>
      <c r="E152" s="649"/>
      <c r="F152" s="649"/>
      <c r="G152" s="649"/>
      <c r="H152" s="649"/>
      <c r="I152" s="649"/>
      <c r="J152" s="649"/>
      <c r="K152" s="649"/>
      <c r="L152" s="649"/>
      <c r="M152" s="649"/>
      <c r="N152" s="649"/>
      <c r="O152" s="650"/>
    </row>
    <row r="153" spans="1:15" ht="15" customHeight="1" x14ac:dyDescent="0.25">
      <c r="A153" s="5" t="s">
        <v>100</v>
      </c>
      <c r="B153" s="146" t="s">
        <v>20</v>
      </c>
      <c r="C153" s="79"/>
      <c r="D153" s="16">
        <f>SUM(D154:D155)</f>
        <v>950.1</v>
      </c>
      <c r="E153" s="16">
        <f>SUM(E154:E155)</f>
        <v>760.2</v>
      </c>
      <c r="F153" s="16">
        <f>SUM(F154:F155)</f>
        <v>152.69999999999999</v>
      </c>
      <c r="G153" s="16">
        <f>SUM(G154:G155)</f>
        <v>189.9</v>
      </c>
      <c r="H153" s="10">
        <f t="shared" ref="H153:O153" si="64">SUM(H154:H155)</f>
        <v>-7.7000000000000171</v>
      </c>
      <c r="I153" s="10">
        <f t="shared" si="64"/>
        <v>-142.80000000000001</v>
      </c>
      <c r="J153" s="10">
        <f t="shared" si="64"/>
        <v>2.5</v>
      </c>
      <c r="K153" s="200">
        <f t="shared" si="64"/>
        <v>135.1</v>
      </c>
      <c r="L153" s="11">
        <f t="shared" si="64"/>
        <v>942.40000000000009</v>
      </c>
      <c r="M153" s="11">
        <f t="shared" si="64"/>
        <v>617.40000000000009</v>
      </c>
      <c r="N153" s="11">
        <f t="shared" si="64"/>
        <v>155.19999999999999</v>
      </c>
      <c r="O153" s="11">
        <f t="shared" si="64"/>
        <v>325</v>
      </c>
    </row>
    <row r="154" spans="1:15" ht="15" customHeight="1" x14ac:dyDescent="0.25">
      <c r="A154" s="19"/>
      <c r="B154" s="146"/>
      <c r="C154" s="30" t="s">
        <v>30</v>
      </c>
      <c r="D154" s="16">
        <f>E154+G154</f>
        <v>10.199999999999999</v>
      </c>
      <c r="E154" s="16">
        <v>10.199999999999999</v>
      </c>
      <c r="F154" s="16">
        <v>0.5</v>
      </c>
      <c r="G154" s="16"/>
      <c r="H154" s="9">
        <f t="shared" ref="H154:H185" si="65">I154+K154</f>
        <v>0</v>
      </c>
      <c r="I154" s="10"/>
      <c r="J154" s="10"/>
      <c r="K154" s="200"/>
      <c r="L154" s="12">
        <f t="shared" ref="L154" si="66">M154+O154</f>
        <v>10.199999999999999</v>
      </c>
      <c r="M154" s="12">
        <f t="shared" ref="M154" si="67">E154+I154</f>
        <v>10.199999999999999</v>
      </c>
      <c r="N154" s="12">
        <f t="shared" ref="N154" si="68">F154+J154</f>
        <v>0.5</v>
      </c>
      <c r="O154" s="12">
        <f t="shared" ref="O154" si="69">G154+K154</f>
        <v>0</v>
      </c>
    </row>
    <row r="155" spans="1:15" ht="15.75" customHeight="1" x14ac:dyDescent="0.25">
      <c r="A155" s="19"/>
      <c r="B155" s="146"/>
      <c r="C155" s="30" t="s">
        <v>46</v>
      </c>
      <c r="D155" s="16">
        <f>E155+G155</f>
        <v>939.9</v>
      </c>
      <c r="E155" s="16">
        <v>750</v>
      </c>
      <c r="F155" s="16">
        <v>152.19999999999999</v>
      </c>
      <c r="G155" s="16">
        <v>189.9</v>
      </c>
      <c r="H155" s="9">
        <f t="shared" si="65"/>
        <v>-7.7000000000000171</v>
      </c>
      <c r="I155" s="10">
        <v>-142.80000000000001</v>
      </c>
      <c r="J155" s="10">
        <v>2.5</v>
      </c>
      <c r="K155" s="10">
        <v>135.1</v>
      </c>
      <c r="L155" s="12">
        <f t="shared" ref="L155" si="70">M155+O155</f>
        <v>932.2</v>
      </c>
      <c r="M155" s="12">
        <f t="shared" ref="M155" si="71">E155+I155</f>
        <v>607.20000000000005</v>
      </c>
      <c r="N155" s="12">
        <f t="shared" ref="N155" si="72">F155+J155</f>
        <v>154.69999999999999</v>
      </c>
      <c r="O155" s="12">
        <f t="shared" ref="O155" si="73">G155+K155</f>
        <v>325</v>
      </c>
    </row>
    <row r="156" spans="1:15" x14ac:dyDescent="0.25">
      <c r="A156" s="13" t="s">
        <v>101</v>
      </c>
      <c r="B156" s="14" t="s">
        <v>50</v>
      </c>
      <c r="C156" s="30" t="s">
        <v>46</v>
      </c>
      <c r="D156" s="16">
        <f t="shared" ref="D156:D185" si="74">E156+G156</f>
        <v>358.5</v>
      </c>
      <c r="E156" s="16">
        <v>358.5</v>
      </c>
      <c r="F156" s="16">
        <v>298.7</v>
      </c>
      <c r="G156" s="16"/>
      <c r="H156" s="10">
        <f t="shared" si="65"/>
        <v>0.70000000000000007</v>
      </c>
      <c r="I156" s="10">
        <v>-0.1</v>
      </c>
      <c r="J156" s="10">
        <v>-5.4</v>
      </c>
      <c r="K156" s="10">
        <v>0.8</v>
      </c>
      <c r="L156" s="12">
        <f t="shared" ref="L156:L185" si="75">M156+O156</f>
        <v>359.2</v>
      </c>
      <c r="M156" s="12">
        <f t="shared" ref="M156:M185" si="76">E156+I156</f>
        <v>358.4</v>
      </c>
      <c r="N156" s="12">
        <f t="shared" ref="N156:N185" si="77">F156+J156</f>
        <v>293.3</v>
      </c>
      <c r="O156" s="12">
        <f t="shared" ref="O156:O184" si="78">G156+K156</f>
        <v>0.8</v>
      </c>
    </row>
    <row r="157" spans="1:15" ht="15" customHeight="1" x14ac:dyDescent="0.25">
      <c r="A157" s="13" t="s">
        <v>102</v>
      </c>
      <c r="B157" s="12" t="s">
        <v>33</v>
      </c>
      <c r="C157" s="30" t="s">
        <v>46</v>
      </c>
      <c r="D157" s="16">
        <f t="shared" si="74"/>
        <v>136.69999999999999</v>
      </c>
      <c r="E157" s="16">
        <v>136.69999999999999</v>
      </c>
      <c r="F157" s="16">
        <v>107.7</v>
      </c>
      <c r="G157" s="16"/>
      <c r="H157" s="10">
        <f t="shared" si="65"/>
        <v>1.1000000000000001</v>
      </c>
      <c r="I157" s="10">
        <v>1.1000000000000001</v>
      </c>
      <c r="J157" s="10">
        <v>1.1000000000000001</v>
      </c>
      <c r="K157" s="10"/>
      <c r="L157" s="12">
        <f t="shared" si="75"/>
        <v>137.79999999999998</v>
      </c>
      <c r="M157" s="12">
        <f t="shared" si="76"/>
        <v>137.79999999999998</v>
      </c>
      <c r="N157" s="12">
        <f t="shared" si="77"/>
        <v>108.8</v>
      </c>
      <c r="O157" s="12">
        <f t="shared" si="78"/>
        <v>0</v>
      </c>
    </row>
    <row r="158" spans="1:15" ht="15" customHeight="1" x14ac:dyDescent="0.25">
      <c r="A158" s="13" t="s">
        <v>103</v>
      </c>
      <c r="B158" s="12" t="s">
        <v>149</v>
      </c>
      <c r="C158" s="30" t="s">
        <v>46</v>
      </c>
      <c r="D158" s="16">
        <f t="shared" si="74"/>
        <v>189.3</v>
      </c>
      <c r="E158" s="16">
        <v>189.3</v>
      </c>
      <c r="F158" s="16">
        <v>141.80000000000001</v>
      </c>
      <c r="G158" s="16"/>
      <c r="H158" s="10">
        <f t="shared" si="65"/>
        <v>1.3</v>
      </c>
      <c r="I158" s="10">
        <v>1.3</v>
      </c>
      <c r="J158" s="10">
        <v>1.3</v>
      </c>
      <c r="K158" s="10"/>
      <c r="L158" s="12">
        <f t="shared" si="75"/>
        <v>190.60000000000002</v>
      </c>
      <c r="M158" s="12">
        <f t="shared" si="76"/>
        <v>190.60000000000002</v>
      </c>
      <c r="N158" s="12">
        <f t="shared" si="77"/>
        <v>143.10000000000002</v>
      </c>
      <c r="O158" s="12">
        <f t="shared" si="78"/>
        <v>0</v>
      </c>
    </row>
    <row r="159" spans="1:15" ht="15" customHeight="1" x14ac:dyDescent="0.25">
      <c r="A159" s="13" t="s">
        <v>145</v>
      </c>
      <c r="B159" s="12" t="s">
        <v>323</v>
      </c>
      <c r="C159" s="30" t="s">
        <v>46</v>
      </c>
      <c r="D159" s="16">
        <f t="shared" si="74"/>
        <v>289.10000000000002</v>
      </c>
      <c r="E159" s="16">
        <v>289.10000000000002</v>
      </c>
      <c r="F159" s="16">
        <v>233.6</v>
      </c>
      <c r="G159" s="16"/>
      <c r="H159" s="10">
        <f t="shared" si="65"/>
        <v>1.3</v>
      </c>
      <c r="I159" s="10">
        <v>1.3</v>
      </c>
      <c r="J159" s="10">
        <v>1.2</v>
      </c>
      <c r="K159" s="10"/>
      <c r="L159" s="12">
        <f t="shared" si="75"/>
        <v>290.40000000000003</v>
      </c>
      <c r="M159" s="12">
        <f t="shared" si="76"/>
        <v>290.40000000000003</v>
      </c>
      <c r="N159" s="12">
        <f t="shared" si="77"/>
        <v>234.79999999999998</v>
      </c>
      <c r="O159" s="12">
        <f t="shared" si="78"/>
        <v>0</v>
      </c>
    </row>
    <row r="160" spans="1:15" ht="15" customHeight="1" x14ac:dyDescent="0.25">
      <c r="A160" s="13" t="s">
        <v>146</v>
      </c>
      <c r="B160" s="12" t="s">
        <v>142</v>
      </c>
      <c r="C160" s="30" t="s">
        <v>46</v>
      </c>
      <c r="D160" s="16">
        <f t="shared" si="74"/>
        <v>88.3</v>
      </c>
      <c r="E160" s="16">
        <v>88.3</v>
      </c>
      <c r="F160" s="16">
        <v>64</v>
      </c>
      <c r="G160" s="16"/>
      <c r="H160" s="10">
        <f t="shared" si="65"/>
        <v>0</v>
      </c>
      <c r="I160" s="10"/>
      <c r="J160" s="10"/>
      <c r="K160" s="10"/>
      <c r="L160" s="12">
        <f t="shared" si="75"/>
        <v>88.3</v>
      </c>
      <c r="M160" s="12">
        <f t="shared" si="76"/>
        <v>88.3</v>
      </c>
      <c r="N160" s="12">
        <f t="shared" si="77"/>
        <v>64</v>
      </c>
      <c r="O160" s="12">
        <f t="shared" si="78"/>
        <v>0</v>
      </c>
    </row>
    <row r="161" spans="1:17" ht="15" customHeight="1" x14ac:dyDescent="0.25">
      <c r="A161" s="13" t="s">
        <v>104</v>
      </c>
      <c r="B161" s="245" t="s">
        <v>291</v>
      </c>
      <c r="C161" s="30" t="s">
        <v>46</v>
      </c>
      <c r="D161" s="16">
        <f t="shared" si="74"/>
        <v>370.8</v>
      </c>
      <c r="E161" s="16">
        <v>368.1</v>
      </c>
      <c r="F161" s="16">
        <v>292.2</v>
      </c>
      <c r="G161" s="16">
        <v>2.7</v>
      </c>
      <c r="H161" s="10">
        <f t="shared" si="65"/>
        <v>1</v>
      </c>
      <c r="I161" s="10">
        <v>1</v>
      </c>
      <c r="J161" s="10">
        <v>1</v>
      </c>
      <c r="K161" s="10"/>
      <c r="L161" s="12">
        <f t="shared" si="75"/>
        <v>371.8</v>
      </c>
      <c r="M161" s="12">
        <f t="shared" si="76"/>
        <v>369.1</v>
      </c>
      <c r="N161" s="12">
        <f t="shared" si="77"/>
        <v>293.2</v>
      </c>
      <c r="O161" s="12">
        <f t="shared" si="78"/>
        <v>2.7</v>
      </c>
    </row>
    <row r="162" spans="1:17" ht="16.5" customHeight="1" x14ac:dyDescent="0.25">
      <c r="A162" s="13" t="s">
        <v>147</v>
      </c>
      <c r="B162" s="12" t="s">
        <v>324</v>
      </c>
      <c r="C162" s="30" t="s">
        <v>46</v>
      </c>
      <c r="D162" s="16">
        <f t="shared" si="74"/>
        <v>339.6</v>
      </c>
      <c r="E162" s="16">
        <v>336.1</v>
      </c>
      <c r="F162" s="16">
        <v>244.5</v>
      </c>
      <c r="G162" s="16">
        <v>3.5</v>
      </c>
      <c r="H162" s="10">
        <f t="shared" si="65"/>
        <v>1.2</v>
      </c>
      <c r="I162" s="10">
        <v>1.2</v>
      </c>
      <c r="J162" s="10">
        <v>1.2</v>
      </c>
      <c r="K162" s="10"/>
      <c r="L162" s="12">
        <f t="shared" si="75"/>
        <v>340.8</v>
      </c>
      <c r="M162" s="12">
        <f t="shared" si="76"/>
        <v>337.3</v>
      </c>
      <c r="N162" s="12">
        <f t="shared" si="77"/>
        <v>245.7</v>
      </c>
      <c r="O162" s="12">
        <f t="shared" si="78"/>
        <v>3.5</v>
      </c>
    </row>
    <row r="163" spans="1:17" ht="16.5" customHeight="1" x14ac:dyDescent="0.25">
      <c r="A163" s="13" t="s">
        <v>148</v>
      </c>
      <c r="B163" s="12" t="s">
        <v>325</v>
      </c>
      <c r="C163" s="30" t="s">
        <v>46</v>
      </c>
      <c r="D163" s="16">
        <f t="shared" si="74"/>
        <v>466.1</v>
      </c>
      <c r="E163" s="16">
        <v>466.1</v>
      </c>
      <c r="F163" s="16">
        <v>364.4</v>
      </c>
      <c r="G163" s="16"/>
      <c r="H163" s="10">
        <f t="shared" si="65"/>
        <v>0.9</v>
      </c>
      <c r="I163" s="10">
        <v>0.9</v>
      </c>
      <c r="J163" s="10">
        <v>0.9</v>
      </c>
      <c r="K163" s="10"/>
      <c r="L163" s="12">
        <f t="shared" si="75"/>
        <v>467</v>
      </c>
      <c r="M163" s="12">
        <f t="shared" si="76"/>
        <v>467</v>
      </c>
      <c r="N163" s="12">
        <f t="shared" si="77"/>
        <v>365.29999999999995</v>
      </c>
      <c r="O163" s="12">
        <f t="shared" si="78"/>
        <v>0</v>
      </c>
    </row>
    <row r="164" spans="1:17" ht="15" customHeight="1" x14ac:dyDescent="0.25">
      <c r="A164" s="13" t="s">
        <v>105</v>
      </c>
      <c r="B164" s="12" t="s">
        <v>326</v>
      </c>
      <c r="C164" s="30" t="s">
        <v>46</v>
      </c>
      <c r="D164" s="16">
        <f t="shared" si="74"/>
        <v>179.7</v>
      </c>
      <c r="E164" s="16">
        <v>179.7</v>
      </c>
      <c r="F164" s="16">
        <v>129.6</v>
      </c>
      <c r="G164" s="16"/>
      <c r="H164" s="10">
        <f t="shared" si="65"/>
        <v>1</v>
      </c>
      <c r="I164" s="10">
        <v>1</v>
      </c>
      <c r="J164" s="10">
        <v>1</v>
      </c>
      <c r="K164" s="10"/>
      <c r="L164" s="12">
        <f t="shared" si="75"/>
        <v>180.7</v>
      </c>
      <c r="M164" s="12">
        <f t="shared" si="76"/>
        <v>180.7</v>
      </c>
      <c r="N164" s="12">
        <f t="shared" si="77"/>
        <v>130.6</v>
      </c>
      <c r="O164" s="12">
        <f t="shared" si="78"/>
        <v>0</v>
      </c>
    </row>
    <row r="165" spans="1:17" ht="15" customHeight="1" x14ac:dyDescent="0.25">
      <c r="A165" s="13" t="s">
        <v>106</v>
      </c>
      <c r="B165" s="12" t="s">
        <v>310</v>
      </c>
      <c r="C165" s="30" t="s">
        <v>46</v>
      </c>
      <c r="D165" s="16">
        <f t="shared" si="74"/>
        <v>193</v>
      </c>
      <c r="E165" s="16">
        <v>193</v>
      </c>
      <c r="F165" s="16">
        <v>145.9</v>
      </c>
      <c r="G165" s="16"/>
      <c r="H165" s="10">
        <f t="shared" si="65"/>
        <v>1.5</v>
      </c>
      <c r="I165" s="10">
        <v>0.6</v>
      </c>
      <c r="J165" s="10">
        <v>-0.1</v>
      </c>
      <c r="K165" s="10">
        <v>0.9</v>
      </c>
      <c r="L165" s="12">
        <f t="shared" si="75"/>
        <v>194.5</v>
      </c>
      <c r="M165" s="12">
        <f t="shared" si="76"/>
        <v>193.6</v>
      </c>
      <c r="N165" s="12">
        <f t="shared" si="77"/>
        <v>145.80000000000001</v>
      </c>
      <c r="O165" s="12">
        <f t="shared" si="78"/>
        <v>0.9</v>
      </c>
    </row>
    <row r="166" spans="1:17" ht="15" customHeight="1" x14ac:dyDescent="0.25">
      <c r="A166" s="13" t="s">
        <v>107</v>
      </c>
      <c r="B166" s="196" t="s">
        <v>42</v>
      </c>
      <c r="C166" s="30" t="s">
        <v>46</v>
      </c>
      <c r="D166" s="16">
        <f t="shared" si="74"/>
        <v>105.6</v>
      </c>
      <c r="E166" s="16">
        <v>105.6</v>
      </c>
      <c r="F166" s="16">
        <v>80.3</v>
      </c>
      <c r="G166" s="16"/>
      <c r="H166" s="10">
        <f t="shared" si="65"/>
        <v>0</v>
      </c>
      <c r="I166" s="10"/>
      <c r="J166" s="10"/>
      <c r="K166" s="10"/>
      <c r="L166" s="12">
        <f t="shared" si="75"/>
        <v>105.6</v>
      </c>
      <c r="M166" s="12">
        <f t="shared" si="76"/>
        <v>105.6</v>
      </c>
      <c r="N166" s="12">
        <f t="shared" si="77"/>
        <v>80.3</v>
      </c>
      <c r="O166" s="12">
        <f t="shared" si="78"/>
        <v>0</v>
      </c>
    </row>
    <row r="167" spans="1:17" ht="15" customHeight="1" x14ac:dyDescent="0.25">
      <c r="A167" s="13" t="s">
        <v>108</v>
      </c>
      <c r="B167" s="12" t="s">
        <v>153</v>
      </c>
      <c r="C167" s="30" t="s">
        <v>46</v>
      </c>
      <c r="D167" s="16">
        <f t="shared" si="74"/>
        <v>185.9</v>
      </c>
      <c r="E167" s="16">
        <v>185.9</v>
      </c>
      <c r="F167" s="16">
        <v>150.80000000000001</v>
      </c>
      <c r="G167" s="16"/>
      <c r="H167" s="10">
        <f t="shared" si="65"/>
        <v>0.7</v>
      </c>
      <c r="I167" s="10">
        <v>0.7</v>
      </c>
      <c r="J167" s="10">
        <v>0.7</v>
      </c>
      <c r="K167" s="10"/>
      <c r="L167" s="12">
        <f t="shared" si="75"/>
        <v>186.6</v>
      </c>
      <c r="M167" s="12">
        <f t="shared" si="76"/>
        <v>186.6</v>
      </c>
      <c r="N167" s="12">
        <f t="shared" si="77"/>
        <v>151.5</v>
      </c>
      <c r="O167" s="12">
        <f t="shared" si="78"/>
        <v>0</v>
      </c>
    </row>
    <row r="168" spans="1:17" ht="15" customHeight="1" x14ac:dyDescent="0.25">
      <c r="A168" s="13" t="s">
        <v>109</v>
      </c>
      <c r="B168" s="12" t="s">
        <v>41</v>
      </c>
      <c r="C168" s="30" t="s">
        <v>46</v>
      </c>
      <c r="D168" s="16">
        <f t="shared" si="74"/>
        <v>118.2</v>
      </c>
      <c r="E168" s="16">
        <v>118.2</v>
      </c>
      <c r="F168" s="16">
        <v>98.8</v>
      </c>
      <c r="G168" s="16"/>
      <c r="H168" s="10">
        <f t="shared" si="65"/>
        <v>0</v>
      </c>
      <c r="I168" s="10"/>
      <c r="J168" s="10"/>
      <c r="K168" s="10"/>
      <c r="L168" s="12">
        <f t="shared" si="75"/>
        <v>118.2</v>
      </c>
      <c r="M168" s="12">
        <f t="shared" si="76"/>
        <v>118.2</v>
      </c>
      <c r="N168" s="12">
        <f t="shared" si="77"/>
        <v>98.8</v>
      </c>
      <c r="O168" s="12">
        <f t="shared" si="78"/>
        <v>0</v>
      </c>
    </row>
    <row r="169" spans="1:17" ht="15" customHeight="1" x14ac:dyDescent="0.25">
      <c r="A169" s="13" t="s">
        <v>154</v>
      </c>
      <c r="B169" s="196" t="s">
        <v>43</v>
      </c>
      <c r="C169" s="30" t="s">
        <v>46</v>
      </c>
      <c r="D169" s="16">
        <f t="shared" si="74"/>
        <v>131.69999999999999</v>
      </c>
      <c r="E169" s="16">
        <v>131.69999999999999</v>
      </c>
      <c r="F169" s="16">
        <v>108.1</v>
      </c>
      <c r="G169" s="16"/>
      <c r="H169" s="10">
        <f t="shared" si="65"/>
        <v>0.5</v>
      </c>
      <c r="I169" s="10">
        <v>0.5</v>
      </c>
      <c r="J169" s="10">
        <v>0.5</v>
      </c>
      <c r="K169" s="10"/>
      <c r="L169" s="12">
        <f t="shared" si="75"/>
        <v>132.19999999999999</v>
      </c>
      <c r="M169" s="12">
        <f t="shared" si="76"/>
        <v>132.19999999999999</v>
      </c>
      <c r="N169" s="12">
        <f t="shared" si="77"/>
        <v>108.6</v>
      </c>
      <c r="O169" s="12">
        <f t="shared" si="78"/>
        <v>0</v>
      </c>
    </row>
    <row r="170" spans="1:17" ht="15" customHeight="1" x14ac:dyDescent="0.25">
      <c r="A170" s="13" t="s">
        <v>110</v>
      </c>
      <c r="B170" s="12" t="s">
        <v>40</v>
      </c>
      <c r="C170" s="30" t="s">
        <v>46</v>
      </c>
      <c r="D170" s="16">
        <f t="shared" si="74"/>
        <v>129.80000000000001</v>
      </c>
      <c r="E170" s="16">
        <v>129.80000000000001</v>
      </c>
      <c r="F170" s="16">
        <v>104.3</v>
      </c>
      <c r="G170" s="16"/>
      <c r="H170" s="10">
        <f t="shared" si="65"/>
        <v>0</v>
      </c>
      <c r="I170" s="10"/>
      <c r="J170" s="10"/>
      <c r="K170" s="10"/>
      <c r="L170" s="12">
        <f t="shared" si="75"/>
        <v>129.80000000000001</v>
      </c>
      <c r="M170" s="12">
        <f t="shared" si="76"/>
        <v>129.80000000000001</v>
      </c>
      <c r="N170" s="12">
        <f t="shared" si="77"/>
        <v>104.3</v>
      </c>
      <c r="O170" s="12">
        <f t="shared" si="78"/>
        <v>0</v>
      </c>
    </row>
    <row r="171" spans="1:17" ht="15" customHeight="1" x14ac:dyDescent="0.25">
      <c r="A171" s="13" t="s">
        <v>111</v>
      </c>
      <c r="B171" s="246" t="s">
        <v>312</v>
      </c>
      <c r="C171" s="30" t="s">
        <v>46</v>
      </c>
      <c r="D171" s="16">
        <f t="shared" si="74"/>
        <v>141.80000000000001</v>
      </c>
      <c r="E171" s="16">
        <v>141.80000000000001</v>
      </c>
      <c r="F171" s="16">
        <v>122.5</v>
      </c>
      <c r="G171" s="16"/>
      <c r="H171" s="10">
        <f t="shared" si="65"/>
        <v>0.2</v>
      </c>
      <c r="I171" s="10">
        <v>0.2</v>
      </c>
      <c r="J171" s="10">
        <v>0.2</v>
      </c>
      <c r="K171" s="10"/>
      <c r="L171" s="12">
        <f t="shared" si="75"/>
        <v>142</v>
      </c>
      <c r="M171" s="12">
        <f t="shared" si="76"/>
        <v>142</v>
      </c>
      <c r="N171" s="12">
        <f t="shared" si="77"/>
        <v>122.7</v>
      </c>
      <c r="O171" s="12">
        <f t="shared" si="78"/>
        <v>0</v>
      </c>
    </row>
    <row r="172" spans="1:17" ht="15" customHeight="1" x14ac:dyDescent="0.25">
      <c r="A172" s="13" t="s">
        <v>112</v>
      </c>
      <c r="B172" s="91" t="s">
        <v>416</v>
      </c>
      <c r="C172" s="30" t="s">
        <v>46</v>
      </c>
      <c r="D172" s="16">
        <f t="shared" si="74"/>
        <v>71.8</v>
      </c>
      <c r="E172" s="16">
        <v>71.8</v>
      </c>
      <c r="F172" s="16">
        <v>56.5</v>
      </c>
      <c r="G172" s="16"/>
      <c r="H172" s="10">
        <f t="shared" si="65"/>
        <v>0</v>
      </c>
      <c r="I172" s="10"/>
      <c r="J172" s="10"/>
      <c r="K172" s="10"/>
      <c r="L172" s="12">
        <f t="shared" si="75"/>
        <v>71.8</v>
      </c>
      <c r="M172" s="12">
        <f t="shared" si="76"/>
        <v>71.8</v>
      </c>
      <c r="N172" s="12">
        <f t="shared" si="77"/>
        <v>56.5</v>
      </c>
      <c r="O172" s="12">
        <f t="shared" si="78"/>
        <v>0</v>
      </c>
    </row>
    <row r="173" spans="1:17" ht="15" customHeight="1" x14ac:dyDescent="0.25">
      <c r="A173" s="13" t="s">
        <v>113</v>
      </c>
      <c r="B173" s="29" t="s">
        <v>371</v>
      </c>
      <c r="C173" s="30" t="s">
        <v>46</v>
      </c>
      <c r="D173" s="16">
        <f t="shared" si="74"/>
        <v>187.8</v>
      </c>
      <c r="E173" s="16">
        <v>187.8</v>
      </c>
      <c r="F173" s="16">
        <v>146.19999999999999</v>
      </c>
      <c r="G173" s="16"/>
      <c r="H173" s="10">
        <f t="shared" si="65"/>
        <v>0.5</v>
      </c>
      <c r="I173" s="10">
        <v>0.5</v>
      </c>
      <c r="J173" s="10">
        <v>0.5</v>
      </c>
      <c r="K173" s="10"/>
      <c r="L173" s="12">
        <f t="shared" si="75"/>
        <v>188.3</v>
      </c>
      <c r="M173" s="12">
        <f t="shared" si="76"/>
        <v>188.3</v>
      </c>
      <c r="N173" s="12">
        <f t="shared" si="77"/>
        <v>146.69999999999999</v>
      </c>
      <c r="O173" s="12">
        <f t="shared" si="78"/>
        <v>0</v>
      </c>
    </row>
    <row r="174" spans="1:17" ht="15" customHeight="1" x14ac:dyDescent="0.25">
      <c r="A174" s="13" t="s">
        <v>114</v>
      </c>
      <c r="B174" s="12" t="s">
        <v>143</v>
      </c>
      <c r="C174" s="30" t="s">
        <v>46</v>
      </c>
      <c r="D174" s="16">
        <f t="shared" si="74"/>
        <v>372.2</v>
      </c>
      <c r="E174" s="16">
        <v>372.2</v>
      </c>
      <c r="F174" s="16">
        <v>309.3</v>
      </c>
      <c r="G174" s="16"/>
      <c r="H174" s="10">
        <f t="shared" si="65"/>
        <v>0.8</v>
      </c>
      <c r="I174" s="10">
        <v>0.8</v>
      </c>
      <c r="J174" s="10">
        <v>0.8</v>
      </c>
      <c r="K174" s="10"/>
      <c r="L174" s="12">
        <f t="shared" si="75"/>
        <v>373</v>
      </c>
      <c r="M174" s="12">
        <f t="shared" si="76"/>
        <v>373</v>
      </c>
      <c r="N174" s="12">
        <f t="shared" si="77"/>
        <v>310.10000000000002</v>
      </c>
      <c r="O174" s="12">
        <f t="shared" si="78"/>
        <v>0</v>
      </c>
    </row>
    <row r="175" spans="1:17" ht="15" customHeight="1" x14ac:dyDescent="0.25">
      <c r="A175" s="13" t="s">
        <v>150</v>
      </c>
      <c r="B175" s="12" t="s">
        <v>34</v>
      </c>
      <c r="C175" s="30" t="s">
        <v>46</v>
      </c>
      <c r="D175" s="16">
        <f t="shared" si="74"/>
        <v>208.3</v>
      </c>
      <c r="E175" s="16">
        <v>208.3</v>
      </c>
      <c r="F175" s="16">
        <v>173.7</v>
      </c>
      <c r="G175" s="16"/>
      <c r="H175" s="10">
        <f t="shared" si="65"/>
        <v>0.5</v>
      </c>
      <c r="I175" s="10">
        <v>0.5</v>
      </c>
      <c r="J175" s="10">
        <v>0.4</v>
      </c>
      <c r="K175" s="10"/>
      <c r="L175" s="12">
        <f t="shared" si="75"/>
        <v>208.8</v>
      </c>
      <c r="M175" s="12">
        <f t="shared" si="76"/>
        <v>208.8</v>
      </c>
      <c r="N175" s="12">
        <f t="shared" si="77"/>
        <v>174.1</v>
      </c>
      <c r="O175" s="12">
        <f t="shared" si="78"/>
        <v>0</v>
      </c>
    </row>
    <row r="176" spans="1:17" ht="15" customHeight="1" x14ac:dyDescent="0.25">
      <c r="A176" s="13" t="s">
        <v>115</v>
      </c>
      <c r="B176" s="12" t="s">
        <v>36</v>
      </c>
      <c r="C176" s="30" t="s">
        <v>46</v>
      </c>
      <c r="D176" s="16">
        <f t="shared" si="74"/>
        <v>224.3</v>
      </c>
      <c r="E176" s="16">
        <v>224.3</v>
      </c>
      <c r="F176" s="16">
        <v>181.4</v>
      </c>
      <c r="G176" s="16"/>
      <c r="H176" s="10">
        <f t="shared" si="65"/>
        <v>0.6</v>
      </c>
      <c r="I176" s="10">
        <v>0.6</v>
      </c>
      <c r="J176" s="10">
        <v>0.6</v>
      </c>
      <c r="K176" s="10"/>
      <c r="L176" s="12">
        <f t="shared" si="75"/>
        <v>224.9</v>
      </c>
      <c r="M176" s="12">
        <f t="shared" si="76"/>
        <v>224.9</v>
      </c>
      <c r="N176" s="12">
        <f t="shared" si="77"/>
        <v>182</v>
      </c>
      <c r="O176" s="12">
        <f t="shared" si="78"/>
        <v>0</v>
      </c>
      <c r="P176" s="36"/>
      <c r="Q176" s="36"/>
    </row>
    <row r="177" spans="1:17" ht="15" customHeight="1" x14ac:dyDescent="0.25">
      <c r="A177" s="13" t="s">
        <v>116</v>
      </c>
      <c r="B177" s="12" t="s">
        <v>38</v>
      </c>
      <c r="C177" s="30" t="s">
        <v>46</v>
      </c>
      <c r="D177" s="16">
        <f t="shared" si="74"/>
        <v>395.9</v>
      </c>
      <c r="E177" s="16">
        <v>395.9</v>
      </c>
      <c r="F177" s="16">
        <v>324.10000000000002</v>
      </c>
      <c r="G177" s="16"/>
      <c r="H177" s="10">
        <f t="shared" si="65"/>
        <v>4</v>
      </c>
      <c r="I177" s="10">
        <v>4</v>
      </c>
      <c r="J177" s="10">
        <v>4</v>
      </c>
      <c r="K177" s="10"/>
      <c r="L177" s="12">
        <f t="shared" si="75"/>
        <v>399.9</v>
      </c>
      <c r="M177" s="12">
        <f t="shared" si="76"/>
        <v>399.9</v>
      </c>
      <c r="N177" s="12">
        <f t="shared" si="77"/>
        <v>328.1</v>
      </c>
      <c r="O177" s="12">
        <f t="shared" si="78"/>
        <v>0</v>
      </c>
    </row>
    <row r="178" spans="1:17" ht="15" customHeight="1" x14ac:dyDescent="0.25">
      <c r="A178" s="13" t="s">
        <v>117</v>
      </c>
      <c r="B178" s="12" t="s">
        <v>37</v>
      </c>
      <c r="C178" s="30" t="s">
        <v>46</v>
      </c>
      <c r="D178" s="16">
        <f t="shared" si="74"/>
        <v>210.7</v>
      </c>
      <c r="E178" s="16">
        <v>210.7</v>
      </c>
      <c r="F178" s="16">
        <v>174.1</v>
      </c>
      <c r="G178" s="16"/>
      <c r="H178" s="10">
        <f t="shared" si="65"/>
        <v>0.6</v>
      </c>
      <c r="I178" s="10">
        <v>0.6</v>
      </c>
      <c r="J178" s="10">
        <v>0.9</v>
      </c>
      <c r="K178" s="10"/>
      <c r="L178" s="12">
        <f t="shared" si="75"/>
        <v>211.29999999999998</v>
      </c>
      <c r="M178" s="12">
        <f t="shared" si="76"/>
        <v>211.29999999999998</v>
      </c>
      <c r="N178" s="12">
        <f t="shared" si="77"/>
        <v>175</v>
      </c>
      <c r="O178" s="12">
        <f t="shared" si="78"/>
        <v>0</v>
      </c>
    </row>
    <row r="179" spans="1:17" ht="15" customHeight="1" x14ac:dyDescent="0.25">
      <c r="A179" s="13" t="s">
        <v>118</v>
      </c>
      <c r="B179" s="12" t="s">
        <v>35</v>
      </c>
      <c r="C179" s="30" t="s">
        <v>46</v>
      </c>
      <c r="D179" s="16">
        <f t="shared" si="74"/>
        <v>343.4</v>
      </c>
      <c r="E179" s="16">
        <v>343.4</v>
      </c>
      <c r="F179" s="16">
        <v>288.7</v>
      </c>
      <c r="G179" s="16"/>
      <c r="H179" s="10">
        <f t="shared" si="65"/>
        <v>0.8</v>
      </c>
      <c r="I179" s="10">
        <v>0.8</v>
      </c>
      <c r="J179" s="10">
        <v>2.4</v>
      </c>
      <c r="K179" s="10"/>
      <c r="L179" s="12">
        <f t="shared" si="75"/>
        <v>344.2</v>
      </c>
      <c r="M179" s="12">
        <f t="shared" si="76"/>
        <v>344.2</v>
      </c>
      <c r="N179" s="12">
        <f t="shared" si="77"/>
        <v>291.09999999999997</v>
      </c>
      <c r="O179" s="12">
        <f t="shared" si="78"/>
        <v>0</v>
      </c>
    </row>
    <row r="180" spans="1:17" ht="15" customHeight="1" x14ac:dyDescent="0.25">
      <c r="A180" s="13" t="s">
        <v>119</v>
      </c>
      <c r="B180" s="12" t="s">
        <v>44</v>
      </c>
      <c r="C180" s="30" t="s">
        <v>46</v>
      </c>
      <c r="D180" s="16">
        <f t="shared" si="74"/>
        <v>64.2</v>
      </c>
      <c r="E180" s="16">
        <v>64.2</v>
      </c>
      <c r="F180" s="16">
        <v>57.6</v>
      </c>
      <c r="G180" s="16"/>
      <c r="H180" s="10">
        <f t="shared" si="65"/>
        <v>0</v>
      </c>
      <c r="I180" s="10"/>
      <c r="J180" s="10"/>
      <c r="K180" s="10"/>
      <c r="L180" s="12">
        <f t="shared" si="75"/>
        <v>64.2</v>
      </c>
      <c r="M180" s="12">
        <f t="shared" si="76"/>
        <v>64.2</v>
      </c>
      <c r="N180" s="12">
        <f t="shared" si="77"/>
        <v>57.6</v>
      </c>
      <c r="O180" s="12">
        <f t="shared" si="78"/>
        <v>0</v>
      </c>
    </row>
    <row r="181" spans="1:17" ht="15" customHeight="1" x14ac:dyDescent="0.25">
      <c r="A181" s="13" t="s">
        <v>120</v>
      </c>
      <c r="B181" s="12" t="s">
        <v>582</v>
      </c>
      <c r="C181" s="30" t="s">
        <v>46</v>
      </c>
      <c r="D181" s="16">
        <f t="shared" si="74"/>
        <v>706.1</v>
      </c>
      <c r="E181" s="16">
        <v>706.1</v>
      </c>
      <c r="F181" s="16">
        <v>680.3</v>
      </c>
      <c r="G181" s="16"/>
      <c r="H181" s="10">
        <f t="shared" si="65"/>
        <v>1.2</v>
      </c>
      <c r="I181" s="10">
        <v>1.2</v>
      </c>
      <c r="J181" s="10">
        <v>3.6</v>
      </c>
      <c r="K181" s="10"/>
      <c r="L181" s="12">
        <f t="shared" si="75"/>
        <v>707.30000000000007</v>
      </c>
      <c r="M181" s="12">
        <f t="shared" si="76"/>
        <v>707.30000000000007</v>
      </c>
      <c r="N181" s="12">
        <f t="shared" si="77"/>
        <v>683.9</v>
      </c>
      <c r="O181" s="12">
        <f t="shared" si="78"/>
        <v>0</v>
      </c>
    </row>
    <row r="182" spans="1:17" ht="14.25" customHeight="1" x14ac:dyDescent="0.25">
      <c r="A182" s="13" t="s">
        <v>121</v>
      </c>
      <c r="B182" s="12" t="s">
        <v>59</v>
      </c>
      <c r="C182" s="30" t="s">
        <v>46</v>
      </c>
      <c r="D182" s="16">
        <f t="shared" si="74"/>
        <v>48.5</v>
      </c>
      <c r="E182" s="16">
        <v>48.5</v>
      </c>
      <c r="F182" s="16">
        <v>44.4</v>
      </c>
      <c r="G182" s="16"/>
      <c r="H182" s="10">
        <f t="shared" si="65"/>
        <v>0</v>
      </c>
      <c r="I182" s="10"/>
      <c r="J182" s="10"/>
      <c r="K182" s="10"/>
      <c r="L182" s="12">
        <f t="shared" si="75"/>
        <v>48.5</v>
      </c>
      <c r="M182" s="12">
        <f t="shared" si="76"/>
        <v>48.5</v>
      </c>
      <c r="N182" s="12">
        <f t="shared" si="77"/>
        <v>44.4</v>
      </c>
      <c r="O182" s="12">
        <f t="shared" si="78"/>
        <v>0</v>
      </c>
    </row>
    <row r="183" spans="1:17" ht="15" customHeight="1" x14ac:dyDescent="0.25">
      <c r="A183" s="13" t="s">
        <v>122</v>
      </c>
      <c r="B183" s="12" t="s">
        <v>45</v>
      </c>
      <c r="C183" s="30" t="s">
        <v>46</v>
      </c>
      <c r="D183" s="16">
        <f t="shared" si="74"/>
        <v>90.3</v>
      </c>
      <c r="E183" s="16">
        <v>90.3</v>
      </c>
      <c r="F183" s="16">
        <v>77.8</v>
      </c>
      <c r="G183" s="16"/>
      <c r="H183" s="10">
        <f t="shared" si="65"/>
        <v>0.5</v>
      </c>
      <c r="I183" s="10">
        <v>-3.4</v>
      </c>
      <c r="J183" s="10">
        <v>-1.3</v>
      </c>
      <c r="K183" s="10">
        <v>3.9</v>
      </c>
      <c r="L183" s="12">
        <f t="shared" si="75"/>
        <v>90.8</v>
      </c>
      <c r="M183" s="12">
        <f t="shared" si="76"/>
        <v>86.899999999999991</v>
      </c>
      <c r="N183" s="12">
        <f t="shared" si="77"/>
        <v>76.5</v>
      </c>
      <c r="O183" s="12">
        <f t="shared" si="78"/>
        <v>3.9</v>
      </c>
    </row>
    <row r="184" spans="1:17" s="36" customFormat="1" ht="15" customHeight="1" x14ac:dyDescent="0.25">
      <c r="A184" s="13" t="s">
        <v>123</v>
      </c>
      <c r="B184" s="12" t="s">
        <v>156</v>
      </c>
      <c r="C184" s="30" t="s">
        <v>46</v>
      </c>
      <c r="D184" s="16">
        <f t="shared" si="74"/>
        <v>78.8</v>
      </c>
      <c r="E184" s="16">
        <v>78.8</v>
      </c>
      <c r="F184" s="16">
        <v>70.8</v>
      </c>
      <c r="G184" s="16"/>
      <c r="H184" s="10">
        <f t="shared" si="65"/>
        <v>1.2</v>
      </c>
      <c r="I184" s="10">
        <v>1.2</v>
      </c>
      <c r="J184" s="10">
        <v>1.2</v>
      </c>
      <c r="K184" s="10"/>
      <c r="L184" s="12">
        <f t="shared" si="75"/>
        <v>80</v>
      </c>
      <c r="M184" s="12">
        <f t="shared" si="76"/>
        <v>80</v>
      </c>
      <c r="N184" s="12">
        <f t="shared" si="77"/>
        <v>72</v>
      </c>
      <c r="O184" s="12">
        <f t="shared" si="78"/>
        <v>0</v>
      </c>
      <c r="P184" s="2"/>
      <c r="Q184" s="2"/>
    </row>
    <row r="185" spans="1:17" s="36" customFormat="1" ht="15" customHeight="1" x14ac:dyDescent="0.25">
      <c r="A185" s="13" t="s">
        <v>124</v>
      </c>
      <c r="B185" s="40" t="s">
        <v>58</v>
      </c>
      <c r="C185" s="30" t="s">
        <v>46</v>
      </c>
      <c r="D185" s="16">
        <f t="shared" si="74"/>
        <v>485</v>
      </c>
      <c r="E185" s="16">
        <v>476.7</v>
      </c>
      <c r="F185" s="16">
        <v>408.8</v>
      </c>
      <c r="G185" s="16">
        <v>8.3000000000000007</v>
      </c>
      <c r="H185" s="10">
        <f t="shared" si="65"/>
        <v>0.8</v>
      </c>
      <c r="I185" s="10">
        <v>0.8</v>
      </c>
      <c r="J185" s="10">
        <v>0.8</v>
      </c>
      <c r="K185" s="10"/>
      <c r="L185" s="12">
        <f t="shared" si="75"/>
        <v>485.8</v>
      </c>
      <c r="M185" s="12">
        <f t="shared" si="76"/>
        <v>477.5</v>
      </c>
      <c r="N185" s="12">
        <f t="shared" si="77"/>
        <v>409.6</v>
      </c>
      <c r="O185" s="12">
        <f>G185+K185</f>
        <v>8.3000000000000007</v>
      </c>
      <c r="P185" s="2"/>
      <c r="Q185" s="2"/>
    </row>
    <row r="186" spans="1:17" ht="15.95" customHeight="1" x14ac:dyDescent="0.25">
      <c r="A186" s="20" t="s">
        <v>125</v>
      </c>
      <c r="B186" s="21" t="s">
        <v>165</v>
      </c>
      <c r="C186" s="28"/>
      <c r="D186" s="23">
        <f t="shared" ref="D186:O186" si="79">SUM(D153,D156:D185)</f>
        <v>7861.5</v>
      </c>
      <c r="E186" s="23">
        <f t="shared" si="79"/>
        <v>7657.0999999999995</v>
      </c>
      <c r="F186" s="23">
        <f t="shared" si="79"/>
        <v>5833.6000000000013</v>
      </c>
      <c r="G186" s="23">
        <f t="shared" si="79"/>
        <v>204.4</v>
      </c>
      <c r="H186" s="10">
        <f t="shared" si="79"/>
        <v>15.199999999999983</v>
      </c>
      <c r="I186" s="10">
        <f t="shared" si="79"/>
        <v>-125.50000000000003</v>
      </c>
      <c r="J186" s="10">
        <f t="shared" si="79"/>
        <v>20</v>
      </c>
      <c r="K186" s="10">
        <f t="shared" si="79"/>
        <v>140.70000000000002</v>
      </c>
      <c r="L186" s="43">
        <f t="shared" si="79"/>
        <v>7876.7</v>
      </c>
      <c r="M186" s="43">
        <f t="shared" si="79"/>
        <v>7531.5999999999995</v>
      </c>
      <c r="N186" s="43">
        <f t="shared" si="79"/>
        <v>5853.6</v>
      </c>
      <c r="O186" s="43">
        <f t="shared" si="79"/>
        <v>345.09999999999997</v>
      </c>
    </row>
    <row r="187" spans="1:17" ht="15.95" customHeight="1" x14ac:dyDescent="0.25">
      <c r="A187" s="5" t="s">
        <v>126</v>
      </c>
      <c r="B187" s="601" t="s">
        <v>169</v>
      </c>
      <c r="C187" s="602"/>
      <c r="D187" s="602"/>
      <c r="E187" s="602"/>
      <c r="F187" s="602"/>
      <c r="G187" s="602"/>
      <c r="H187" s="602"/>
      <c r="I187" s="602"/>
      <c r="J187" s="602"/>
      <c r="K187" s="602"/>
      <c r="L187" s="602"/>
      <c r="M187" s="602"/>
      <c r="N187" s="602"/>
      <c r="O187" s="603"/>
    </row>
    <row r="188" spans="1:17" ht="15" customHeight="1" x14ac:dyDescent="0.25">
      <c r="A188" s="5" t="s">
        <v>151</v>
      </c>
      <c r="B188" s="221" t="s">
        <v>20</v>
      </c>
      <c r="C188" s="239"/>
      <c r="D188" s="16">
        <f>D189+D191</f>
        <v>372.8</v>
      </c>
      <c r="E188" s="16">
        <f t="shared" ref="E188:G188" si="80">E189+E191</f>
        <v>355.5</v>
      </c>
      <c r="F188" s="16">
        <f t="shared" si="80"/>
        <v>201.4</v>
      </c>
      <c r="G188" s="16">
        <f t="shared" si="80"/>
        <v>17.3</v>
      </c>
      <c r="H188" s="9">
        <f>I188+K188</f>
        <v>0</v>
      </c>
      <c r="I188" s="10">
        <f>I189+I191</f>
        <v>0</v>
      </c>
      <c r="J188" s="10">
        <f t="shared" ref="J188:K188" si="81">J189+J191</f>
        <v>1.6</v>
      </c>
      <c r="K188" s="10">
        <f t="shared" si="81"/>
        <v>0</v>
      </c>
      <c r="L188" s="11">
        <f>M188+O188</f>
        <v>372.8</v>
      </c>
      <c r="M188" s="11">
        <f t="shared" ref="M188:O191" si="82">E188+I188</f>
        <v>355.5</v>
      </c>
      <c r="N188" s="11">
        <f t="shared" si="82"/>
        <v>203</v>
      </c>
      <c r="O188" s="11">
        <f t="shared" si="82"/>
        <v>17.3</v>
      </c>
    </row>
    <row r="189" spans="1:17" ht="15" customHeight="1" x14ac:dyDescent="0.25">
      <c r="A189" s="247"/>
      <c r="B189" s="240"/>
      <c r="C189" s="30" t="s">
        <v>25</v>
      </c>
      <c r="D189" s="16">
        <f>E189+G189</f>
        <v>369.3</v>
      </c>
      <c r="E189" s="16">
        <v>352</v>
      </c>
      <c r="F189" s="16">
        <v>201.4</v>
      </c>
      <c r="G189" s="16">
        <v>17.3</v>
      </c>
      <c r="H189" s="9">
        <f>I189+K189</f>
        <v>0</v>
      </c>
      <c r="I189" s="10"/>
      <c r="J189" s="10">
        <v>1.6</v>
      </c>
      <c r="K189" s="200"/>
      <c r="L189" s="12">
        <f>M189+O189</f>
        <v>369.3</v>
      </c>
      <c r="M189" s="12">
        <f t="shared" si="82"/>
        <v>352</v>
      </c>
      <c r="N189" s="12">
        <f t="shared" si="82"/>
        <v>203</v>
      </c>
      <c r="O189" s="12">
        <f t="shared" si="82"/>
        <v>17.3</v>
      </c>
    </row>
    <row r="190" spans="1:17" ht="15" customHeight="1" x14ac:dyDescent="0.25">
      <c r="A190" s="247"/>
      <c r="B190" s="477" t="s">
        <v>504</v>
      </c>
      <c r="C190" s="30"/>
      <c r="D190" s="16">
        <f>E190+G190</f>
        <v>135</v>
      </c>
      <c r="E190" s="16">
        <v>135</v>
      </c>
      <c r="F190" s="16">
        <v>24</v>
      </c>
      <c r="G190" s="16"/>
      <c r="H190" s="9"/>
      <c r="I190" s="10"/>
      <c r="J190" s="10"/>
      <c r="K190" s="200"/>
      <c r="L190" s="12">
        <f>M190+O190</f>
        <v>135</v>
      </c>
      <c r="M190" s="12">
        <f t="shared" ref="M190" si="83">E190+I190</f>
        <v>135</v>
      </c>
      <c r="N190" s="12">
        <f t="shared" ref="N190" si="84">F190+J190</f>
        <v>24</v>
      </c>
      <c r="O190" s="12">
        <f t="shared" ref="O190" si="85">G190+K190</f>
        <v>0</v>
      </c>
    </row>
    <row r="191" spans="1:17" ht="15" customHeight="1" x14ac:dyDescent="0.25">
      <c r="A191" s="147"/>
      <c r="B191" s="241"/>
      <c r="C191" s="30" t="s">
        <v>30</v>
      </c>
      <c r="D191" s="16">
        <f>E191+G191</f>
        <v>3.5</v>
      </c>
      <c r="E191" s="16">
        <v>3.5</v>
      </c>
      <c r="F191" s="16"/>
      <c r="G191" s="16"/>
      <c r="H191" s="10">
        <f>I191+K191</f>
        <v>0</v>
      </c>
      <c r="I191" s="10"/>
      <c r="J191" s="10"/>
      <c r="K191" s="200"/>
      <c r="L191" s="12">
        <f>M191+O191</f>
        <v>3.5</v>
      </c>
      <c r="M191" s="12">
        <f t="shared" si="82"/>
        <v>3.5</v>
      </c>
      <c r="N191" s="12">
        <f t="shared" si="82"/>
        <v>0</v>
      </c>
      <c r="O191" s="12">
        <f t="shared" si="82"/>
        <v>0</v>
      </c>
    </row>
    <row r="192" spans="1:17" ht="15.95" customHeight="1" x14ac:dyDescent="0.25">
      <c r="A192" s="20" t="s">
        <v>127</v>
      </c>
      <c r="B192" s="225" t="s">
        <v>166</v>
      </c>
      <c r="C192" s="81"/>
      <c r="D192" s="23">
        <f>D188</f>
        <v>372.8</v>
      </c>
      <c r="E192" s="23">
        <f>E188</f>
        <v>355.5</v>
      </c>
      <c r="F192" s="23">
        <f>F188</f>
        <v>201.4</v>
      </c>
      <c r="G192" s="23">
        <f>G188</f>
        <v>17.3</v>
      </c>
      <c r="H192" s="24">
        <f t="shared" ref="H192:O192" si="86">H188</f>
        <v>0</v>
      </c>
      <c r="I192" s="24">
        <f t="shared" si="86"/>
        <v>0</v>
      </c>
      <c r="J192" s="24">
        <f t="shared" si="86"/>
        <v>1.6</v>
      </c>
      <c r="K192" s="24">
        <f t="shared" si="86"/>
        <v>0</v>
      </c>
      <c r="L192" s="43">
        <f>M192+O192</f>
        <v>372.8</v>
      </c>
      <c r="M192" s="43">
        <f t="shared" si="86"/>
        <v>355.5</v>
      </c>
      <c r="N192" s="43">
        <f t="shared" si="86"/>
        <v>203</v>
      </c>
      <c r="O192" s="43">
        <f t="shared" si="86"/>
        <v>17.3</v>
      </c>
    </row>
    <row r="193" spans="1:17" ht="15.95" customHeight="1" x14ac:dyDescent="0.25">
      <c r="A193" s="13" t="s">
        <v>128</v>
      </c>
      <c r="B193" s="601" t="s">
        <v>60</v>
      </c>
      <c r="C193" s="602"/>
      <c r="D193" s="602"/>
      <c r="E193" s="602"/>
      <c r="F193" s="602"/>
      <c r="G193" s="602"/>
      <c r="H193" s="602"/>
      <c r="I193" s="602"/>
      <c r="J193" s="602"/>
      <c r="K193" s="602"/>
      <c r="L193" s="602"/>
      <c r="M193" s="602"/>
      <c r="N193" s="602"/>
      <c r="O193" s="603"/>
    </row>
    <row r="194" spans="1:17" ht="15" customHeight="1" x14ac:dyDescent="0.25">
      <c r="A194" s="19" t="s">
        <v>129</v>
      </c>
      <c r="B194" s="221" t="s">
        <v>20</v>
      </c>
      <c r="C194" s="242" t="s">
        <v>30</v>
      </c>
      <c r="D194" s="16">
        <f t="shared" ref="D194:D207" si="87">E194+G194</f>
        <v>872.90000000000009</v>
      </c>
      <c r="E194" s="16">
        <v>741.7</v>
      </c>
      <c r="F194" s="16">
        <v>110.9</v>
      </c>
      <c r="G194" s="16">
        <v>131.19999999999999</v>
      </c>
      <c r="H194" s="9">
        <f>I194+K194</f>
        <v>-65.099999999999994</v>
      </c>
      <c r="I194" s="10">
        <v>-21</v>
      </c>
      <c r="J194" s="10"/>
      <c r="K194" s="200">
        <v>-44.1</v>
      </c>
      <c r="L194" s="11">
        <f>M194+O194</f>
        <v>807.80000000000007</v>
      </c>
      <c r="M194" s="11">
        <f>E194+I194</f>
        <v>720.7</v>
      </c>
      <c r="N194" s="11">
        <f>F194+J194</f>
        <v>110.9</v>
      </c>
      <c r="O194" s="11">
        <f>G194+K194</f>
        <v>87.1</v>
      </c>
    </row>
    <row r="195" spans="1:17" ht="15" customHeight="1" x14ac:dyDescent="0.25">
      <c r="A195" s="13" t="s">
        <v>130</v>
      </c>
      <c r="B195" s="12" t="s">
        <v>7</v>
      </c>
      <c r="C195" s="38" t="s">
        <v>30</v>
      </c>
      <c r="D195" s="16">
        <f t="shared" si="87"/>
        <v>39.9</v>
      </c>
      <c r="E195" s="16">
        <v>39.9</v>
      </c>
      <c r="F195" s="16">
        <v>32.4</v>
      </c>
      <c r="G195" s="16"/>
      <c r="H195" s="9">
        <f t="shared" ref="H195:H207" si="88">I195+K195</f>
        <v>0</v>
      </c>
      <c r="I195" s="10"/>
      <c r="J195" s="10"/>
      <c r="K195" s="200"/>
      <c r="L195" s="11">
        <f t="shared" ref="L195:L207" si="89">M195+O195</f>
        <v>39.9</v>
      </c>
      <c r="M195" s="11">
        <f t="shared" ref="M195:M207" si="90">E195+I195</f>
        <v>39.9</v>
      </c>
      <c r="N195" s="11">
        <f t="shared" ref="N195:N207" si="91">F195+J195</f>
        <v>32.4</v>
      </c>
      <c r="O195" s="11">
        <f t="shared" ref="O195:O207" si="92">G195+K195</f>
        <v>0</v>
      </c>
    </row>
    <row r="196" spans="1:17" ht="15" customHeight="1" x14ac:dyDescent="0.25">
      <c r="A196" s="13" t="s">
        <v>131</v>
      </c>
      <c r="B196" s="78" t="s">
        <v>10</v>
      </c>
      <c r="C196" s="38" t="s">
        <v>30</v>
      </c>
      <c r="D196" s="16">
        <f t="shared" si="87"/>
        <v>27.2</v>
      </c>
      <c r="E196" s="16">
        <v>27.2</v>
      </c>
      <c r="F196" s="16">
        <v>19.2</v>
      </c>
      <c r="G196" s="16"/>
      <c r="H196" s="9">
        <f t="shared" si="88"/>
        <v>-0.7</v>
      </c>
      <c r="I196" s="10">
        <v>-0.7</v>
      </c>
      <c r="J196" s="10">
        <v>-0.5</v>
      </c>
      <c r="K196" s="200"/>
      <c r="L196" s="11">
        <f t="shared" si="89"/>
        <v>26.5</v>
      </c>
      <c r="M196" s="11">
        <f t="shared" si="90"/>
        <v>26.5</v>
      </c>
      <c r="N196" s="11">
        <f t="shared" si="91"/>
        <v>18.7</v>
      </c>
      <c r="O196" s="11">
        <f t="shared" si="92"/>
        <v>0</v>
      </c>
    </row>
    <row r="197" spans="1:17" ht="15" customHeight="1" x14ac:dyDescent="0.25">
      <c r="A197" s="222" t="s">
        <v>132</v>
      </c>
      <c r="B197" s="29" t="s">
        <v>11</v>
      </c>
      <c r="C197" s="38" t="s">
        <v>30</v>
      </c>
      <c r="D197" s="16">
        <f t="shared" si="87"/>
        <v>82.4</v>
      </c>
      <c r="E197" s="16">
        <v>82.4</v>
      </c>
      <c r="F197" s="16">
        <v>70.599999999999994</v>
      </c>
      <c r="G197" s="16"/>
      <c r="H197" s="9">
        <f t="shared" si="88"/>
        <v>0</v>
      </c>
      <c r="I197" s="10">
        <v>-2.9</v>
      </c>
      <c r="J197" s="10">
        <v>-3.6</v>
      </c>
      <c r="K197" s="200">
        <v>2.9</v>
      </c>
      <c r="L197" s="11">
        <f t="shared" si="89"/>
        <v>82.4</v>
      </c>
      <c r="M197" s="11">
        <f t="shared" si="90"/>
        <v>79.5</v>
      </c>
      <c r="N197" s="11">
        <f t="shared" si="91"/>
        <v>67</v>
      </c>
      <c r="O197" s="11">
        <f t="shared" si="92"/>
        <v>2.9</v>
      </c>
    </row>
    <row r="198" spans="1:17" ht="15" customHeight="1" x14ac:dyDescent="0.25">
      <c r="A198" s="238" t="s">
        <v>133</v>
      </c>
      <c r="B198" s="29" t="s">
        <v>15</v>
      </c>
      <c r="C198" s="38" t="s">
        <v>30</v>
      </c>
      <c r="D198" s="16">
        <f t="shared" si="87"/>
        <v>37</v>
      </c>
      <c r="E198" s="16">
        <v>37</v>
      </c>
      <c r="F198" s="16">
        <v>27.6</v>
      </c>
      <c r="G198" s="16"/>
      <c r="H198" s="9">
        <f t="shared" si="88"/>
        <v>0</v>
      </c>
      <c r="I198" s="10"/>
      <c r="J198" s="10"/>
      <c r="K198" s="200"/>
      <c r="L198" s="11">
        <f t="shared" si="89"/>
        <v>37</v>
      </c>
      <c r="M198" s="11">
        <f t="shared" si="90"/>
        <v>37</v>
      </c>
      <c r="N198" s="11">
        <f t="shared" si="91"/>
        <v>27.6</v>
      </c>
      <c r="O198" s="11">
        <f t="shared" si="92"/>
        <v>0</v>
      </c>
    </row>
    <row r="199" spans="1:17" ht="15" customHeight="1" x14ac:dyDescent="0.25">
      <c r="A199" s="32" t="s">
        <v>152</v>
      </c>
      <c r="B199" s="29" t="s">
        <v>16</v>
      </c>
      <c r="C199" s="38" t="s">
        <v>30</v>
      </c>
      <c r="D199" s="16">
        <f t="shared" si="87"/>
        <v>98.1</v>
      </c>
      <c r="E199" s="16">
        <v>98.1</v>
      </c>
      <c r="F199" s="16">
        <v>84</v>
      </c>
      <c r="G199" s="16"/>
      <c r="H199" s="9">
        <f t="shared" ref="H199" si="93">I199+K199</f>
        <v>-1.9</v>
      </c>
      <c r="I199" s="10">
        <v>-1.9</v>
      </c>
      <c r="J199" s="10">
        <v>-1.8</v>
      </c>
      <c r="K199" s="200"/>
      <c r="L199" s="11">
        <f t="shared" ref="L199" si="94">M199+O199</f>
        <v>96.199999999999989</v>
      </c>
      <c r="M199" s="11">
        <f t="shared" ref="M199" si="95">E199+I199</f>
        <v>96.199999999999989</v>
      </c>
      <c r="N199" s="11">
        <f t="shared" ref="N199" si="96">F199+J199</f>
        <v>82.2</v>
      </c>
      <c r="O199" s="11">
        <f t="shared" ref="O199" si="97">G199+K199</f>
        <v>0</v>
      </c>
    </row>
    <row r="200" spans="1:17" ht="15" customHeight="1" x14ac:dyDescent="0.25">
      <c r="A200" s="13" t="s">
        <v>134</v>
      </c>
      <c r="B200" s="29" t="s">
        <v>27</v>
      </c>
      <c r="C200" s="38" t="s">
        <v>30</v>
      </c>
      <c r="D200" s="16">
        <f t="shared" si="87"/>
        <v>329</v>
      </c>
      <c r="E200" s="16">
        <v>325.10000000000002</v>
      </c>
      <c r="F200" s="16">
        <v>293.7</v>
      </c>
      <c r="G200" s="16">
        <v>3.9</v>
      </c>
      <c r="H200" s="9">
        <f t="shared" si="88"/>
        <v>15</v>
      </c>
      <c r="I200" s="10">
        <v>15</v>
      </c>
      <c r="J200" s="10">
        <v>16.7</v>
      </c>
      <c r="K200" s="200"/>
      <c r="L200" s="11">
        <f t="shared" si="89"/>
        <v>344</v>
      </c>
      <c r="M200" s="11">
        <f t="shared" si="90"/>
        <v>340.1</v>
      </c>
      <c r="N200" s="11">
        <f t="shared" si="91"/>
        <v>310.39999999999998</v>
      </c>
      <c r="O200" s="11">
        <f t="shared" si="92"/>
        <v>3.9</v>
      </c>
    </row>
    <row r="201" spans="1:17" ht="15" customHeight="1" x14ac:dyDescent="0.25">
      <c r="A201" s="222" t="s">
        <v>171</v>
      </c>
      <c r="B201" s="29" t="s">
        <v>52</v>
      </c>
      <c r="C201" s="38" t="s">
        <v>30</v>
      </c>
      <c r="D201" s="16">
        <f t="shared" si="87"/>
        <v>113.1</v>
      </c>
      <c r="E201" s="16">
        <v>106.1</v>
      </c>
      <c r="F201" s="16">
        <v>96</v>
      </c>
      <c r="G201" s="16">
        <v>7</v>
      </c>
      <c r="H201" s="9">
        <f t="shared" si="88"/>
        <v>1.9</v>
      </c>
      <c r="I201" s="10">
        <v>1.9</v>
      </c>
      <c r="J201" s="10">
        <v>2.2999999999999998</v>
      </c>
      <c r="K201" s="200"/>
      <c r="L201" s="11">
        <f t="shared" si="89"/>
        <v>115</v>
      </c>
      <c r="M201" s="11">
        <f t="shared" si="90"/>
        <v>108</v>
      </c>
      <c r="N201" s="11">
        <f t="shared" si="91"/>
        <v>98.3</v>
      </c>
      <c r="O201" s="11">
        <f t="shared" si="92"/>
        <v>7</v>
      </c>
    </row>
    <row r="202" spans="1:17" ht="15" customHeight="1" x14ac:dyDescent="0.25">
      <c r="A202" s="37" t="s">
        <v>172</v>
      </c>
      <c r="B202" s="29" t="s">
        <v>53</v>
      </c>
      <c r="C202" s="38" t="s">
        <v>30</v>
      </c>
      <c r="D202" s="16">
        <f t="shared" si="87"/>
        <v>76.7</v>
      </c>
      <c r="E202" s="16">
        <v>76.7</v>
      </c>
      <c r="F202" s="16">
        <v>65.599999999999994</v>
      </c>
      <c r="G202" s="16"/>
      <c r="H202" s="9">
        <f t="shared" si="88"/>
        <v>0</v>
      </c>
      <c r="I202" s="10"/>
      <c r="J202" s="10">
        <v>0.4</v>
      </c>
      <c r="K202" s="200"/>
      <c r="L202" s="11">
        <f t="shared" si="89"/>
        <v>76.7</v>
      </c>
      <c r="M202" s="11">
        <f t="shared" si="90"/>
        <v>76.7</v>
      </c>
      <c r="N202" s="11">
        <f t="shared" si="91"/>
        <v>66</v>
      </c>
      <c r="O202" s="11">
        <f t="shared" si="92"/>
        <v>0</v>
      </c>
    </row>
    <row r="203" spans="1:17" ht="15" customHeight="1" x14ac:dyDescent="0.25">
      <c r="A203" s="39" t="s">
        <v>173</v>
      </c>
      <c r="B203" s="29" t="s">
        <v>313</v>
      </c>
      <c r="C203" s="38" t="s">
        <v>30</v>
      </c>
      <c r="D203" s="16">
        <f t="shared" si="87"/>
        <v>54.1</v>
      </c>
      <c r="E203" s="16">
        <v>50.1</v>
      </c>
      <c r="F203" s="16">
        <v>43</v>
      </c>
      <c r="G203" s="16">
        <v>4</v>
      </c>
      <c r="H203" s="9">
        <f t="shared" si="88"/>
        <v>0</v>
      </c>
      <c r="I203" s="10"/>
      <c r="J203" s="10"/>
      <c r="K203" s="200"/>
      <c r="L203" s="11">
        <f t="shared" si="89"/>
        <v>54.1</v>
      </c>
      <c r="M203" s="11">
        <f t="shared" si="90"/>
        <v>50.1</v>
      </c>
      <c r="N203" s="11">
        <f t="shared" si="91"/>
        <v>43</v>
      </c>
      <c r="O203" s="11">
        <f t="shared" si="92"/>
        <v>4</v>
      </c>
    </row>
    <row r="204" spans="1:17" x14ac:dyDescent="0.25">
      <c r="A204" s="32" t="s">
        <v>174</v>
      </c>
      <c r="B204" s="29" t="s">
        <v>61</v>
      </c>
      <c r="C204" s="38" t="s">
        <v>30</v>
      </c>
      <c r="D204" s="16">
        <f t="shared" si="87"/>
        <v>56.4</v>
      </c>
      <c r="E204" s="16">
        <v>56.4</v>
      </c>
      <c r="F204" s="16">
        <v>47.9</v>
      </c>
      <c r="G204" s="16"/>
      <c r="H204" s="9">
        <f t="shared" si="88"/>
        <v>0</v>
      </c>
      <c r="I204" s="10"/>
      <c r="J204" s="10"/>
      <c r="K204" s="200"/>
      <c r="L204" s="11">
        <f t="shared" si="89"/>
        <v>56.4</v>
      </c>
      <c r="M204" s="11">
        <f t="shared" si="90"/>
        <v>56.4</v>
      </c>
      <c r="N204" s="11">
        <f t="shared" si="91"/>
        <v>47.9</v>
      </c>
      <c r="O204" s="11">
        <f t="shared" si="92"/>
        <v>0</v>
      </c>
      <c r="P204" s="36"/>
      <c r="Q204" s="36"/>
    </row>
    <row r="205" spans="1:17" x14ac:dyDescent="0.25">
      <c r="A205" s="32" t="s">
        <v>175</v>
      </c>
      <c r="B205" s="29" t="s">
        <v>144</v>
      </c>
      <c r="C205" s="38" t="s">
        <v>30</v>
      </c>
      <c r="D205" s="16">
        <f t="shared" si="87"/>
        <v>45.2</v>
      </c>
      <c r="E205" s="16">
        <v>45.2</v>
      </c>
      <c r="F205" s="16">
        <v>38.700000000000003</v>
      </c>
      <c r="G205" s="16"/>
      <c r="H205" s="9">
        <f t="shared" si="88"/>
        <v>0</v>
      </c>
      <c r="I205" s="10"/>
      <c r="J205" s="10"/>
      <c r="K205" s="200"/>
      <c r="L205" s="11">
        <f t="shared" si="89"/>
        <v>45.2</v>
      </c>
      <c r="M205" s="11">
        <f t="shared" si="90"/>
        <v>45.2</v>
      </c>
      <c r="N205" s="11">
        <f t="shared" si="91"/>
        <v>38.700000000000003</v>
      </c>
      <c r="O205" s="11">
        <f t="shared" si="92"/>
        <v>0</v>
      </c>
    </row>
    <row r="206" spans="1:17" x14ac:dyDescent="0.25">
      <c r="A206" s="32" t="s">
        <v>176</v>
      </c>
      <c r="B206" s="29" t="s">
        <v>28</v>
      </c>
      <c r="C206" s="38" t="s">
        <v>30</v>
      </c>
      <c r="D206" s="16">
        <f t="shared" si="87"/>
        <v>619.9</v>
      </c>
      <c r="E206" s="16">
        <v>619.29999999999995</v>
      </c>
      <c r="F206" s="16">
        <v>549.20000000000005</v>
      </c>
      <c r="G206" s="16">
        <v>0.6</v>
      </c>
      <c r="H206" s="9">
        <f t="shared" si="88"/>
        <v>0</v>
      </c>
      <c r="I206" s="10"/>
      <c r="J206" s="10">
        <v>1.5</v>
      </c>
      <c r="K206" s="200"/>
      <c r="L206" s="11">
        <f t="shared" si="89"/>
        <v>619.9</v>
      </c>
      <c r="M206" s="11">
        <f t="shared" si="90"/>
        <v>619.29999999999995</v>
      </c>
      <c r="N206" s="11">
        <f t="shared" si="91"/>
        <v>550.70000000000005</v>
      </c>
      <c r="O206" s="11">
        <f t="shared" si="92"/>
        <v>0.6</v>
      </c>
      <c r="P206" s="36"/>
      <c r="Q206" s="36"/>
    </row>
    <row r="207" spans="1:17" ht="15" customHeight="1" x14ac:dyDescent="0.25">
      <c r="A207" s="32" t="s">
        <v>177</v>
      </c>
      <c r="B207" s="12" t="s">
        <v>29</v>
      </c>
      <c r="C207" s="38" t="s">
        <v>30</v>
      </c>
      <c r="D207" s="16">
        <f t="shared" si="87"/>
        <v>225.4</v>
      </c>
      <c r="E207" s="16">
        <v>218.4</v>
      </c>
      <c r="F207" s="16">
        <v>200.8</v>
      </c>
      <c r="G207" s="16">
        <v>7</v>
      </c>
      <c r="H207" s="9">
        <f t="shared" si="88"/>
        <v>10</v>
      </c>
      <c r="I207" s="10">
        <v>10</v>
      </c>
      <c r="J207" s="10">
        <v>10.4</v>
      </c>
      <c r="K207" s="200"/>
      <c r="L207" s="11">
        <f t="shared" si="89"/>
        <v>235.4</v>
      </c>
      <c r="M207" s="11">
        <f t="shared" si="90"/>
        <v>228.4</v>
      </c>
      <c r="N207" s="11">
        <f t="shared" si="91"/>
        <v>211.20000000000002</v>
      </c>
      <c r="O207" s="11">
        <f t="shared" si="92"/>
        <v>7</v>
      </c>
      <c r="P207" s="36"/>
      <c r="Q207" s="36"/>
    </row>
    <row r="208" spans="1:17" ht="15.95" customHeight="1" x14ac:dyDescent="0.25">
      <c r="A208" s="53" t="s">
        <v>178</v>
      </c>
      <c r="B208" s="43" t="s">
        <v>167</v>
      </c>
      <c r="C208" s="76"/>
      <c r="D208" s="243">
        <f>D194+D195+D196+D197+D198+D199+D200+D201+D202+D203+D204+D205+D206+D207</f>
        <v>2677.3</v>
      </c>
      <c r="E208" s="23">
        <f>E194+E195+E196+E197+E198+E199+E200+E201+E202+E203+E204+E205+E206+E207</f>
        <v>2523.6</v>
      </c>
      <c r="F208" s="23">
        <f t="shared" ref="F208:O208" si="98">F194+F195+F196+F197+F198+F199+F200+F201+F202+F203+F204+F205+F206+F207</f>
        <v>1679.6000000000001</v>
      </c>
      <c r="G208" s="23">
        <f t="shared" si="98"/>
        <v>153.69999999999999</v>
      </c>
      <c r="H208" s="9">
        <f t="shared" si="98"/>
        <v>-40.800000000000004</v>
      </c>
      <c r="I208" s="10">
        <f t="shared" si="98"/>
        <v>0.40000000000000391</v>
      </c>
      <c r="J208" s="10">
        <f t="shared" si="98"/>
        <v>25.400000000000002</v>
      </c>
      <c r="K208" s="200">
        <f t="shared" si="98"/>
        <v>-41.2</v>
      </c>
      <c r="L208" s="43">
        <f t="shared" si="98"/>
        <v>2636.5</v>
      </c>
      <c r="M208" s="43">
        <f t="shared" si="98"/>
        <v>2524.0000000000005</v>
      </c>
      <c r="N208" s="43">
        <f t="shared" si="98"/>
        <v>1705.0000000000002</v>
      </c>
      <c r="O208" s="43">
        <f t="shared" si="98"/>
        <v>112.5</v>
      </c>
    </row>
    <row r="209" spans="1:17" ht="17.25" customHeight="1" x14ac:dyDescent="0.25">
      <c r="A209" s="32" t="s">
        <v>385</v>
      </c>
      <c r="B209" s="601" t="s">
        <v>62</v>
      </c>
      <c r="C209" s="602"/>
      <c r="D209" s="602"/>
      <c r="E209" s="602"/>
      <c r="F209" s="602"/>
      <c r="G209" s="602"/>
      <c r="H209" s="602"/>
      <c r="I209" s="602"/>
      <c r="J209" s="602"/>
      <c r="K209" s="602"/>
      <c r="L209" s="602"/>
      <c r="M209" s="602"/>
      <c r="N209" s="602"/>
      <c r="O209" s="603"/>
    </row>
    <row r="210" spans="1:17" ht="17.25" customHeight="1" x14ac:dyDescent="0.25">
      <c r="A210" s="32" t="s">
        <v>179</v>
      </c>
      <c r="B210" s="6" t="s">
        <v>20</v>
      </c>
      <c r="C210" s="177"/>
      <c r="D210" s="16">
        <f t="shared" ref="D210:D212" si="99">E210+G210</f>
        <v>2159.2000000000003</v>
      </c>
      <c r="E210" s="16">
        <f>E211+E212</f>
        <v>2099.3000000000002</v>
      </c>
      <c r="F210" s="16">
        <f t="shared" ref="F210:G210" si="100">F211+F212</f>
        <v>2.8</v>
      </c>
      <c r="G210" s="16">
        <f t="shared" si="100"/>
        <v>59.9</v>
      </c>
      <c r="H210" s="9">
        <f t="shared" ref="H210:H212" si="101">I210+K210</f>
        <v>-3</v>
      </c>
      <c r="I210" s="10">
        <f t="shared" ref="I210" si="102">I211+I212</f>
        <v>-25.6</v>
      </c>
      <c r="J210" s="10">
        <f t="shared" ref="J210" si="103">J211+J212</f>
        <v>0.4</v>
      </c>
      <c r="K210" s="10">
        <f t="shared" ref="K210" si="104">K211+K212</f>
        <v>22.6</v>
      </c>
      <c r="L210" s="11">
        <f t="shared" ref="L210:L212" si="105">M210+O210</f>
        <v>2156.2000000000003</v>
      </c>
      <c r="M210" s="11">
        <f t="shared" ref="M210" si="106">M211+M212</f>
        <v>2073.7000000000003</v>
      </c>
      <c r="N210" s="11">
        <f t="shared" ref="N210" si="107">N211+N212</f>
        <v>3.1999999999999997</v>
      </c>
      <c r="O210" s="11">
        <f t="shared" ref="O210" si="108">O211+O212</f>
        <v>82.5</v>
      </c>
    </row>
    <row r="211" spans="1:17" x14ac:dyDescent="0.25">
      <c r="A211" s="39"/>
      <c r="B211" s="6"/>
      <c r="C211" s="15" t="s">
        <v>32</v>
      </c>
      <c r="D211" s="16">
        <f t="shared" si="99"/>
        <v>3</v>
      </c>
      <c r="E211" s="16">
        <v>3</v>
      </c>
      <c r="F211" s="16"/>
      <c r="G211" s="16"/>
      <c r="H211" s="9">
        <f t="shared" si="101"/>
        <v>0</v>
      </c>
      <c r="I211" s="10"/>
      <c r="J211" s="10"/>
      <c r="K211" s="200"/>
      <c r="L211" s="12">
        <f t="shared" si="105"/>
        <v>3</v>
      </c>
      <c r="M211" s="12">
        <f t="shared" ref="M211" si="109">E211+I211</f>
        <v>3</v>
      </c>
      <c r="N211" s="12">
        <f t="shared" ref="N211" si="110">F211+J211</f>
        <v>0</v>
      </c>
      <c r="O211" s="12">
        <f t="shared" ref="O211" si="111">G211+K211</f>
        <v>0</v>
      </c>
    </row>
    <row r="212" spans="1:17" ht="17.25" customHeight="1" x14ac:dyDescent="0.25">
      <c r="A212" s="39"/>
      <c r="B212" s="11"/>
      <c r="C212" s="95" t="s">
        <v>24</v>
      </c>
      <c r="D212" s="16">
        <f t="shared" si="99"/>
        <v>2156.2000000000003</v>
      </c>
      <c r="E212" s="16">
        <v>2096.3000000000002</v>
      </c>
      <c r="F212" s="16">
        <v>2.8</v>
      </c>
      <c r="G212" s="16">
        <v>59.9</v>
      </c>
      <c r="H212" s="9">
        <f t="shared" si="101"/>
        <v>-3</v>
      </c>
      <c r="I212" s="10">
        <v>-25.6</v>
      </c>
      <c r="J212" s="10">
        <v>0.4</v>
      </c>
      <c r="K212" s="200">
        <v>22.6</v>
      </c>
      <c r="L212" s="11">
        <f t="shared" si="105"/>
        <v>2153.2000000000003</v>
      </c>
      <c r="M212" s="12">
        <f t="shared" ref="M212" si="112">E212+I212</f>
        <v>2070.7000000000003</v>
      </c>
      <c r="N212" s="12">
        <f t="shared" ref="N212" si="113">F212+J212</f>
        <v>3.1999999999999997</v>
      </c>
      <c r="O212" s="12">
        <f t="shared" ref="O212" si="114">G212+K212</f>
        <v>82.5</v>
      </c>
    </row>
    <row r="213" spans="1:17" ht="15" customHeight="1" x14ac:dyDescent="0.25">
      <c r="A213" s="13" t="s">
        <v>180</v>
      </c>
      <c r="B213" s="78" t="s">
        <v>47</v>
      </c>
      <c r="C213" s="79" t="s">
        <v>24</v>
      </c>
      <c r="D213" s="16">
        <f t="shared" ref="D213:D215" si="115">E213+G213</f>
        <v>408</v>
      </c>
      <c r="E213" s="16">
        <v>399.2</v>
      </c>
      <c r="F213" s="16">
        <v>332.4</v>
      </c>
      <c r="G213" s="16">
        <v>8.8000000000000007</v>
      </c>
      <c r="H213" s="9">
        <f t="shared" ref="H213:H215" si="116">I213+K213</f>
        <v>0</v>
      </c>
      <c r="I213" s="10"/>
      <c r="J213" s="10">
        <v>-10</v>
      </c>
      <c r="K213" s="200"/>
      <c r="L213" s="12">
        <f t="shared" ref="L213:L215" si="117">M213+O213</f>
        <v>408</v>
      </c>
      <c r="M213" s="12">
        <f t="shared" ref="M213:M215" si="118">E213+I213</f>
        <v>399.2</v>
      </c>
      <c r="N213" s="12">
        <f t="shared" ref="N213:N215" si="119">F213+J213</f>
        <v>322.39999999999998</v>
      </c>
      <c r="O213" s="12">
        <f t="shared" ref="O213:O215" si="120">G213+K213</f>
        <v>8.8000000000000007</v>
      </c>
    </row>
    <row r="214" spans="1:17" ht="15" customHeight="1" x14ac:dyDescent="0.25">
      <c r="A214" s="19" t="s">
        <v>135</v>
      </c>
      <c r="B214" s="29" t="s">
        <v>48</v>
      </c>
      <c r="C214" s="30" t="s">
        <v>24</v>
      </c>
      <c r="D214" s="16">
        <f t="shared" si="115"/>
        <v>835.1</v>
      </c>
      <c r="E214" s="16">
        <v>835.1</v>
      </c>
      <c r="F214" s="16">
        <v>783.6</v>
      </c>
      <c r="G214" s="16"/>
      <c r="H214" s="9">
        <f t="shared" si="116"/>
        <v>3</v>
      </c>
      <c r="I214" s="10">
        <v>-6.1</v>
      </c>
      <c r="J214" s="10">
        <v>-8</v>
      </c>
      <c r="K214" s="200">
        <v>9.1</v>
      </c>
      <c r="L214" s="12">
        <f t="shared" si="117"/>
        <v>838.1</v>
      </c>
      <c r="M214" s="12">
        <f t="shared" si="118"/>
        <v>829</v>
      </c>
      <c r="N214" s="12">
        <f t="shared" si="119"/>
        <v>775.6</v>
      </c>
      <c r="O214" s="12">
        <f t="shared" si="120"/>
        <v>9.1</v>
      </c>
    </row>
    <row r="215" spans="1:17" s="36" customFormat="1" ht="15" customHeight="1" x14ac:dyDescent="0.25">
      <c r="A215" s="13" t="s">
        <v>136</v>
      </c>
      <c r="B215" s="12" t="s">
        <v>63</v>
      </c>
      <c r="C215" s="30" t="s">
        <v>24</v>
      </c>
      <c r="D215" s="16">
        <f t="shared" si="115"/>
        <v>348.2</v>
      </c>
      <c r="E215" s="16">
        <v>343.4</v>
      </c>
      <c r="F215" s="16">
        <v>287.60000000000002</v>
      </c>
      <c r="G215" s="16">
        <v>4.8</v>
      </c>
      <c r="H215" s="9">
        <f t="shared" si="116"/>
        <v>0</v>
      </c>
      <c r="I215" s="10"/>
      <c r="J215" s="10"/>
      <c r="K215" s="200"/>
      <c r="L215" s="12">
        <f t="shared" si="117"/>
        <v>348.2</v>
      </c>
      <c r="M215" s="12">
        <f t="shared" si="118"/>
        <v>343.4</v>
      </c>
      <c r="N215" s="12">
        <f t="shared" si="119"/>
        <v>287.60000000000002</v>
      </c>
      <c r="O215" s="12">
        <f t="shared" si="120"/>
        <v>4.8</v>
      </c>
      <c r="P215" s="2"/>
      <c r="Q215" s="2"/>
    </row>
    <row r="216" spans="1:17" s="36" customFormat="1" ht="15" customHeight="1" x14ac:dyDescent="0.25">
      <c r="A216" s="19" t="s">
        <v>137</v>
      </c>
      <c r="B216" s="12" t="s">
        <v>348</v>
      </c>
      <c r="C216" s="30" t="s">
        <v>24</v>
      </c>
      <c r="D216" s="16">
        <f t="shared" ref="D216" si="121">E216+G216</f>
        <v>481.9</v>
      </c>
      <c r="E216" s="16">
        <v>481.9</v>
      </c>
      <c r="F216" s="16">
        <v>441.2</v>
      </c>
      <c r="G216" s="16"/>
      <c r="H216" s="9">
        <f t="shared" ref="H216" si="122">I216+K216</f>
        <v>0</v>
      </c>
      <c r="I216" s="10">
        <v>-17.600000000000001</v>
      </c>
      <c r="J216" s="10">
        <v>-25</v>
      </c>
      <c r="K216" s="200">
        <v>17.600000000000001</v>
      </c>
      <c r="L216" s="12">
        <f t="shared" ref="L216" si="123">M216+O216</f>
        <v>481.9</v>
      </c>
      <c r="M216" s="12">
        <f t="shared" ref="M216" si="124">E216+I216</f>
        <v>464.29999999999995</v>
      </c>
      <c r="N216" s="12">
        <f t="shared" ref="N216" si="125">F216+J216</f>
        <v>416.2</v>
      </c>
      <c r="O216" s="12">
        <f t="shared" ref="O216" si="126">G216+K216</f>
        <v>17.600000000000001</v>
      </c>
      <c r="P216" s="2"/>
      <c r="Q216" s="2"/>
    </row>
    <row r="217" spans="1:17" ht="15.95" customHeight="1" x14ac:dyDescent="0.25">
      <c r="A217" s="53" t="s">
        <v>138</v>
      </c>
      <c r="B217" s="225" t="s">
        <v>168</v>
      </c>
      <c r="C217" s="25"/>
      <c r="D217" s="23">
        <f>D210+D213+D214+D215+D216</f>
        <v>4232.3999999999996</v>
      </c>
      <c r="E217" s="23">
        <f>E210+E213+E214+E215+E216</f>
        <v>4158.8999999999996</v>
      </c>
      <c r="F217" s="23">
        <f>F210+F213+F214+F215+F216</f>
        <v>1847.6000000000001</v>
      </c>
      <c r="G217" s="23">
        <f>G210+G213+G214+G215+G216</f>
        <v>73.5</v>
      </c>
      <c r="H217" s="24">
        <f>H210+H213+H214+H215</f>
        <v>0</v>
      </c>
      <c r="I217" s="24">
        <f>I210+I213+I214+I215+I216</f>
        <v>-49.300000000000004</v>
      </c>
      <c r="J217" s="24">
        <f>J210+J213+J214+J215+J216</f>
        <v>-42.6</v>
      </c>
      <c r="K217" s="236">
        <f>K210+K213+K214+K215+K216</f>
        <v>49.300000000000004</v>
      </c>
      <c r="L217" s="43">
        <f>M217+O217</f>
        <v>4232.4000000000005</v>
      </c>
      <c r="M217" s="48">
        <f>M210+M213+M214+M215+M216</f>
        <v>4109.6000000000004</v>
      </c>
      <c r="N217" s="48">
        <f>N210+N213+N214+N215+N216</f>
        <v>1805.0000000000002</v>
      </c>
      <c r="O217" s="48">
        <f>O210+O213+O214+O215+O216</f>
        <v>122.79999999999998</v>
      </c>
    </row>
    <row r="218" spans="1:17" ht="15.95" customHeight="1" x14ac:dyDescent="0.25">
      <c r="A218" s="53" t="s">
        <v>139</v>
      </c>
      <c r="B218" s="183" t="s">
        <v>160</v>
      </c>
      <c r="C218" s="45"/>
      <c r="D218" s="23">
        <f>E218+G218</f>
        <v>26127.499999999993</v>
      </c>
      <c r="E218" s="23">
        <f>E93+E147+E151+E186+E192+E208+E217</f>
        <v>23514.399999999994</v>
      </c>
      <c r="F218" s="23">
        <f>F93+F147+F151+F186+F192+F208+F217</f>
        <v>13788.1</v>
      </c>
      <c r="G218" s="23">
        <f>G93+G147+G151+G186+G192+G208+G217</f>
        <v>2613.1</v>
      </c>
      <c r="H218" s="24">
        <f t="shared" ref="H218" si="127">I218+K218</f>
        <v>0</v>
      </c>
      <c r="I218" s="24">
        <f>I93+I147+I151+I186+I192+I208+I217</f>
        <v>-144.70000000000002</v>
      </c>
      <c r="J218" s="24">
        <f>J93+J147+J151+J186+J192+J208+J217</f>
        <v>-5.8999999999999986</v>
      </c>
      <c r="K218" s="24">
        <f>K93+K147+K151+K186+K192+K208+K217</f>
        <v>144.70000000000002</v>
      </c>
      <c r="L218" s="48">
        <f t="shared" ref="L218" si="128">M218+O218</f>
        <v>26127.499999999996</v>
      </c>
      <c r="M218" s="48">
        <f>M93+M147+M151+M186+M192+M208+M217</f>
        <v>23369.699999999997</v>
      </c>
      <c r="N218" s="48">
        <f>N93+N147+N151+N186+N192+N208+N217</f>
        <v>13782.2</v>
      </c>
      <c r="O218" s="48">
        <f>O93+O147+O151+O186+O192+O208+O217</f>
        <v>2757.8</v>
      </c>
      <c r="P218" s="23">
        <f t="shared" ref="P218" si="129">Q218+S218</f>
        <v>0</v>
      </c>
      <c r="Q218" s="23">
        <f>Q93+Q147+Q151+Q186+Q192+Q208+Q217</f>
        <v>0</v>
      </c>
    </row>
    <row r="219" spans="1:17" ht="15.95" customHeight="1" x14ac:dyDescent="0.25">
      <c r="A219" s="97"/>
      <c r="B219" s="479" t="s">
        <v>181</v>
      </c>
      <c r="C219" s="45"/>
      <c r="D219" s="23"/>
      <c r="E219" s="23"/>
      <c r="F219" s="23"/>
      <c r="G219" s="23"/>
      <c r="H219" s="208"/>
      <c r="I219" s="24"/>
      <c r="J219" s="24"/>
      <c r="K219" s="236"/>
      <c r="L219" s="48"/>
      <c r="M219" s="48"/>
      <c r="N219" s="48"/>
      <c r="O219" s="48"/>
      <c r="P219" s="478"/>
      <c r="Q219" s="478"/>
    </row>
    <row r="220" spans="1:17" s="36" customFormat="1" ht="27.95" customHeight="1" x14ac:dyDescent="0.25">
      <c r="A220" s="97"/>
      <c r="B220" s="480" t="s">
        <v>505</v>
      </c>
      <c r="C220" s="25"/>
      <c r="D220" s="94">
        <f>E220+G220</f>
        <v>1400</v>
      </c>
      <c r="E220" s="94">
        <f>E100</f>
        <v>1400</v>
      </c>
      <c r="F220" s="94">
        <f>F100</f>
        <v>0</v>
      </c>
      <c r="G220" s="94">
        <f>G100</f>
        <v>0</v>
      </c>
      <c r="H220" s="194">
        <f>I220+K220</f>
        <v>0</v>
      </c>
      <c r="I220" s="98">
        <f t="shared" ref="I220:K220" si="130">I100</f>
        <v>0</v>
      </c>
      <c r="J220" s="98">
        <f t="shared" si="130"/>
        <v>0</v>
      </c>
      <c r="K220" s="244">
        <f t="shared" si="130"/>
        <v>0</v>
      </c>
      <c r="L220" s="99">
        <f>M220+O220</f>
        <v>1400</v>
      </c>
      <c r="M220" s="99">
        <f>M100</f>
        <v>1400</v>
      </c>
      <c r="N220" s="99">
        <f>N100</f>
        <v>0</v>
      </c>
      <c r="O220" s="99">
        <f>O100</f>
        <v>0</v>
      </c>
      <c r="P220" s="2"/>
      <c r="Q220" s="2"/>
    </row>
    <row r="221" spans="1:17" s="36" customFormat="1" x14ac:dyDescent="0.25">
      <c r="A221" s="203"/>
      <c r="B221" s="480" t="s">
        <v>506</v>
      </c>
      <c r="C221" s="25"/>
      <c r="D221" s="94">
        <f>E221+G221</f>
        <v>135</v>
      </c>
      <c r="E221" s="94">
        <f>E190</f>
        <v>135</v>
      </c>
      <c r="F221" s="94">
        <f t="shared" ref="F221:G221" si="131">F190</f>
        <v>24</v>
      </c>
      <c r="G221" s="94">
        <f t="shared" si="131"/>
        <v>0</v>
      </c>
      <c r="H221" s="194"/>
      <c r="I221" s="98"/>
      <c r="J221" s="98"/>
      <c r="K221" s="244"/>
      <c r="L221" s="99">
        <f>M221+O221</f>
        <v>135</v>
      </c>
      <c r="M221" s="99">
        <f>M190</f>
        <v>135</v>
      </c>
      <c r="N221" s="99">
        <f t="shared" ref="N221:O221" si="132">N190</f>
        <v>24</v>
      </c>
      <c r="O221" s="99">
        <f t="shared" si="132"/>
        <v>0</v>
      </c>
      <c r="P221" s="2"/>
      <c r="Q221" s="2"/>
    </row>
    <row r="222" spans="1:17" x14ac:dyDescent="0.25">
      <c r="A222" s="6"/>
      <c r="B222" s="49"/>
      <c r="C222" s="50"/>
      <c r="D222" s="49"/>
      <c r="E222" s="49"/>
      <c r="F222" s="49"/>
      <c r="G222" s="49"/>
      <c r="H222" s="49"/>
      <c r="I222" s="49"/>
      <c r="J222" s="49"/>
      <c r="K222" s="49"/>
      <c r="L222" s="49"/>
      <c r="M222" s="49"/>
      <c r="N222" s="49"/>
      <c r="O222" s="6"/>
    </row>
    <row r="223" spans="1:17" x14ac:dyDescent="0.25">
      <c r="A223" s="6"/>
      <c r="B223" s="6"/>
      <c r="C223" s="51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8" t="s">
        <v>256</v>
      </c>
      <c r="Q223" s="69">
        <f>SUMIF(C28:C215,1,L28:L215)</f>
        <v>6419.5</v>
      </c>
    </row>
    <row r="224" spans="1:17" x14ac:dyDescent="0.25">
      <c r="A224" s="6"/>
      <c r="B224" s="6"/>
      <c r="C224" s="51"/>
      <c r="D224" s="6">
        <v>26127.5</v>
      </c>
      <c r="E224" s="6">
        <v>23514.400000000001</v>
      </c>
      <c r="F224" s="6">
        <v>13788.1</v>
      </c>
      <c r="G224" s="6">
        <v>2613.1</v>
      </c>
      <c r="H224" s="6"/>
      <c r="I224" s="6"/>
      <c r="J224" s="6"/>
      <c r="K224" s="6"/>
      <c r="L224" s="6"/>
      <c r="M224" s="6"/>
      <c r="N224" s="6"/>
      <c r="O224" s="6"/>
      <c r="P224" s="68" t="s">
        <v>257</v>
      </c>
      <c r="Q224" s="69">
        <f>SUMIF(C28:C215,2,L28:L215)</f>
        <v>0</v>
      </c>
    </row>
    <row r="225" spans="1:17" x14ac:dyDescent="0.25">
      <c r="A225" s="6"/>
      <c r="B225" s="6"/>
      <c r="C225" s="51"/>
      <c r="D225" s="6">
        <f>D224-D218</f>
        <v>0</v>
      </c>
      <c r="E225" s="6">
        <f t="shared" ref="E225:G225" si="133">E224-E218</f>
        <v>0</v>
      </c>
      <c r="F225" s="6">
        <f>F224-F218</f>
        <v>0</v>
      </c>
      <c r="G225" s="6">
        <f t="shared" si="133"/>
        <v>0</v>
      </c>
      <c r="H225" s="6"/>
      <c r="I225" s="6"/>
      <c r="J225" s="6"/>
      <c r="K225" s="6"/>
      <c r="L225" s="6"/>
      <c r="M225" s="6"/>
      <c r="N225" s="6"/>
      <c r="O225" s="6"/>
      <c r="P225" s="68" t="s">
        <v>258</v>
      </c>
      <c r="Q225" s="69">
        <f>SUMIF(C28:C215,3,L28:L215)</f>
        <v>60</v>
      </c>
    </row>
    <row r="226" spans="1:17" x14ac:dyDescent="0.25">
      <c r="A226" s="6"/>
      <c r="B226" s="6"/>
      <c r="C226" s="51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8" t="s">
        <v>259</v>
      </c>
      <c r="Q226" s="69">
        <f>SUMIF(C28:C215,4,L28:L215)</f>
        <v>1054.9000000000001</v>
      </c>
    </row>
    <row r="227" spans="1:17" x14ac:dyDescent="0.25">
      <c r="A227" s="6"/>
      <c r="B227" s="6"/>
      <c r="C227" s="51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8" t="s">
        <v>262</v>
      </c>
      <c r="Q227" s="69">
        <f>SUMIF(C29:C217,5,L29:L217)</f>
        <v>1876.1999999999998</v>
      </c>
    </row>
    <row r="228" spans="1:17" x14ac:dyDescent="0.25">
      <c r="A228" s="6"/>
      <c r="B228" s="6"/>
      <c r="C228" s="51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8" t="s">
        <v>260</v>
      </c>
      <c r="Q228" s="69">
        <f>SUMIF(C28:C215,6,L28:L215)</f>
        <v>1774.0000000000005</v>
      </c>
    </row>
    <row r="229" spans="1:17" x14ac:dyDescent="0.25">
      <c r="A229" s="6"/>
      <c r="B229" s="6"/>
      <c r="C229" s="51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8" t="s">
        <v>261</v>
      </c>
      <c r="Q229" s="69">
        <f>SUMIF(C28:C215,7,L28:L215)</f>
        <v>122.80000000000001</v>
      </c>
    </row>
    <row r="230" spans="1:17" x14ac:dyDescent="0.25">
      <c r="A230" s="6"/>
      <c r="B230" s="6"/>
      <c r="C230" s="51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8" t="s">
        <v>263</v>
      </c>
      <c r="Q230" s="69">
        <f>SUMIF(C28:C215,8,L28:L215)</f>
        <v>2724.2000000000003</v>
      </c>
    </row>
    <row r="231" spans="1:17" x14ac:dyDescent="0.25">
      <c r="A231" s="6"/>
      <c r="B231" s="6"/>
      <c r="C231" s="51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8" t="s">
        <v>264</v>
      </c>
      <c r="Q231" s="69">
        <f>SUMIF(C28:C216,9,L28:L216)</f>
        <v>7866.5</v>
      </c>
    </row>
    <row r="232" spans="1:17" x14ac:dyDescent="0.25">
      <c r="A232" s="6"/>
      <c r="B232" s="6"/>
      <c r="C232" s="51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8" t="s">
        <v>265</v>
      </c>
      <c r="Q232" s="69">
        <f>SUMIF(C28:C216,10,L28:L216)</f>
        <v>4229.3999999999996</v>
      </c>
    </row>
    <row r="233" spans="1:17" x14ac:dyDescent="0.25">
      <c r="A233" s="6"/>
      <c r="B233" s="6"/>
      <c r="C233" s="51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73" t="s">
        <v>160</v>
      </c>
      <c r="Q233" s="74">
        <f>SUM(Q223:Q232)</f>
        <v>26127.5</v>
      </c>
    </row>
    <row r="234" spans="1:17" x14ac:dyDescent="0.25">
      <c r="A234" s="6"/>
      <c r="B234" s="6"/>
      <c r="C234" s="51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75"/>
      <c r="Q234" s="75"/>
    </row>
    <row r="235" spans="1:17" x14ac:dyDescent="0.25">
      <c r="A235" s="6"/>
      <c r="B235" s="6"/>
      <c r="C235" s="51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75"/>
      <c r="Q235" s="75">
        <f>Q233-L218</f>
        <v>0</v>
      </c>
    </row>
    <row r="236" spans="1:17" x14ac:dyDescent="0.25">
      <c r="A236" s="6"/>
      <c r="B236" s="6"/>
      <c r="C236" s="51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</row>
    <row r="237" spans="1:17" x14ac:dyDescent="0.25">
      <c r="A237" s="6"/>
      <c r="B237" s="6"/>
      <c r="C237" s="51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</row>
    <row r="238" spans="1:17" x14ac:dyDescent="0.25">
      <c r="A238" s="6"/>
      <c r="B238" s="6"/>
      <c r="C238" s="51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</row>
    <row r="239" spans="1:17" x14ac:dyDescent="0.25">
      <c r="A239" s="6"/>
      <c r="B239" s="6"/>
      <c r="C239" s="51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</row>
    <row r="240" spans="1:17" x14ac:dyDescent="0.25">
      <c r="A240" s="6"/>
      <c r="B240" s="6"/>
      <c r="C240" s="51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</row>
    <row r="241" spans="1:15" x14ac:dyDescent="0.25">
      <c r="A241" s="6"/>
      <c r="B241" s="6"/>
      <c r="C241" s="51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</row>
    <row r="242" spans="1:15" x14ac:dyDescent="0.25">
      <c r="A242" s="6"/>
      <c r="B242" s="6"/>
      <c r="C242" s="51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</row>
    <row r="243" spans="1:15" x14ac:dyDescent="0.25">
      <c r="A243" s="6"/>
      <c r="B243" s="6"/>
      <c r="C243" s="51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</row>
    <row r="244" spans="1:15" x14ac:dyDescent="0.25">
      <c r="A244" s="6"/>
      <c r="B244" s="6"/>
      <c r="C244" s="51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</row>
    <row r="245" spans="1:15" x14ac:dyDescent="0.25">
      <c r="A245" s="6"/>
      <c r="B245" s="6"/>
      <c r="C245" s="51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</row>
    <row r="246" spans="1:15" x14ac:dyDescent="0.25">
      <c r="A246" s="6"/>
      <c r="B246" s="6"/>
      <c r="C246" s="51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</row>
    <row r="247" spans="1:15" x14ac:dyDescent="0.25">
      <c r="A247" s="6"/>
      <c r="B247" s="6"/>
      <c r="C247" s="51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</row>
    <row r="248" spans="1:15" x14ac:dyDescent="0.25">
      <c r="A248" s="6"/>
      <c r="B248" s="6"/>
      <c r="C248" s="51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</row>
    <row r="249" spans="1:15" x14ac:dyDescent="0.25">
      <c r="A249" s="6"/>
      <c r="B249" s="6"/>
      <c r="C249" s="51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</row>
    <row r="250" spans="1:15" x14ac:dyDescent="0.25">
      <c r="A250" s="6"/>
      <c r="B250" s="6"/>
      <c r="C250" s="51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</row>
    <row r="251" spans="1:15" x14ac:dyDescent="0.25">
      <c r="A251" s="6"/>
      <c r="B251" s="6"/>
      <c r="C251" s="51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</row>
    <row r="252" spans="1:15" x14ac:dyDescent="0.25">
      <c r="A252" s="6"/>
      <c r="B252" s="6"/>
      <c r="C252" s="51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</row>
    <row r="253" spans="1:15" x14ac:dyDescent="0.25">
      <c r="A253" s="6"/>
      <c r="B253" s="6"/>
      <c r="C253" s="51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</row>
    <row r="254" spans="1:15" x14ac:dyDescent="0.25">
      <c r="A254" s="6"/>
      <c r="B254" s="6"/>
      <c r="C254" s="51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</row>
    <row r="255" spans="1:15" x14ac:dyDescent="0.25">
      <c r="A255" s="6"/>
      <c r="B255" s="6"/>
      <c r="C255" s="51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</row>
    <row r="256" spans="1:15" x14ac:dyDescent="0.25">
      <c r="A256" s="6"/>
      <c r="B256" s="6"/>
      <c r="C256" s="51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</row>
    <row r="257" spans="1:15" x14ac:dyDescent="0.25">
      <c r="A257" s="6"/>
      <c r="B257" s="6"/>
      <c r="C257" s="51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</row>
    <row r="258" spans="1:15" x14ac:dyDescent="0.25">
      <c r="A258" s="6"/>
      <c r="B258" s="6"/>
      <c r="C258" s="51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</row>
    <row r="259" spans="1:15" x14ac:dyDescent="0.25">
      <c r="A259" s="6"/>
      <c r="B259" s="6"/>
      <c r="C259" s="51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</row>
    <row r="260" spans="1:15" x14ac:dyDescent="0.25">
      <c r="A260" s="6"/>
      <c r="B260" s="6"/>
      <c r="C260" s="51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</row>
    <row r="261" spans="1:15" x14ac:dyDescent="0.25">
      <c r="A261" s="6"/>
      <c r="B261" s="6"/>
      <c r="C261" s="51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</row>
    <row r="262" spans="1:15" x14ac:dyDescent="0.25">
      <c r="A262" s="6"/>
      <c r="B262" s="6"/>
      <c r="C262" s="51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</row>
    <row r="263" spans="1:15" x14ac:dyDescent="0.25">
      <c r="A263" s="6"/>
      <c r="B263" s="6"/>
      <c r="C263" s="51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</row>
    <row r="264" spans="1:15" x14ac:dyDescent="0.25">
      <c r="A264" s="6"/>
      <c r="B264" s="6"/>
      <c r="C264" s="51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</row>
    <row r="265" spans="1:15" x14ac:dyDescent="0.25">
      <c r="A265" s="6"/>
      <c r="B265" s="6"/>
      <c r="C265" s="51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</row>
    <row r="266" spans="1:15" x14ac:dyDescent="0.25">
      <c r="A266" s="6"/>
      <c r="B266" s="6"/>
      <c r="C266" s="51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</row>
    <row r="267" spans="1:15" x14ac:dyDescent="0.25">
      <c r="A267" s="6"/>
      <c r="B267" s="6"/>
      <c r="C267" s="51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</row>
    <row r="268" spans="1:15" x14ac:dyDescent="0.25">
      <c r="A268" s="6"/>
      <c r="B268" s="6"/>
      <c r="C268" s="51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</row>
    <row r="269" spans="1:15" x14ac:dyDescent="0.25">
      <c r="A269" s="6"/>
      <c r="B269" s="6"/>
      <c r="C269" s="51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</row>
    <row r="270" spans="1:15" x14ac:dyDescent="0.25">
      <c r="A270" s="6"/>
      <c r="B270" s="6"/>
      <c r="C270" s="51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</row>
    <row r="271" spans="1:15" x14ac:dyDescent="0.25">
      <c r="A271" s="6"/>
      <c r="B271" s="6"/>
      <c r="C271" s="51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</row>
    <row r="272" spans="1:15" x14ac:dyDescent="0.25">
      <c r="A272" s="6"/>
      <c r="B272" s="6"/>
      <c r="C272" s="51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</row>
    <row r="273" spans="1:15" x14ac:dyDescent="0.25">
      <c r="A273" s="6"/>
      <c r="B273" s="6"/>
      <c r="C273" s="51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</row>
    <row r="274" spans="1:15" x14ac:dyDescent="0.25">
      <c r="A274" s="6"/>
      <c r="B274" s="6"/>
      <c r="C274" s="51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</row>
    <row r="275" spans="1:15" x14ac:dyDescent="0.25">
      <c r="A275" s="6"/>
      <c r="B275" s="6"/>
      <c r="C275" s="51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</row>
    <row r="276" spans="1:15" x14ac:dyDescent="0.25">
      <c r="A276" s="6"/>
      <c r="B276" s="6"/>
      <c r="C276" s="51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</row>
    <row r="277" spans="1:15" x14ac:dyDescent="0.25">
      <c r="A277" s="6"/>
      <c r="B277" s="6"/>
      <c r="C277" s="51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</row>
    <row r="278" spans="1:15" x14ac:dyDescent="0.25">
      <c r="A278" s="6"/>
      <c r="B278" s="6"/>
      <c r="C278" s="51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</row>
    <row r="279" spans="1:15" x14ac:dyDescent="0.25">
      <c r="A279" s="6"/>
      <c r="B279" s="6"/>
      <c r="C279" s="51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</row>
    <row r="280" spans="1:15" x14ac:dyDescent="0.25">
      <c r="A280" s="6"/>
      <c r="B280" s="6"/>
      <c r="C280" s="51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</row>
    <row r="281" spans="1:15" x14ac:dyDescent="0.25">
      <c r="A281" s="6"/>
      <c r="B281" s="6"/>
      <c r="C281" s="51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</row>
    <row r="282" spans="1:15" x14ac:dyDescent="0.25">
      <c r="A282" s="6"/>
      <c r="B282" s="6"/>
      <c r="C282" s="51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</row>
    <row r="283" spans="1:15" x14ac:dyDescent="0.25">
      <c r="A283" s="6"/>
      <c r="B283" s="6"/>
      <c r="C283" s="51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</row>
    <row r="284" spans="1:15" x14ac:dyDescent="0.25">
      <c r="A284" s="6"/>
      <c r="B284" s="6"/>
      <c r="C284" s="51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</row>
    <row r="285" spans="1:15" x14ac:dyDescent="0.25">
      <c r="A285" s="6"/>
      <c r="B285" s="6"/>
      <c r="C285" s="51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</row>
    <row r="286" spans="1:15" x14ac:dyDescent="0.25">
      <c r="A286" s="6"/>
      <c r="B286" s="6"/>
      <c r="C286" s="51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</row>
    <row r="287" spans="1:15" x14ac:dyDescent="0.25">
      <c r="A287" s="6"/>
      <c r="B287" s="6"/>
      <c r="C287" s="51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</row>
    <row r="288" spans="1:15" x14ac:dyDescent="0.25">
      <c r="A288" s="6"/>
      <c r="B288" s="6"/>
      <c r="C288" s="51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</row>
    <row r="289" spans="1:15" x14ac:dyDescent="0.25">
      <c r="A289" s="6"/>
      <c r="B289" s="6"/>
      <c r="C289" s="51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</row>
    <row r="290" spans="1:15" x14ac:dyDescent="0.25">
      <c r="A290" s="6"/>
      <c r="B290" s="6"/>
      <c r="C290" s="51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</row>
    <row r="291" spans="1:15" x14ac:dyDescent="0.25">
      <c r="A291" s="6"/>
      <c r="B291" s="6"/>
      <c r="C291" s="51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</row>
    <row r="292" spans="1:15" x14ac:dyDescent="0.25">
      <c r="A292" s="6"/>
      <c r="B292" s="6"/>
      <c r="C292" s="51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</row>
    <row r="293" spans="1:15" x14ac:dyDescent="0.25">
      <c r="A293" s="6"/>
      <c r="B293" s="6"/>
      <c r="C293" s="51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</row>
    <row r="294" spans="1:15" x14ac:dyDescent="0.25">
      <c r="A294" s="6"/>
      <c r="B294" s="6"/>
      <c r="C294" s="51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</row>
    <row r="295" spans="1:15" x14ac:dyDescent="0.25">
      <c r="A295" s="6"/>
      <c r="B295" s="6"/>
      <c r="C295" s="51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</row>
    <row r="296" spans="1:15" x14ac:dyDescent="0.25">
      <c r="A296" s="6"/>
      <c r="B296" s="6"/>
      <c r="C296" s="51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</row>
    <row r="297" spans="1:15" x14ac:dyDescent="0.25">
      <c r="A297" s="6"/>
      <c r="B297" s="6"/>
      <c r="C297" s="51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</row>
    <row r="298" spans="1:15" x14ac:dyDescent="0.25">
      <c r="A298" s="6"/>
      <c r="B298" s="6"/>
      <c r="C298" s="51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</row>
    <row r="299" spans="1:15" x14ac:dyDescent="0.25">
      <c r="A299" s="6"/>
      <c r="B299" s="6"/>
      <c r="C299" s="51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</row>
    <row r="300" spans="1:15" x14ac:dyDescent="0.25">
      <c r="A300" s="6"/>
      <c r="B300" s="6"/>
      <c r="C300" s="51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</row>
    <row r="301" spans="1:15" x14ac:dyDescent="0.25">
      <c r="A301" s="6"/>
      <c r="B301" s="6"/>
      <c r="C301" s="51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</row>
    <row r="302" spans="1:15" x14ac:dyDescent="0.25">
      <c r="A302" s="6"/>
      <c r="B302" s="6"/>
      <c r="C302" s="51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</row>
    <row r="303" spans="1:15" x14ac:dyDescent="0.25">
      <c r="A303" s="6"/>
      <c r="B303" s="6"/>
      <c r="C303" s="51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</row>
    <row r="304" spans="1:15" x14ac:dyDescent="0.25">
      <c r="A304" s="6"/>
      <c r="B304" s="6"/>
      <c r="C304" s="51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</row>
    <row r="305" spans="1:15" x14ac:dyDescent="0.25">
      <c r="A305" s="6"/>
      <c r="B305" s="6"/>
      <c r="C305" s="51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</row>
    <row r="306" spans="1:15" x14ac:dyDescent="0.25">
      <c r="A306" s="6"/>
      <c r="B306" s="6"/>
      <c r="C306" s="51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</row>
    <row r="307" spans="1:15" x14ac:dyDescent="0.25">
      <c r="A307" s="6"/>
      <c r="B307" s="6"/>
      <c r="C307" s="51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</row>
    <row r="308" spans="1:15" x14ac:dyDescent="0.25">
      <c r="A308" s="6"/>
      <c r="B308" s="6"/>
      <c r="C308" s="51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</row>
    <row r="309" spans="1:15" x14ac:dyDescent="0.25">
      <c r="A309" s="6"/>
      <c r="B309" s="6"/>
      <c r="C309" s="51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</row>
    <row r="310" spans="1:15" x14ac:dyDescent="0.25">
      <c r="A310" s="6"/>
      <c r="B310" s="6"/>
      <c r="C310" s="51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</row>
    <row r="311" spans="1:15" x14ac:dyDescent="0.25">
      <c r="A311" s="6"/>
      <c r="B311" s="6"/>
      <c r="C311" s="51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</row>
    <row r="312" spans="1:15" x14ac:dyDescent="0.25">
      <c r="A312" s="6"/>
      <c r="B312" s="6"/>
      <c r="C312" s="51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</row>
    <row r="313" spans="1:15" x14ac:dyDescent="0.25">
      <c r="A313" s="6"/>
      <c r="B313" s="6"/>
      <c r="C313" s="51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</row>
    <row r="314" spans="1:15" x14ac:dyDescent="0.25">
      <c r="A314" s="6"/>
      <c r="B314" s="6"/>
      <c r="C314" s="51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</row>
    <row r="315" spans="1:15" x14ac:dyDescent="0.25">
      <c r="A315" s="6"/>
      <c r="B315" s="6"/>
      <c r="C315" s="51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</row>
    <row r="316" spans="1:15" x14ac:dyDescent="0.25">
      <c r="A316" s="6"/>
      <c r="B316" s="6"/>
      <c r="C316" s="51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</row>
    <row r="317" spans="1:15" x14ac:dyDescent="0.25">
      <c r="A317" s="6"/>
      <c r="B317" s="6"/>
      <c r="C317" s="51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</row>
    <row r="318" spans="1:15" x14ac:dyDescent="0.25">
      <c r="A318" s="6"/>
      <c r="B318" s="6"/>
      <c r="C318" s="51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</row>
    <row r="319" spans="1:15" x14ac:dyDescent="0.25">
      <c r="A319" s="6"/>
      <c r="B319" s="6"/>
      <c r="C319" s="51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</row>
    <row r="320" spans="1:15" x14ac:dyDescent="0.25">
      <c r="A320" s="6"/>
      <c r="B320" s="6"/>
      <c r="C320" s="51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</row>
    <row r="321" spans="1:15" x14ac:dyDescent="0.25">
      <c r="A321" s="6"/>
      <c r="B321" s="6"/>
      <c r="C321" s="51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</row>
    <row r="322" spans="1:15" x14ac:dyDescent="0.25">
      <c r="A322" s="6"/>
      <c r="B322" s="6"/>
      <c r="C322" s="51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</row>
    <row r="323" spans="1:15" x14ac:dyDescent="0.25">
      <c r="A323" s="6"/>
      <c r="B323" s="6"/>
      <c r="C323" s="51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</row>
    <row r="324" spans="1:15" x14ac:dyDescent="0.25">
      <c r="A324" s="6"/>
      <c r="B324" s="6"/>
      <c r="C324" s="51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</row>
    <row r="325" spans="1:15" x14ac:dyDescent="0.25">
      <c r="A325" s="6"/>
      <c r="B325" s="6"/>
      <c r="C325" s="51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</row>
    <row r="326" spans="1:15" x14ac:dyDescent="0.25">
      <c r="A326" s="6"/>
      <c r="B326" s="6"/>
      <c r="C326" s="51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</row>
    <row r="327" spans="1:15" x14ac:dyDescent="0.25">
      <c r="A327" s="6"/>
      <c r="B327" s="6"/>
      <c r="C327" s="51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</row>
    <row r="328" spans="1:15" x14ac:dyDescent="0.25">
      <c r="A328" s="6"/>
      <c r="B328" s="6"/>
      <c r="C328" s="51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</row>
    <row r="329" spans="1:15" x14ac:dyDescent="0.25">
      <c r="A329" s="6"/>
      <c r="B329" s="6"/>
      <c r="C329" s="51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</row>
    <row r="330" spans="1:15" x14ac:dyDescent="0.25">
      <c r="A330" s="6"/>
      <c r="B330" s="6"/>
      <c r="C330" s="51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</row>
    <row r="331" spans="1:15" x14ac:dyDescent="0.25">
      <c r="C331" s="52"/>
    </row>
    <row r="332" spans="1:15" x14ac:dyDescent="0.25">
      <c r="C332" s="52"/>
    </row>
    <row r="333" spans="1:15" x14ac:dyDescent="0.25">
      <c r="C333" s="52"/>
    </row>
    <row r="334" spans="1:15" x14ac:dyDescent="0.25">
      <c r="C334" s="52"/>
    </row>
    <row r="335" spans="1:15" x14ac:dyDescent="0.25">
      <c r="C335" s="52"/>
    </row>
    <row r="336" spans="1:15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  <row r="466" spans="3:3" x14ac:dyDescent="0.25">
      <c r="C466" s="52"/>
    </row>
    <row r="467" spans="3:3" x14ac:dyDescent="0.25">
      <c r="C467" s="52"/>
    </row>
    <row r="468" spans="3:3" x14ac:dyDescent="0.25">
      <c r="C468" s="52"/>
    </row>
    <row r="469" spans="3:3" x14ac:dyDescent="0.25">
      <c r="C469" s="52"/>
    </row>
    <row r="470" spans="3:3" x14ac:dyDescent="0.25">
      <c r="C470" s="52"/>
    </row>
    <row r="471" spans="3:3" x14ac:dyDescent="0.25">
      <c r="C471" s="52"/>
    </row>
    <row r="472" spans="3:3" x14ac:dyDescent="0.25">
      <c r="C472" s="52"/>
    </row>
    <row r="473" spans="3:3" x14ac:dyDescent="0.25">
      <c r="C473" s="52"/>
    </row>
    <row r="474" spans="3:3" x14ac:dyDescent="0.25">
      <c r="C474" s="52"/>
    </row>
    <row r="475" spans="3:3" x14ac:dyDescent="0.25">
      <c r="C475" s="52"/>
    </row>
    <row r="476" spans="3:3" x14ac:dyDescent="0.25">
      <c r="C476" s="52"/>
    </row>
    <row r="477" spans="3:3" x14ac:dyDescent="0.25">
      <c r="C477" s="52"/>
    </row>
    <row r="478" spans="3:3" x14ac:dyDescent="0.25">
      <c r="C478" s="52"/>
    </row>
    <row r="479" spans="3:3" x14ac:dyDescent="0.25">
      <c r="C479" s="52"/>
    </row>
    <row r="480" spans="3:3" x14ac:dyDescent="0.25">
      <c r="C480" s="52"/>
    </row>
    <row r="481" spans="3:3" x14ac:dyDescent="0.25">
      <c r="C481" s="52"/>
    </row>
    <row r="482" spans="3:3" x14ac:dyDescent="0.25">
      <c r="C482" s="52"/>
    </row>
    <row r="483" spans="3:3" x14ac:dyDescent="0.25">
      <c r="C483" s="52"/>
    </row>
    <row r="484" spans="3:3" x14ac:dyDescent="0.25">
      <c r="C484" s="52"/>
    </row>
    <row r="485" spans="3:3" x14ac:dyDescent="0.25">
      <c r="C485" s="52"/>
    </row>
    <row r="486" spans="3:3" x14ac:dyDescent="0.25">
      <c r="C486" s="52"/>
    </row>
    <row r="487" spans="3:3" x14ac:dyDescent="0.25">
      <c r="C487" s="52"/>
    </row>
    <row r="488" spans="3:3" x14ac:dyDescent="0.25">
      <c r="C488" s="52"/>
    </row>
    <row r="489" spans="3:3" x14ac:dyDescent="0.25">
      <c r="C489" s="52"/>
    </row>
    <row r="490" spans="3:3" x14ac:dyDescent="0.25">
      <c r="C490" s="52"/>
    </row>
    <row r="491" spans="3:3" x14ac:dyDescent="0.25">
      <c r="C491" s="52"/>
    </row>
    <row r="492" spans="3:3" x14ac:dyDescent="0.25">
      <c r="C492" s="52"/>
    </row>
    <row r="493" spans="3:3" x14ac:dyDescent="0.25">
      <c r="C493" s="52"/>
    </row>
    <row r="494" spans="3:3" x14ac:dyDescent="0.25">
      <c r="C494" s="52"/>
    </row>
    <row r="495" spans="3:3" x14ac:dyDescent="0.25">
      <c r="C495" s="52"/>
    </row>
    <row r="496" spans="3:3" x14ac:dyDescent="0.25">
      <c r="C496" s="52"/>
    </row>
    <row r="497" spans="3:3" x14ac:dyDescent="0.25">
      <c r="C497" s="52"/>
    </row>
    <row r="498" spans="3:3" x14ac:dyDescent="0.25">
      <c r="C498" s="52"/>
    </row>
    <row r="499" spans="3:3" x14ac:dyDescent="0.25">
      <c r="C499" s="52"/>
    </row>
    <row r="500" spans="3:3" x14ac:dyDescent="0.25">
      <c r="C500" s="52"/>
    </row>
    <row r="501" spans="3:3" x14ac:dyDescent="0.25">
      <c r="C501" s="52"/>
    </row>
    <row r="502" spans="3:3" x14ac:dyDescent="0.25">
      <c r="C502" s="52"/>
    </row>
    <row r="503" spans="3:3" x14ac:dyDescent="0.25">
      <c r="C503" s="52"/>
    </row>
    <row r="504" spans="3:3" x14ac:dyDescent="0.25">
      <c r="C504" s="52"/>
    </row>
    <row r="505" spans="3:3" x14ac:dyDescent="0.25">
      <c r="C505" s="52"/>
    </row>
    <row r="506" spans="3:3" x14ac:dyDescent="0.25">
      <c r="C506" s="52"/>
    </row>
    <row r="507" spans="3:3" x14ac:dyDescent="0.25">
      <c r="C507" s="52"/>
    </row>
    <row r="508" spans="3:3" x14ac:dyDescent="0.25">
      <c r="C508" s="52"/>
    </row>
    <row r="509" spans="3:3" x14ac:dyDescent="0.25">
      <c r="C509" s="52"/>
    </row>
    <row r="510" spans="3:3" x14ac:dyDescent="0.25">
      <c r="C510" s="52"/>
    </row>
    <row r="511" spans="3:3" x14ac:dyDescent="0.25">
      <c r="C511" s="52"/>
    </row>
    <row r="512" spans="3:3" x14ac:dyDescent="0.25">
      <c r="C512" s="52"/>
    </row>
    <row r="513" spans="3:3" x14ac:dyDescent="0.25">
      <c r="C513" s="52"/>
    </row>
    <row r="514" spans="3:3" x14ac:dyDescent="0.25">
      <c r="C514" s="52"/>
    </row>
    <row r="515" spans="3:3" x14ac:dyDescent="0.25">
      <c r="C515" s="52"/>
    </row>
    <row r="516" spans="3:3" x14ac:dyDescent="0.25">
      <c r="C516" s="52"/>
    </row>
    <row r="517" spans="3:3" x14ac:dyDescent="0.25">
      <c r="C517" s="52"/>
    </row>
    <row r="518" spans="3:3" x14ac:dyDescent="0.25">
      <c r="C518" s="52"/>
    </row>
    <row r="519" spans="3:3" x14ac:dyDescent="0.25">
      <c r="C519" s="52"/>
    </row>
    <row r="520" spans="3:3" x14ac:dyDescent="0.25">
      <c r="C520" s="52"/>
    </row>
    <row r="521" spans="3:3" x14ac:dyDescent="0.25">
      <c r="C521" s="52"/>
    </row>
    <row r="522" spans="3:3" x14ac:dyDescent="0.25">
      <c r="C522" s="52"/>
    </row>
    <row r="523" spans="3:3" x14ac:dyDescent="0.25">
      <c r="C523" s="52"/>
    </row>
    <row r="524" spans="3:3" x14ac:dyDescent="0.25">
      <c r="C524" s="52"/>
    </row>
    <row r="525" spans="3:3" x14ac:dyDescent="0.25">
      <c r="C525" s="52"/>
    </row>
    <row r="526" spans="3:3" x14ac:dyDescent="0.25">
      <c r="C526" s="52"/>
    </row>
    <row r="527" spans="3:3" x14ac:dyDescent="0.25">
      <c r="C527" s="52"/>
    </row>
    <row r="528" spans="3:3" x14ac:dyDescent="0.25">
      <c r="C528" s="52"/>
    </row>
    <row r="529" spans="3:3" x14ac:dyDescent="0.25">
      <c r="C529" s="52"/>
    </row>
    <row r="530" spans="3:3" x14ac:dyDescent="0.25">
      <c r="C530" s="52"/>
    </row>
    <row r="531" spans="3:3" x14ac:dyDescent="0.25">
      <c r="C531" s="52"/>
    </row>
    <row r="532" spans="3:3" x14ac:dyDescent="0.25">
      <c r="C532" s="52"/>
    </row>
    <row r="533" spans="3:3" x14ac:dyDescent="0.25">
      <c r="C533" s="52"/>
    </row>
    <row r="534" spans="3:3" x14ac:dyDescent="0.25">
      <c r="C534" s="52"/>
    </row>
    <row r="535" spans="3:3" x14ac:dyDescent="0.25">
      <c r="C535" s="52"/>
    </row>
    <row r="536" spans="3:3" x14ac:dyDescent="0.25">
      <c r="C536" s="52"/>
    </row>
    <row r="537" spans="3:3" x14ac:dyDescent="0.25">
      <c r="C537" s="52"/>
    </row>
    <row r="538" spans="3:3" x14ac:dyDescent="0.25">
      <c r="C538" s="52"/>
    </row>
    <row r="539" spans="3:3" x14ac:dyDescent="0.25">
      <c r="C539" s="52"/>
    </row>
    <row r="540" spans="3:3" x14ac:dyDescent="0.25">
      <c r="C540" s="52"/>
    </row>
    <row r="541" spans="3:3" x14ac:dyDescent="0.25">
      <c r="C541" s="52"/>
    </row>
    <row r="542" spans="3:3" x14ac:dyDescent="0.25">
      <c r="C542" s="52"/>
    </row>
    <row r="543" spans="3:3" x14ac:dyDescent="0.25">
      <c r="C543" s="52"/>
    </row>
    <row r="544" spans="3:3" x14ac:dyDescent="0.25">
      <c r="C544" s="52"/>
    </row>
    <row r="545" spans="3:3" x14ac:dyDescent="0.25">
      <c r="C545" s="52"/>
    </row>
    <row r="546" spans="3:3" x14ac:dyDescent="0.25">
      <c r="C546" s="52"/>
    </row>
    <row r="547" spans="3:3" x14ac:dyDescent="0.25">
      <c r="C547" s="52"/>
    </row>
    <row r="548" spans="3:3" x14ac:dyDescent="0.25">
      <c r="C548" s="52"/>
    </row>
    <row r="549" spans="3:3" x14ac:dyDescent="0.25">
      <c r="C549" s="52"/>
    </row>
    <row r="550" spans="3:3" x14ac:dyDescent="0.25">
      <c r="C550" s="52"/>
    </row>
    <row r="551" spans="3:3" x14ac:dyDescent="0.25">
      <c r="C551" s="52"/>
    </row>
    <row r="552" spans="3:3" x14ac:dyDescent="0.25">
      <c r="C552" s="52"/>
    </row>
    <row r="553" spans="3:3" x14ac:dyDescent="0.25">
      <c r="C553" s="52"/>
    </row>
    <row r="554" spans="3:3" x14ac:dyDescent="0.25">
      <c r="C554" s="52"/>
    </row>
    <row r="555" spans="3:3" x14ac:dyDescent="0.25">
      <c r="C555" s="52"/>
    </row>
    <row r="556" spans="3:3" x14ac:dyDescent="0.25">
      <c r="C556" s="52"/>
    </row>
    <row r="557" spans="3:3" x14ac:dyDescent="0.25">
      <c r="C557" s="52"/>
    </row>
    <row r="558" spans="3:3" x14ac:dyDescent="0.25">
      <c r="C558" s="52"/>
    </row>
    <row r="559" spans="3:3" x14ac:dyDescent="0.25">
      <c r="C559" s="52"/>
    </row>
    <row r="560" spans="3:3" x14ac:dyDescent="0.25">
      <c r="C560" s="52"/>
    </row>
    <row r="561" spans="3:3" x14ac:dyDescent="0.25">
      <c r="C561" s="52"/>
    </row>
    <row r="562" spans="3:3" x14ac:dyDescent="0.25">
      <c r="C562" s="52"/>
    </row>
    <row r="563" spans="3:3" x14ac:dyDescent="0.25">
      <c r="C563" s="52"/>
    </row>
    <row r="564" spans="3:3" x14ac:dyDescent="0.25">
      <c r="C564" s="52"/>
    </row>
    <row r="565" spans="3:3" x14ac:dyDescent="0.25">
      <c r="C565" s="52"/>
    </row>
    <row r="566" spans="3:3" x14ac:dyDescent="0.25">
      <c r="C566" s="52"/>
    </row>
    <row r="567" spans="3:3" x14ac:dyDescent="0.25">
      <c r="C567" s="52"/>
    </row>
    <row r="568" spans="3:3" x14ac:dyDescent="0.25">
      <c r="C568" s="52"/>
    </row>
    <row r="569" spans="3:3" x14ac:dyDescent="0.25">
      <c r="C569" s="52"/>
    </row>
    <row r="570" spans="3:3" x14ac:dyDescent="0.25">
      <c r="C570" s="52"/>
    </row>
    <row r="571" spans="3:3" x14ac:dyDescent="0.25">
      <c r="C571" s="52"/>
    </row>
    <row r="572" spans="3:3" x14ac:dyDescent="0.25">
      <c r="C572" s="52"/>
    </row>
    <row r="573" spans="3:3" x14ac:dyDescent="0.25">
      <c r="C573" s="52"/>
    </row>
    <row r="574" spans="3:3" x14ac:dyDescent="0.25">
      <c r="C574" s="52"/>
    </row>
    <row r="575" spans="3:3" x14ac:dyDescent="0.25">
      <c r="C575" s="52"/>
    </row>
    <row r="576" spans="3:3" x14ac:dyDescent="0.25">
      <c r="C576" s="52"/>
    </row>
    <row r="577" spans="3:3" x14ac:dyDescent="0.25">
      <c r="C577" s="52"/>
    </row>
    <row r="578" spans="3:3" x14ac:dyDescent="0.25">
      <c r="C578" s="52"/>
    </row>
    <row r="579" spans="3:3" x14ac:dyDescent="0.25">
      <c r="C579" s="52"/>
    </row>
    <row r="580" spans="3:3" x14ac:dyDescent="0.25">
      <c r="C580" s="52"/>
    </row>
    <row r="581" spans="3:3" x14ac:dyDescent="0.25">
      <c r="C581" s="52"/>
    </row>
    <row r="582" spans="3:3" x14ac:dyDescent="0.25">
      <c r="C582" s="52"/>
    </row>
    <row r="583" spans="3:3" x14ac:dyDescent="0.25">
      <c r="C583" s="52"/>
    </row>
    <row r="584" spans="3:3" x14ac:dyDescent="0.25">
      <c r="C584" s="52"/>
    </row>
    <row r="585" spans="3:3" x14ac:dyDescent="0.25">
      <c r="C585" s="52"/>
    </row>
    <row r="586" spans="3:3" x14ac:dyDescent="0.25">
      <c r="C586" s="52"/>
    </row>
    <row r="587" spans="3:3" x14ac:dyDescent="0.25">
      <c r="C587" s="52"/>
    </row>
    <row r="588" spans="3:3" x14ac:dyDescent="0.25">
      <c r="C588" s="52"/>
    </row>
    <row r="589" spans="3:3" x14ac:dyDescent="0.25">
      <c r="C589" s="52"/>
    </row>
    <row r="590" spans="3:3" x14ac:dyDescent="0.25">
      <c r="C590" s="52"/>
    </row>
    <row r="591" spans="3:3" x14ac:dyDescent="0.25">
      <c r="C591" s="52"/>
    </row>
    <row r="592" spans="3:3" x14ac:dyDescent="0.25">
      <c r="C592" s="52"/>
    </row>
    <row r="593" spans="3:3" x14ac:dyDescent="0.25">
      <c r="C593" s="52"/>
    </row>
    <row r="594" spans="3:3" x14ac:dyDescent="0.25">
      <c r="C594" s="52"/>
    </row>
    <row r="595" spans="3:3" x14ac:dyDescent="0.25">
      <c r="C595" s="52"/>
    </row>
    <row r="596" spans="3:3" x14ac:dyDescent="0.25">
      <c r="C596" s="52"/>
    </row>
    <row r="597" spans="3:3" x14ac:dyDescent="0.25">
      <c r="C597" s="52"/>
    </row>
    <row r="598" spans="3:3" x14ac:dyDescent="0.25">
      <c r="C598" s="52"/>
    </row>
    <row r="599" spans="3:3" x14ac:dyDescent="0.25">
      <c r="C599" s="52"/>
    </row>
    <row r="600" spans="3:3" x14ac:dyDescent="0.25">
      <c r="C600" s="52"/>
    </row>
    <row r="601" spans="3:3" x14ac:dyDescent="0.25">
      <c r="C601" s="52"/>
    </row>
    <row r="602" spans="3:3" x14ac:dyDescent="0.25">
      <c r="C602" s="52"/>
    </row>
    <row r="603" spans="3:3" x14ac:dyDescent="0.25">
      <c r="C603" s="52"/>
    </row>
    <row r="604" spans="3:3" x14ac:dyDescent="0.25">
      <c r="C604" s="52"/>
    </row>
    <row r="605" spans="3:3" x14ac:dyDescent="0.25">
      <c r="C605" s="52"/>
    </row>
    <row r="606" spans="3:3" x14ac:dyDescent="0.25">
      <c r="C606" s="52"/>
    </row>
    <row r="607" spans="3:3" x14ac:dyDescent="0.25">
      <c r="C607" s="52"/>
    </row>
    <row r="608" spans="3:3" x14ac:dyDescent="0.25">
      <c r="C608" s="52"/>
    </row>
    <row r="609" spans="3:3" x14ac:dyDescent="0.25">
      <c r="C609" s="52"/>
    </row>
    <row r="610" spans="3:3" x14ac:dyDescent="0.25">
      <c r="C610" s="52"/>
    </row>
    <row r="611" spans="3:3" x14ac:dyDescent="0.25">
      <c r="C611" s="52"/>
    </row>
    <row r="612" spans="3:3" x14ac:dyDescent="0.25">
      <c r="C612" s="52"/>
    </row>
    <row r="613" spans="3:3" x14ac:dyDescent="0.25">
      <c r="C613" s="52"/>
    </row>
    <row r="614" spans="3:3" x14ac:dyDescent="0.25">
      <c r="C614" s="52"/>
    </row>
    <row r="615" spans="3:3" x14ac:dyDescent="0.25">
      <c r="C615" s="52"/>
    </row>
    <row r="616" spans="3:3" x14ac:dyDescent="0.25">
      <c r="C616" s="52"/>
    </row>
    <row r="617" spans="3:3" x14ac:dyDescent="0.25">
      <c r="C617" s="52"/>
    </row>
    <row r="618" spans="3:3" x14ac:dyDescent="0.25">
      <c r="C618" s="52"/>
    </row>
    <row r="619" spans="3:3" x14ac:dyDescent="0.25">
      <c r="C619" s="52"/>
    </row>
    <row r="620" spans="3:3" x14ac:dyDescent="0.25">
      <c r="C620" s="52"/>
    </row>
    <row r="621" spans="3:3" x14ac:dyDescent="0.25">
      <c r="C621" s="52"/>
    </row>
    <row r="622" spans="3:3" x14ac:dyDescent="0.25">
      <c r="C622" s="52"/>
    </row>
    <row r="623" spans="3:3" x14ac:dyDescent="0.25">
      <c r="C623" s="52"/>
    </row>
    <row r="624" spans="3:3" x14ac:dyDescent="0.25">
      <c r="C624" s="52"/>
    </row>
    <row r="625" spans="3:3" x14ac:dyDescent="0.25">
      <c r="C625" s="52"/>
    </row>
    <row r="626" spans="3:3" x14ac:dyDescent="0.25">
      <c r="C626" s="52"/>
    </row>
    <row r="627" spans="3:3" x14ac:dyDescent="0.25">
      <c r="C627" s="52"/>
    </row>
    <row r="628" spans="3:3" x14ac:dyDescent="0.25">
      <c r="C628" s="52"/>
    </row>
    <row r="629" spans="3:3" x14ac:dyDescent="0.25">
      <c r="C629" s="52"/>
    </row>
    <row r="630" spans="3:3" x14ac:dyDescent="0.25">
      <c r="C630" s="52"/>
    </row>
    <row r="631" spans="3:3" x14ac:dyDescent="0.25">
      <c r="C631" s="52"/>
    </row>
    <row r="632" spans="3:3" x14ac:dyDescent="0.25">
      <c r="C632" s="52"/>
    </row>
    <row r="633" spans="3:3" x14ac:dyDescent="0.25">
      <c r="C633" s="52"/>
    </row>
    <row r="634" spans="3:3" x14ac:dyDescent="0.25">
      <c r="C634" s="52"/>
    </row>
    <row r="635" spans="3:3" x14ac:dyDescent="0.25">
      <c r="C635" s="52"/>
    </row>
    <row r="636" spans="3:3" x14ac:dyDescent="0.25">
      <c r="C636" s="52"/>
    </row>
    <row r="637" spans="3:3" x14ac:dyDescent="0.25">
      <c r="C637" s="52"/>
    </row>
    <row r="638" spans="3:3" x14ac:dyDescent="0.25">
      <c r="C638" s="52"/>
    </row>
    <row r="639" spans="3:3" x14ac:dyDescent="0.25">
      <c r="C639" s="52"/>
    </row>
    <row r="640" spans="3:3" x14ac:dyDescent="0.25">
      <c r="C640" s="52"/>
    </row>
    <row r="641" spans="3:3" x14ac:dyDescent="0.25">
      <c r="C641" s="52"/>
    </row>
    <row r="642" spans="3:3" x14ac:dyDescent="0.25">
      <c r="C642" s="52"/>
    </row>
    <row r="643" spans="3:3" x14ac:dyDescent="0.25">
      <c r="C643" s="52"/>
    </row>
    <row r="644" spans="3:3" x14ac:dyDescent="0.25">
      <c r="C644" s="52"/>
    </row>
    <row r="645" spans="3:3" x14ac:dyDescent="0.25">
      <c r="C645" s="52"/>
    </row>
    <row r="646" spans="3:3" x14ac:dyDescent="0.25">
      <c r="C646" s="52"/>
    </row>
    <row r="647" spans="3:3" x14ac:dyDescent="0.25">
      <c r="C647" s="52"/>
    </row>
    <row r="648" spans="3:3" x14ac:dyDescent="0.25">
      <c r="C648" s="52"/>
    </row>
    <row r="649" spans="3:3" x14ac:dyDescent="0.25">
      <c r="C649" s="52"/>
    </row>
    <row r="650" spans="3:3" x14ac:dyDescent="0.25">
      <c r="C650" s="52"/>
    </row>
    <row r="651" spans="3:3" x14ac:dyDescent="0.25">
      <c r="C651" s="52"/>
    </row>
    <row r="652" spans="3:3" x14ac:dyDescent="0.25">
      <c r="C652" s="52"/>
    </row>
    <row r="653" spans="3:3" x14ac:dyDescent="0.25">
      <c r="C653" s="52"/>
    </row>
    <row r="654" spans="3:3" x14ac:dyDescent="0.25">
      <c r="C654" s="52"/>
    </row>
    <row r="655" spans="3:3" x14ac:dyDescent="0.25">
      <c r="C655" s="52"/>
    </row>
    <row r="656" spans="3:3" x14ac:dyDescent="0.25">
      <c r="C656" s="52"/>
    </row>
    <row r="657" spans="3:3" x14ac:dyDescent="0.25">
      <c r="C657" s="52"/>
    </row>
    <row r="658" spans="3:3" x14ac:dyDescent="0.25">
      <c r="C658" s="52"/>
    </row>
    <row r="659" spans="3:3" x14ac:dyDescent="0.25">
      <c r="C659" s="52"/>
    </row>
  </sheetData>
  <mergeCells count="43">
    <mergeCell ref="B19:O19"/>
    <mergeCell ref="B20:N20"/>
    <mergeCell ref="B17:O17"/>
    <mergeCell ref="B18:N18"/>
    <mergeCell ref="B15:O15"/>
    <mergeCell ref="B16:N16"/>
    <mergeCell ref="B13:O13"/>
    <mergeCell ref="B14:N14"/>
    <mergeCell ref="B11:O11"/>
    <mergeCell ref="B12:N12"/>
    <mergeCell ref="B5:O5"/>
    <mergeCell ref="B7:O7"/>
    <mergeCell ref="B8:N8"/>
    <mergeCell ref="B9:O9"/>
    <mergeCell ref="B10:N10"/>
    <mergeCell ref="B1:O1"/>
    <mergeCell ref="B2:O2"/>
    <mergeCell ref="B3:O3"/>
    <mergeCell ref="B4:O4"/>
    <mergeCell ref="B6:N6"/>
    <mergeCell ref="B209:O209"/>
    <mergeCell ref="B152:O152"/>
    <mergeCell ref="B187:O187"/>
    <mergeCell ref="D24:D26"/>
    <mergeCell ref="L24:L26"/>
    <mergeCell ref="B94:O94"/>
    <mergeCell ref="B27:O27"/>
    <mergeCell ref="O25:O26"/>
    <mergeCell ref="M24:O24"/>
    <mergeCell ref="H24:H26"/>
    <mergeCell ref="G25:G26"/>
    <mergeCell ref="B193:O193"/>
    <mergeCell ref="B148:O148"/>
    <mergeCell ref="A24:A26"/>
    <mergeCell ref="C24:C26"/>
    <mergeCell ref="I24:K24"/>
    <mergeCell ref="E24:G24"/>
    <mergeCell ref="A22:O22"/>
    <mergeCell ref="E25:F25"/>
    <mergeCell ref="M25:N25"/>
    <mergeCell ref="I25:J25"/>
    <mergeCell ref="K25:K26"/>
    <mergeCell ref="B24:B26"/>
  </mergeCells>
  <phoneticPr fontId="2" type="noConversion"/>
  <pageMargins left="1.1811023622047245" right="0.39370078740157483" top="0.78740157480314965" bottom="0.78740157480314965" header="0" footer="0"/>
  <pageSetup paperSize="9" scale="95" fitToHeight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588"/>
  <sheetViews>
    <sheetView showZeros="0" zoomScale="115" zoomScaleNormal="115" workbookViewId="0">
      <selection activeCell="T13" sqref="T13"/>
    </sheetView>
  </sheetViews>
  <sheetFormatPr defaultColWidth="9.140625" defaultRowHeight="15" x14ac:dyDescent="0.25"/>
  <cols>
    <col min="1" max="1" width="4.42578125" style="2" customWidth="1"/>
    <col min="2" max="2" width="38.42578125" style="2" customWidth="1"/>
    <col min="3" max="3" width="6.7109375" style="3" customWidth="1"/>
    <col min="4" max="11" width="10" style="2" hidden="1" customWidth="1"/>
    <col min="12" max="14" width="10.28515625" style="2" customWidth="1"/>
    <col min="15" max="15" width="11.140625" style="2" customWidth="1"/>
    <col min="16" max="17" width="9.140625" style="2" hidden="1" customWidth="1"/>
    <col min="18" max="19" width="9.140625" style="2" customWidth="1"/>
    <col min="20" max="16384" width="9.140625" style="2"/>
  </cols>
  <sheetData>
    <row r="1" spans="2:15" x14ac:dyDescent="0.25">
      <c r="B1" s="657" t="s">
        <v>277</v>
      </c>
      <c r="C1" s="657"/>
      <c r="D1" s="657"/>
      <c r="E1" s="657"/>
      <c r="F1" s="657"/>
      <c r="G1" s="657"/>
      <c r="H1" s="657"/>
      <c r="I1" s="657"/>
      <c r="J1" s="657"/>
      <c r="K1" s="657"/>
      <c r="L1" s="657"/>
      <c r="M1" s="657"/>
      <c r="N1" s="657"/>
      <c r="O1" s="657"/>
    </row>
    <row r="2" spans="2:15" x14ac:dyDescent="0.25">
      <c r="B2" s="657" t="s">
        <v>374</v>
      </c>
      <c r="C2" s="657"/>
      <c r="D2" s="657"/>
      <c r="E2" s="657"/>
      <c r="F2" s="657"/>
      <c r="G2" s="657"/>
      <c r="H2" s="657"/>
      <c r="I2" s="657"/>
      <c r="J2" s="657"/>
      <c r="K2" s="657"/>
      <c r="L2" s="657"/>
      <c r="M2" s="657"/>
      <c r="N2" s="657"/>
      <c r="O2" s="657"/>
    </row>
    <row r="3" spans="2:15" x14ac:dyDescent="0.25">
      <c r="B3" s="657" t="s">
        <v>507</v>
      </c>
      <c r="C3" s="657"/>
      <c r="D3" s="657"/>
      <c r="E3" s="657"/>
      <c r="F3" s="657"/>
      <c r="G3" s="657"/>
      <c r="H3" s="657"/>
      <c r="I3" s="657"/>
      <c r="J3" s="657"/>
      <c r="K3" s="657"/>
      <c r="L3" s="657"/>
      <c r="M3" s="657"/>
      <c r="N3" s="657"/>
      <c r="O3" s="657"/>
    </row>
    <row r="4" spans="2:15" x14ac:dyDescent="0.25">
      <c r="B4" s="657" t="s">
        <v>288</v>
      </c>
      <c r="C4" s="657"/>
      <c r="D4" s="657"/>
      <c r="E4" s="657"/>
      <c r="F4" s="657"/>
      <c r="G4" s="657"/>
      <c r="H4" s="657"/>
      <c r="I4" s="657"/>
      <c r="J4" s="657"/>
      <c r="K4" s="657"/>
      <c r="L4" s="657"/>
      <c r="M4" s="657"/>
      <c r="N4" s="657"/>
      <c r="O4" s="657"/>
    </row>
    <row r="5" spans="2:15" x14ac:dyDescent="0.25">
      <c r="B5" s="657" t="s">
        <v>531</v>
      </c>
      <c r="C5" s="657"/>
      <c r="D5" s="657"/>
      <c r="E5" s="657"/>
      <c r="F5" s="657"/>
      <c r="G5" s="657"/>
      <c r="H5" s="657"/>
      <c r="I5" s="657"/>
      <c r="J5" s="657"/>
      <c r="K5" s="657"/>
      <c r="L5" s="657"/>
      <c r="M5" s="657"/>
      <c r="N5" s="657"/>
      <c r="O5" s="657"/>
    </row>
    <row r="6" spans="2:15" x14ac:dyDescent="0.25">
      <c r="B6" s="656" t="s">
        <v>543</v>
      </c>
      <c r="C6" s="656"/>
      <c r="D6" s="656"/>
      <c r="E6" s="656"/>
      <c r="F6" s="656"/>
      <c r="G6" s="656"/>
      <c r="H6" s="656"/>
      <c r="I6" s="656"/>
      <c r="J6" s="656"/>
      <c r="K6" s="656"/>
      <c r="L6" s="656"/>
      <c r="M6" s="656"/>
      <c r="N6" s="656"/>
      <c r="O6" s="416"/>
    </row>
    <row r="7" spans="2:15" x14ac:dyDescent="0.25">
      <c r="B7" s="657" t="s">
        <v>567</v>
      </c>
      <c r="C7" s="657"/>
      <c r="D7" s="657"/>
      <c r="E7" s="657"/>
      <c r="F7" s="657"/>
      <c r="G7" s="657"/>
      <c r="H7" s="657"/>
      <c r="I7" s="657"/>
      <c r="J7" s="657"/>
      <c r="K7" s="657"/>
      <c r="L7" s="657"/>
      <c r="M7" s="657"/>
      <c r="N7" s="657"/>
      <c r="O7" s="657"/>
    </row>
    <row r="8" spans="2:15" ht="15" customHeight="1" x14ac:dyDescent="0.25">
      <c r="B8" s="656" t="s">
        <v>571</v>
      </c>
      <c r="C8" s="656"/>
      <c r="D8" s="656"/>
      <c r="E8" s="656"/>
      <c r="F8" s="656"/>
      <c r="G8" s="656"/>
      <c r="H8" s="656"/>
      <c r="I8" s="656"/>
      <c r="J8" s="656"/>
      <c r="K8" s="656"/>
      <c r="L8" s="656"/>
      <c r="M8" s="656"/>
      <c r="N8" s="656"/>
      <c r="O8" s="420"/>
    </row>
    <row r="9" spans="2:15" x14ac:dyDescent="0.25">
      <c r="B9" s="657" t="s">
        <v>574</v>
      </c>
      <c r="C9" s="657"/>
      <c r="D9" s="657"/>
      <c r="E9" s="657"/>
      <c r="F9" s="657"/>
      <c r="G9" s="657"/>
      <c r="H9" s="657"/>
      <c r="I9" s="657"/>
      <c r="J9" s="657"/>
      <c r="K9" s="657"/>
      <c r="L9" s="657"/>
      <c r="M9" s="657"/>
      <c r="N9" s="657"/>
      <c r="O9" s="657"/>
    </row>
    <row r="10" spans="2:15" ht="15" customHeight="1" x14ac:dyDescent="0.25">
      <c r="B10" s="656" t="s">
        <v>583</v>
      </c>
      <c r="C10" s="656"/>
      <c r="D10" s="656"/>
      <c r="E10" s="656"/>
      <c r="F10" s="656"/>
      <c r="G10" s="656"/>
      <c r="H10" s="656"/>
      <c r="I10" s="656"/>
      <c r="J10" s="656"/>
      <c r="K10" s="656"/>
      <c r="L10" s="656"/>
      <c r="M10" s="656"/>
      <c r="N10" s="656"/>
      <c r="O10" s="420"/>
    </row>
    <row r="11" spans="2:15" x14ac:dyDescent="0.25">
      <c r="B11" s="657" t="s">
        <v>585</v>
      </c>
      <c r="C11" s="657"/>
      <c r="D11" s="657"/>
      <c r="E11" s="657"/>
      <c r="F11" s="657"/>
      <c r="G11" s="657"/>
      <c r="H11" s="657"/>
      <c r="I11" s="657"/>
      <c r="J11" s="657"/>
      <c r="K11" s="657"/>
      <c r="L11" s="657"/>
      <c r="M11" s="657"/>
      <c r="N11" s="657"/>
      <c r="O11" s="657"/>
    </row>
    <row r="12" spans="2:15" ht="15" customHeight="1" x14ac:dyDescent="0.25">
      <c r="B12" s="656" t="s">
        <v>592</v>
      </c>
      <c r="C12" s="656"/>
      <c r="D12" s="656"/>
      <c r="E12" s="656"/>
      <c r="F12" s="656"/>
      <c r="G12" s="656"/>
      <c r="H12" s="656"/>
      <c r="I12" s="656"/>
      <c r="J12" s="656"/>
      <c r="K12" s="656"/>
      <c r="L12" s="656"/>
      <c r="M12" s="656"/>
      <c r="N12" s="656"/>
      <c r="O12" s="420"/>
    </row>
    <row r="13" spans="2:15" x14ac:dyDescent="0.25">
      <c r="B13" s="657" t="s">
        <v>594</v>
      </c>
      <c r="C13" s="657"/>
      <c r="D13" s="657"/>
      <c r="E13" s="657"/>
      <c r="F13" s="657"/>
      <c r="G13" s="657"/>
      <c r="H13" s="657"/>
      <c r="I13" s="657"/>
      <c r="J13" s="657"/>
      <c r="K13" s="657"/>
      <c r="L13" s="657"/>
      <c r="M13" s="657"/>
      <c r="N13" s="657"/>
      <c r="O13" s="657"/>
    </row>
    <row r="14" spans="2:15" ht="15" customHeight="1" x14ac:dyDescent="0.25">
      <c r="B14" s="656" t="s">
        <v>598</v>
      </c>
      <c r="C14" s="656"/>
      <c r="D14" s="656"/>
      <c r="E14" s="656"/>
      <c r="F14" s="656"/>
      <c r="G14" s="656"/>
      <c r="H14" s="656"/>
      <c r="I14" s="656"/>
      <c r="J14" s="656"/>
      <c r="K14" s="656"/>
      <c r="L14" s="656"/>
      <c r="M14" s="656"/>
      <c r="N14" s="656"/>
      <c r="O14" s="420"/>
    </row>
    <row r="15" spans="2:15" x14ac:dyDescent="0.25">
      <c r="B15" s="657" t="s">
        <v>606</v>
      </c>
      <c r="C15" s="657"/>
      <c r="D15" s="657"/>
      <c r="E15" s="657"/>
      <c r="F15" s="657"/>
      <c r="G15" s="657"/>
      <c r="H15" s="657"/>
      <c r="I15" s="657"/>
      <c r="J15" s="657"/>
      <c r="K15" s="657"/>
      <c r="L15" s="657"/>
      <c r="M15" s="657"/>
      <c r="N15" s="657"/>
      <c r="O15" s="657"/>
    </row>
    <row r="16" spans="2:15" ht="15" customHeight="1" x14ac:dyDescent="0.25">
      <c r="B16" s="656" t="s">
        <v>602</v>
      </c>
      <c r="C16" s="656"/>
      <c r="D16" s="656"/>
      <c r="E16" s="656"/>
      <c r="F16" s="656"/>
      <c r="G16" s="656"/>
      <c r="H16" s="656"/>
      <c r="I16" s="656"/>
      <c r="J16" s="656"/>
      <c r="K16" s="656"/>
      <c r="L16" s="656"/>
      <c r="M16" s="656"/>
      <c r="N16" s="656"/>
      <c r="O16" s="420"/>
    </row>
    <row r="17" spans="1:15" x14ac:dyDescent="0.25">
      <c r="B17" s="138"/>
      <c r="C17" s="138"/>
      <c r="D17" s="138"/>
      <c r="E17" s="138"/>
      <c r="F17" s="138"/>
      <c r="G17" s="138"/>
      <c r="H17" s="138"/>
      <c r="I17" s="138"/>
      <c r="J17" s="138"/>
      <c r="K17" s="138"/>
      <c r="L17" s="138"/>
      <c r="M17" s="138"/>
      <c r="N17" s="138"/>
      <c r="O17" s="138"/>
    </row>
    <row r="18" spans="1:15" ht="46.5" customHeight="1" x14ac:dyDescent="0.25">
      <c r="A18" s="621" t="s">
        <v>384</v>
      </c>
      <c r="B18" s="621"/>
      <c r="C18" s="621"/>
      <c r="D18" s="621"/>
      <c r="E18" s="621"/>
      <c r="F18" s="621"/>
      <c r="G18" s="621"/>
      <c r="H18" s="621"/>
      <c r="I18" s="621"/>
      <c r="J18" s="621"/>
      <c r="K18" s="621"/>
      <c r="L18" s="621"/>
      <c r="M18" s="621"/>
      <c r="N18" s="621"/>
      <c r="O18" s="621"/>
    </row>
    <row r="19" spans="1:15" ht="17.25" customHeight="1" x14ac:dyDescent="0.25">
      <c r="G19" s="4"/>
      <c r="H19" s="4"/>
      <c r="I19" s="4"/>
      <c r="J19" s="4"/>
      <c r="K19" s="4"/>
      <c r="L19" s="4"/>
      <c r="M19" s="4"/>
      <c r="N19" s="4"/>
      <c r="O19" s="4" t="s">
        <v>322</v>
      </c>
    </row>
    <row r="20" spans="1:15" ht="15" customHeight="1" x14ac:dyDescent="0.25">
      <c r="A20" s="625" t="s">
        <v>5</v>
      </c>
      <c r="B20" s="628" t="s">
        <v>276</v>
      </c>
      <c r="C20" s="628" t="s">
        <v>49</v>
      </c>
      <c r="D20" s="605" t="s">
        <v>285</v>
      </c>
      <c r="E20" s="609" t="s">
        <v>181</v>
      </c>
      <c r="F20" s="609"/>
      <c r="G20" s="610"/>
      <c r="H20" s="631" t="s">
        <v>287</v>
      </c>
      <c r="I20" s="634" t="s">
        <v>181</v>
      </c>
      <c r="J20" s="635"/>
      <c r="K20" s="636"/>
      <c r="L20" s="604" t="s">
        <v>0</v>
      </c>
      <c r="M20" s="613" t="s">
        <v>181</v>
      </c>
      <c r="N20" s="614"/>
      <c r="O20" s="615"/>
    </row>
    <row r="21" spans="1:15" x14ac:dyDescent="0.25">
      <c r="A21" s="626"/>
      <c r="B21" s="629"/>
      <c r="C21" s="629"/>
      <c r="D21" s="606"/>
      <c r="E21" s="610" t="s">
        <v>1</v>
      </c>
      <c r="F21" s="639"/>
      <c r="G21" s="611" t="s">
        <v>2</v>
      </c>
      <c r="H21" s="632"/>
      <c r="I21" s="645" t="s">
        <v>1</v>
      </c>
      <c r="J21" s="645"/>
      <c r="K21" s="624" t="s">
        <v>2</v>
      </c>
      <c r="L21" s="604"/>
      <c r="M21" s="604" t="s">
        <v>1</v>
      </c>
      <c r="N21" s="604"/>
      <c r="O21" s="616" t="s">
        <v>2</v>
      </c>
    </row>
    <row r="22" spans="1:15" ht="30.75" customHeight="1" x14ac:dyDescent="0.25">
      <c r="A22" s="627"/>
      <c r="B22" s="630"/>
      <c r="C22" s="630"/>
      <c r="D22" s="607"/>
      <c r="E22" s="134" t="s">
        <v>3</v>
      </c>
      <c r="F22" s="135" t="s">
        <v>4</v>
      </c>
      <c r="G22" s="611"/>
      <c r="H22" s="633"/>
      <c r="I22" s="137" t="s">
        <v>3</v>
      </c>
      <c r="J22" s="132" t="s">
        <v>4</v>
      </c>
      <c r="K22" s="624"/>
      <c r="L22" s="604"/>
      <c r="M22" s="133" t="s">
        <v>3</v>
      </c>
      <c r="N22" s="131" t="s">
        <v>4</v>
      </c>
      <c r="O22" s="616"/>
    </row>
    <row r="23" spans="1:15" ht="15.95" customHeight="1" x14ac:dyDescent="0.25">
      <c r="A23" s="5" t="s">
        <v>65</v>
      </c>
      <c r="B23" s="601" t="s">
        <v>6</v>
      </c>
      <c r="C23" s="602"/>
      <c r="D23" s="602"/>
      <c r="E23" s="602"/>
      <c r="F23" s="602"/>
      <c r="G23" s="602"/>
      <c r="H23" s="602"/>
      <c r="I23" s="602"/>
      <c r="J23" s="602"/>
      <c r="K23" s="602"/>
      <c r="L23" s="602"/>
      <c r="M23" s="602"/>
      <c r="N23" s="602"/>
      <c r="O23" s="603"/>
    </row>
    <row r="24" spans="1:15" ht="15" customHeight="1" x14ac:dyDescent="0.25">
      <c r="A24" s="150" t="s">
        <v>170</v>
      </c>
      <c r="B24" s="78" t="s">
        <v>20</v>
      </c>
      <c r="C24" s="151"/>
      <c r="D24" s="152">
        <f t="shared" ref="D24:O24" si="0">SUM(D26:D41)</f>
        <v>266.7</v>
      </c>
      <c r="E24" s="152">
        <f t="shared" si="0"/>
        <v>266.7</v>
      </c>
      <c r="F24" s="152">
        <f t="shared" si="0"/>
        <v>228.39999999999998</v>
      </c>
      <c r="G24" s="152">
        <f t="shared" si="0"/>
        <v>0</v>
      </c>
      <c r="H24" s="153">
        <f t="shared" si="0"/>
        <v>1.1000000000000001</v>
      </c>
      <c r="I24" s="153">
        <f t="shared" si="0"/>
        <v>1.1000000000000001</v>
      </c>
      <c r="J24" s="153">
        <f t="shared" si="0"/>
        <v>-0.49999999999999989</v>
      </c>
      <c r="K24" s="153">
        <f t="shared" si="0"/>
        <v>0</v>
      </c>
      <c r="L24" s="78">
        <f t="shared" si="0"/>
        <v>267.79999999999995</v>
      </c>
      <c r="M24" s="78">
        <f t="shared" si="0"/>
        <v>267.79999999999995</v>
      </c>
      <c r="N24" s="78">
        <f t="shared" si="0"/>
        <v>227.89999999999998</v>
      </c>
      <c r="O24" s="78">
        <f t="shared" si="0"/>
        <v>0</v>
      </c>
    </row>
    <row r="25" spans="1:15" ht="15" customHeight="1" x14ac:dyDescent="0.25">
      <c r="A25" s="154"/>
      <c r="B25" s="155" t="s">
        <v>181</v>
      </c>
      <c r="C25" s="156"/>
      <c r="D25" s="157"/>
      <c r="E25" s="157"/>
      <c r="F25" s="157"/>
      <c r="G25" s="157"/>
      <c r="H25" s="77"/>
      <c r="I25" s="77"/>
      <c r="J25" s="77"/>
      <c r="K25" s="77"/>
      <c r="L25" s="29"/>
      <c r="M25" s="29"/>
      <c r="N25" s="29"/>
      <c r="O25" s="29"/>
    </row>
    <row r="26" spans="1:15" ht="26.25" x14ac:dyDescent="0.25">
      <c r="A26" s="154"/>
      <c r="B26" s="158" t="s">
        <v>190</v>
      </c>
      <c r="C26" s="7" t="s">
        <v>9</v>
      </c>
      <c r="D26" s="8">
        <f>E26+G26</f>
        <v>0.7</v>
      </c>
      <c r="E26" s="8">
        <v>0.7</v>
      </c>
      <c r="F26" s="8">
        <v>0.7</v>
      </c>
      <c r="G26" s="8"/>
      <c r="H26" s="9">
        <f>I26+K26</f>
        <v>0</v>
      </c>
      <c r="I26" s="9"/>
      <c r="J26" s="9"/>
      <c r="K26" s="9"/>
      <c r="L26" s="11">
        <f>M26+O26</f>
        <v>0.7</v>
      </c>
      <c r="M26" s="11">
        <f>E26+I26</f>
        <v>0.7</v>
      </c>
      <c r="N26" s="11">
        <f>F26+J26</f>
        <v>0.7</v>
      </c>
      <c r="O26" s="11">
        <f>G26+K26</f>
        <v>0</v>
      </c>
    </row>
    <row r="27" spans="1:15" ht="15" customHeight="1" x14ac:dyDescent="0.25">
      <c r="A27" s="154"/>
      <c r="B27" s="159" t="s">
        <v>186</v>
      </c>
      <c r="C27" s="30" t="s">
        <v>9</v>
      </c>
      <c r="D27" s="16">
        <f>E27+G27</f>
        <v>29.3</v>
      </c>
      <c r="E27" s="16">
        <v>29.3</v>
      </c>
      <c r="F27" s="16">
        <v>28.8</v>
      </c>
      <c r="G27" s="16"/>
      <c r="H27" s="9">
        <f t="shared" ref="H27:H41" si="1">I27+K27</f>
        <v>0</v>
      </c>
      <c r="I27" s="9"/>
      <c r="J27" s="9"/>
      <c r="K27" s="9"/>
      <c r="L27" s="12">
        <f>M27+O27</f>
        <v>29.3</v>
      </c>
      <c r="M27" s="11">
        <f t="shared" ref="M27:M31" si="2">E27+I27</f>
        <v>29.3</v>
      </c>
      <c r="N27" s="11">
        <f t="shared" ref="N27:N32" si="3">F27+J27</f>
        <v>28.8</v>
      </c>
      <c r="O27" s="11">
        <f t="shared" ref="O27:O32" si="4">G27+K27</f>
        <v>0</v>
      </c>
    </row>
    <row r="28" spans="1:15" ht="26.25" x14ac:dyDescent="0.25">
      <c r="A28" s="154"/>
      <c r="B28" s="159" t="s">
        <v>192</v>
      </c>
      <c r="C28" s="30" t="s">
        <v>9</v>
      </c>
      <c r="D28" s="16">
        <f t="shared" ref="D28:D41" si="5">E28+G28</f>
        <v>8.1999999999999993</v>
      </c>
      <c r="E28" s="16">
        <v>8.1999999999999993</v>
      </c>
      <c r="F28" s="16">
        <v>8.1</v>
      </c>
      <c r="G28" s="16"/>
      <c r="H28" s="9">
        <f t="shared" si="1"/>
        <v>0</v>
      </c>
      <c r="I28" s="10"/>
      <c r="J28" s="10"/>
      <c r="K28" s="10"/>
      <c r="L28" s="12">
        <f t="shared" ref="L28:L41" si="6">M28+O28</f>
        <v>8.1999999999999993</v>
      </c>
      <c r="M28" s="12">
        <f t="shared" si="2"/>
        <v>8.1999999999999993</v>
      </c>
      <c r="N28" s="12">
        <f t="shared" si="3"/>
        <v>8.1</v>
      </c>
      <c r="O28" s="12">
        <f t="shared" si="4"/>
        <v>0</v>
      </c>
    </row>
    <row r="29" spans="1:15" ht="26.25" x14ac:dyDescent="0.25">
      <c r="A29" s="154"/>
      <c r="B29" s="159" t="s">
        <v>188</v>
      </c>
      <c r="C29" s="30" t="s">
        <v>9</v>
      </c>
      <c r="D29" s="16">
        <f t="shared" si="5"/>
        <v>28.7</v>
      </c>
      <c r="E29" s="16">
        <v>28.7</v>
      </c>
      <c r="F29" s="16">
        <v>23.4</v>
      </c>
      <c r="G29" s="16"/>
      <c r="H29" s="9">
        <f t="shared" si="1"/>
        <v>0</v>
      </c>
      <c r="I29" s="10"/>
      <c r="J29" s="10"/>
      <c r="K29" s="10"/>
      <c r="L29" s="12">
        <f t="shared" si="6"/>
        <v>28.7</v>
      </c>
      <c r="M29" s="12">
        <f t="shared" si="2"/>
        <v>28.7</v>
      </c>
      <c r="N29" s="12">
        <f t="shared" si="3"/>
        <v>23.4</v>
      </c>
      <c r="O29" s="12">
        <f t="shared" si="4"/>
        <v>0</v>
      </c>
    </row>
    <row r="30" spans="1:15" ht="15" customHeight="1" x14ac:dyDescent="0.25">
      <c r="A30" s="154"/>
      <c r="B30" s="160" t="s">
        <v>193</v>
      </c>
      <c r="C30" s="30" t="s">
        <v>9</v>
      </c>
      <c r="D30" s="16">
        <f t="shared" si="5"/>
        <v>15.3</v>
      </c>
      <c r="E30" s="16">
        <v>15.3</v>
      </c>
      <c r="F30" s="16">
        <v>14.3</v>
      </c>
      <c r="G30" s="16"/>
      <c r="H30" s="9">
        <f t="shared" si="1"/>
        <v>1.1000000000000001</v>
      </c>
      <c r="I30" s="10">
        <v>1.1000000000000001</v>
      </c>
      <c r="J30" s="10">
        <v>0.9</v>
      </c>
      <c r="K30" s="10"/>
      <c r="L30" s="12">
        <f t="shared" si="6"/>
        <v>16.400000000000002</v>
      </c>
      <c r="M30" s="12">
        <f t="shared" si="2"/>
        <v>16.400000000000002</v>
      </c>
      <c r="N30" s="12">
        <f t="shared" si="3"/>
        <v>15.200000000000001</v>
      </c>
      <c r="O30" s="12">
        <f t="shared" si="4"/>
        <v>0</v>
      </c>
    </row>
    <row r="31" spans="1:15" ht="26.25" x14ac:dyDescent="0.25">
      <c r="A31" s="154"/>
      <c r="B31" s="159" t="s">
        <v>187</v>
      </c>
      <c r="C31" s="30" t="s">
        <v>9</v>
      </c>
      <c r="D31" s="16">
        <f t="shared" si="5"/>
        <v>4.9000000000000004</v>
      </c>
      <c r="E31" s="16">
        <v>4.9000000000000004</v>
      </c>
      <c r="F31" s="16">
        <v>4.7</v>
      </c>
      <c r="G31" s="16"/>
      <c r="H31" s="9">
        <f t="shared" si="1"/>
        <v>0</v>
      </c>
      <c r="I31" s="10"/>
      <c r="J31" s="10"/>
      <c r="K31" s="10"/>
      <c r="L31" s="12">
        <f t="shared" si="6"/>
        <v>4.9000000000000004</v>
      </c>
      <c r="M31" s="12">
        <f t="shared" si="2"/>
        <v>4.9000000000000004</v>
      </c>
      <c r="N31" s="12">
        <f t="shared" si="3"/>
        <v>4.7</v>
      </c>
      <c r="O31" s="12">
        <f t="shared" si="4"/>
        <v>0</v>
      </c>
    </row>
    <row r="32" spans="1:15" ht="39" x14ac:dyDescent="0.25">
      <c r="A32" s="154"/>
      <c r="B32" s="159" t="s">
        <v>333</v>
      </c>
      <c r="C32" s="30" t="s">
        <v>9</v>
      </c>
      <c r="D32" s="16">
        <f t="shared" si="5"/>
        <v>0</v>
      </c>
      <c r="E32" s="16"/>
      <c r="F32" s="16"/>
      <c r="G32" s="16"/>
      <c r="H32" s="9">
        <f t="shared" si="1"/>
        <v>0</v>
      </c>
      <c r="I32" s="10"/>
      <c r="J32" s="10"/>
      <c r="K32" s="10"/>
      <c r="L32" s="12">
        <f t="shared" si="6"/>
        <v>0</v>
      </c>
      <c r="M32" s="12">
        <f>E32+I32</f>
        <v>0</v>
      </c>
      <c r="N32" s="12">
        <f t="shared" si="3"/>
        <v>0</v>
      </c>
      <c r="O32" s="12">
        <f t="shared" si="4"/>
        <v>0</v>
      </c>
    </row>
    <row r="33" spans="1:15" ht="26.25" x14ac:dyDescent="0.25">
      <c r="A33" s="154"/>
      <c r="B33" s="159" t="s">
        <v>206</v>
      </c>
      <c r="C33" s="30" t="s">
        <v>9</v>
      </c>
      <c r="D33" s="16">
        <f t="shared" si="5"/>
        <v>1</v>
      </c>
      <c r="E33" s="16">
        <v>1</v>
      </c>
      <c r="F33" s="16">
        <v>1</v>
      </c>
      <c r="G33" s="16"/>
      <c r="H33" s="9">
        <f t="shared" si="1"/>
        <v>0</v>
      </c>
      <c r="I33" s="10"/>
      <c r="J33" s="10"/>
      <c r="K33" s="10"/>
      <c r="L33" s="12">
        <f t="shared" si="6"/>
        <v>1</v>
      </c>
      <c r="M33" s="12">
        <f t="shared" ref="M33:N41" si="7">E33+I33</f>
        <v>1</v>
      </c>
      <c r="N33" s="12">
        <f t="shared" ref="N33:N41" si="8">F33+J33</f>
        <v>1</v>
      </c>
      <c r="O33" s="12">
        <f t="shared" ref="O33:O41" si="9">G33+K33</f>
        <v>0</v>
      </c>
    </row>
    <row r="34" spans="1:15" ht="15" customHeight="1" x14ac:dyDescent="0.25">
      <c r="A34" s="154"/>
      <c r="B34" s="159" t="s">
        <v>191</v>
      </c>
      <c r="C34" s="30" t="s">
        <v>23</v>
      </c>
      <c r="D34" s="16">
        <f t="shared" si="5"/>
        <v>18.5</v>
      </c>
      <c r="E34" s="16">
        <v>18.5</v>
      </c>
      <c r="F34" s="16">
        <v>16.899999999999999</v>
      </c>
      <c r="G34" s="16"/>
      <c r="H34" s="9">
        <f t="shared" si="1"/>
        <v>0</v>
      </c>
      <c r="I34" s="10"/>
      <c r="J34" s="10"/>
      <c r="K34" s="10"/>
      <c r="L34" s="12">
        <f t="shared" si="6"/>
        <v>18.5</v>
      </c>
      <c r="M34" s="12">
        <f t="shared" si="7"/>
        <v>18.5</v>
      </c>
      <c r="N34" s="12">
        <f t="shared" si="7"/>
        <v>16.899999999999999</v>
      </c>
      <c r="O34" s="12">
        <f t="shared" si="9"/>
        <v>0</v>
      </c>
    </row>
    <row r="35" spans="1:15" ht="15" customHeight="1" x14ac:dyDescent="0.25">
      <c r="A35" s="154"/>
      <c r="B35" s="160" t="s">
        <v>183</v>
      </c>
      <c r="C35" s="30" t="s">
        <v>23</v>
      </c>
      <c r="D35" s="16">
        <f t="shared" si="5"/>
        <v>7.9</v>
      </c>
      <c r="E35" s="16">
        <v>7.9</v>
      </c>
      <c r="F35" s="16">
        <v>6.8</v>
      </c>
      <c r="G35" s="16"/>
      <c r="H35" s="9">
        <f t="shared" si="1"/>
        <v>0</v>
      </c>
      <c r="I35" s="10"/>
      <c r="J35" s="10"/>
      <c r="K35" s="10"/>
      <c r="L35" s="12">
        <f t="shared" si="6"/>
        <v>7.9</v>
      </c>
      <c r="M35" s="12">
        <f t="shared" si="7"/>
        <v>7.9</v>
      </c>
      <c r="N35" s="12">
        <f t="shared" si="8"/>
        <v>6.8</v>
      </c>
      <c r="O35" s="12">
        <f t="shared" si="9"/>
        <v>0</v>
      </c>
    </row>
    <row r="36" spans="1:15" ht="15" customHeight="1" x14ac:dyDescent="0.25">
      <c r="A36" s="154"/>
      <c r="B36" s="159" t="s">
        <v>196</v>
      </c>
      <c r="C36" s="30" t="s">
        <v>25</v>
      </c>
      <c r="D36" s="16">
        <f t="shared" si="5"/>
        <v>95.7</v>
      </c>
      <c r="E36" s="16">
        <v>95.7</v>
      </c>
      <c r="F36" s="16">
        <v>83.3</v>
      </c>
      <c r="G36" s="16"/>
      <c r="H36" s="9">
        <f t="shared" si="1"/>
        <v>0</v>
      </c>
      <c r="I36" s="10"/>
      <c r="J36" s="10"/>
      <c r="K36" s="10"/>
      <c r="L36" s="12">
        <f t="shared" si="6"/>
        <v>95.7</v>
      </c>
      <c r="M36" s="12">
        <f t="shared" si="7"/>
        <v>95.7</v>
      </c>
      <c r="N36" s="12">
        <f t="shared" si="8"/>
        <v>83.3</v>
      </c>
      <c r="O36" s="12">
        <f t="shared" si="9"/>
        <v>0</v>
      </c>
    </row>
    <row r="37" spans="1:15" ht="39" x14ac:dyDescent="0.25">
      <c r="A37" s="154"/>
      <c r="B37" s="159" t="s">
        <v>198</v>
      </c>
      <c r="C37" s="30" t="s">
        <v>24</v>
      </c>
      <c r="D37" s="16">
        <f t="shared" si="5"/>
        <v>0.1</v>
      </c>
      <c r="E37" s="16">
        <v>0.1</v>
      </c>
      <c r="F37" s="16">
        <v>0.1</v>
      </c>
      <c r="G37" s="16"/>
      <c r="H37" s="9">
        <f t="shared" si="1"/>
        <v>0</v>
      </c>
      <c r="I37" s="10"/>
      <c r="J37" s="10"/>
      <c r="K37" s="10"/>
      <c r="L37" s="12">
        <f t="shared" si="6"/>
        <v>0.1</v>
      </c>
      <c r="M37" s="12">
        <f t="shared" si="7"/>
        <v>0.1</v>
      </c>
      <c r="N37" s="12">
        <f t="shared" si="8"/>
        <v>0.1</v>
      </c>
      <c r="O37" s="12">
        <f t="shared" si="9"/>
        <v>0</v>
      </c>
    </row>
    <row r="38" spans="1:15" ht="15" customHeight="1" x14ac:dyDescent="0.25">
      <c r="A38" s="154"/>
      <c r="B38" s="159" t="s">
        <v>370</v>
      </c>
      <c r="C38" s="30" t="s">
        <v>25</v>
      </c>
      <c r="D38" s="16">
        <f t="shared" ref="D38" si="10">E38+G38</f>
        <v>13.7</v>
      </c>
      <c r="E38" s="16">
        <v>13.7</v>
      </c>
      <c r="F38" s="16">
        <v>9.5</v>
      </c>
      <c r="G38" s="16"/>
      <c r="H38" s="9">
        <f t="shared" ref="H38" si="11">I38+K38</f>
        <v>0</v>
      </c>
      <c r="I38" s="10"/>
      <c r="J38" s="10"/>
      <c r="K38" s="10"/>
      <c r="L38" s="12">
        <f t="shared" ref="L38" si="12">M38+O38</f>
        <v>13.7</v>
      </c>
      <c r="M38" s="12">
        <f t="shared" ref="M38" si="13">E38+I38</f>
        <v>13.7</v>
      </c>
      <c r="N38" s="12">
        <f t="shared" ref="N38" si="14">F38+J38</f>
        <v>9.5</v>
      </c>
      <c r="O38" s="12">
        <f t="shared" ref="O38" si="15">G38+K38</f>
        <v>0</v>
      </c>
    </row>
    <row r="39" spans="1:15" ht="27.75" customHeight="1" x14ac:dyDescent="0.25">
      <c r="A39" s="154"/>
      <c r="B39" s="160" t="s">
        <v>194</v>
      </c>
      <c r="C39" s="30" t="s">
        <v>24</v>
      </c>
      <c r="D39" s="16">
        <f t="shared" si="5"/>
        <v>6.1</v>
      </c>
      <c r="E39" s="16">
        <v>6.1</v>
      </c>
      <c r="F39" s="16"/>
      <c r="G39" s="16"/>
      <c r="H39" s="9">
        <f t="shared" si="1"/>
        <v>0</v>
      </c>
      <c r="I39" s="10"/>
      <c r="J39" s="10"/>
      <c r="K39" s="10"/>
      <c r="L39" s="12">
        <f t="shared" si="6"/>
        <v>6.1</v>
      </c>
      <c r="M39" s="12">
        <f t="shared" si="7"/>
        <v>6.1</v>
      </c>
      <c r="N39" s="12">
        <f t="shared" si="8"/>
        <v>0</v>
      </c>
      <c r="O39" s="12">
        <f t="shared" si="9"/>
        <v>0</v>
      </c>
    </row>
    <row r="40" spans="1:15" ht="16.5" customHeight="1" x14ac:dyDescent="0.25">
      <c r="A40" s="154"/>
      <c r="B40" s="160" t="s">
        <v>195</v>
      </c>
      <c r="C40" s="30" t="s">
        <v>24</v>
      </c>
      <c r="D40" s="16">
        <f t="shared" si="5"/>
        <v>15.1</v>
      </c>
      <c r="E40" s="16">
        <v>15.1</v>
      </c>
      <c r="F40" s="16">
        <v>13.7</v>
      </c>
      <c r="G40" s="16"/>
      <c r="H40" s="9">
        <f t="shared" si="1"/>
        <v>0</v>
      </c>
      <c r="I40" s="10"/>
      <c r="J40" s="10"/>
      <c r="K40" s="10"/>
      <c r="L40" s="12">
        <f t="shared" si="6"/>
        <v>15.1</v>
      </c>
      <c r="M40" s="12">
        <f t="shared" si="7"/>
        <v>15.1</v>
      </c>
      <c r="N40" s="12">
        <f t="shared" si="8"/>
        <v>13.7</v>
      </c>
      <c r="O40" s="12">
        <f t="shared" si="9"/>
        <v>0</v>
      </c>
    </row>
    <row r="41" spans="1:15" ht="15" customHeight="1" x14ac:dyDescent="0.25">
      <c r="A41" s="154"/>
      <c r="B41" s="160" t="s">
        <v>197</v>
      </c>
      <c r="C41" s="30" t="s">
        <v>24</v>
      </c>
      <c r="D41" s="16">
        <f t="shared" si="5"/>
        <v>21.5</v>
      </c>
      <c r="E41" s="16">
        <v>21.5</v>
      </c>
      <c r="F41" s="16">
        <v>17.100000000000001</v>
      </c>
      <c r="G41" s="16"/>
      <c r="H41" s="9">
        <f t="shared" si="1"/>
        <v>0</v>
      </c>
      <c r="I41" s="10"/>
      <c r="J41" s="10">
        <v>-1.4</v>
      </c>
      <c r="K41" s="10"/>
      <c r="L41" s="12">
        <f t="shared" si="6"/>
        <v>21.5</v>
      </c>
      <c r="M41" s="12">
        <f t="shared" si="7"/>
        <v>21.5</v>
      </c>
      <c r="N41" s="12">
        <f t="shared" si="8"/>
        <v>15.700000000000001</v>
      </c>
      <c r="O41" s="12">
        <f t="shared" si="9"/>
        <v>0</v>
      </c>
    </row>
    <row r="42" spans="1:15" ht="15" customHeight="1" x14ac:dyDescent="0.25">
      <c r="A42" s="150" t="s">
        <v>66</v>
      </c>
      <c r="B42" s="29" t="s">
        <v>7</v>
      </c>
      <c r="C42" s="161"/>
      <c r="D42" s="157">
        <f>SUM(D44:D46)</f>
        <v>14.1</v>
      </c>
      <c r="E42" s="157">
        <f>SUM(E44:E46)</f>
        <v>14.1</v>
      </c>
      <c r="F42" s="157">
        <f>SUM(F44:F46)</f>
        <v>13.3</v>
      </c>
      <c r="G42" s="157">
        <f>SUM(G44:G46)</f>
        <v>0</v>
      </c>
      <c r="H42" s="77">
        <f t="shared" ref="H42:O42" si="16">SUM(H44:H46)</f>
        <v>0</v>
      </c>
      <c r="I42" s="77">
        <f t="shared" si="16"/>
        <v>0</v>
      </c>
      <c r="J42" s="77">
        <f t="shared" si="16"/>
        <v>0</v>
      </c>
      <c r="K42" s="77">
        <f t="shared" si="16"/>
        <v>0</v>
      </c>
      <c r="L42" s="29">
        <f t="shared" si="16"/>
        <v>14.1</v>
      </c>
      <c r="M42" s="29">
        <f t="shared" si="16"/>
        <v>14.1</v>
      </c>
      <c r="N42" s="29">
        <f t="shared" si="16"/>
        <v>13.3</v>
      </c>
      <c r="O42" s="29">
        <f t="shared" si="16"/>
        <v>0</v>
      </c>
    </row>
    <row r="43" spans="1:15" ht="15" customHeight="1" x14ac:dyDescent="0.25">
      <c r="A43" s="154"/>
      <c r="B43" s="155" t="s">
        <v>181</v>
      </c>
      <c r="C43" s="156"/>
      <c r="D43" s="157"/>
      <c r="E43" s="157"/>
      <c r="F43" s="157"/>
      <c r="G43" s="157"/>
      <c r="H43" s="77"/>
      <c r="I43" s="77"/>
      <c r="J43" s="77"/>
      <c r="K43" s="77"/>
      <c r="L43" s="29"/>
      <c r="M43" s="29"/>
      <c r="N43" s="29"/>
      <c r="O43" s="29"/>
    </row>
    <row r="44" spans="1:15" ht="15" customHeight="1" x14ac:dyDescent="0.25">
      <c r="A44" s="154"/>
      <c r="B44" s="158" t="s">
        <v>196</v>
      </c>
      <c r="C44" s="7" t="s">
        <v>25</v>
      </c>
      <c r="D44" s="8">
        <f>E44+G44</f>
        <v>13.5</v>
      </c>
      <c r="E44" s="8">
        <v>13.5</v>
      </c>
      <c r="F44" s="8">
        <v>12.9</v>
      </c>
      <c r="G44" s="8"/>
      <c r="H44" s="9">
        <f>I44+K44</f>
        <v>0</v>
      </c>
      <c r="I44" s="9"/>
      <c r="J44" s="9"/>
      <c r="K44" s="9"/>
      <c r="L44" s="11">
        <f>M44+O44</f>
        <v>13.5</v>
      </c>
      <c r="M44" s="11">
        <f t="shared" ref="M44:O45" si="17">E44+I44</f>
        <v>13.5</v>
      </c>
      <c r="N44" s="11">
        <f t="shared" si="17"/>
        <v>12.9</v>
      </c>
      <c r="O44" s="11">
        <f t="shared" si="17"/>
        <v>0</v>
      </c>
    </row>
    <row r="45" spans="1:15" ht="39" x14ac:dyDescent="0.25">
      <c r="A45" s="154"/>
      <c r="B45" s="159" t="s">
        <v>333</v>
      </c>
      <c r="C45" s="15" t="s">
        <v>9</v>
      </c>
      <c r="D45" s="8">
        <f>E45+G45</f>
        <v>0.4</v>
      </c>
      <c r="E45" s="8">
        <v>0.4</v>
      </c>
      <c r="F45" s="8">
        <v>0.4</v>
      </c>
      <c r="G45" s="8"/>
      <c r="H45" s="9">
        <f>I45+K45</f>
        <v>0</v>
      </c>
      <c r="I45" s="9"/>
      <c r="J45" s="9"/>
      <c r="K45" s="9"/>
      <c r="L45" s="11">
        <f>M45+O45</f>
        <v>0.4</v>
      </c>
      <c r="M45" s="11">
        <f t="shared" si="17"/>
        <v>0.4</v>
      </c>
      <c r="N45" s="11">
        <f t="shared" si="17"/>
        <v>0.4</v>
      </c>
      <c r="O45" s="11">
        <f t="shared" si="17"/>
        <v>0</v>
      </c>
    </row>
    <row r="46" spans="1:15" ht="26.25" x14ac:dyDescent="0.25">
      <c r="A46" s="154"/>
      <c r="B46" s="159" t="s">
        <v>361</v>
      </c>
      <c r="C46" s="30" t="s">
        <v>25</v>
      </c>
      <c r="D46" s="16">
        <f>E46+G46</f>
        <v>0.2</v>
      </c>
      <c r="E46" s="16">
        <v>0.2</v>
      </c>
      <c r="F46" s="16"/>
      <c r="G46" s="16"/>
      <c r="H46" s="10">
        <f>I46+K46</f>
        <v>0</v>
      </c>
      <c r="I46" s="10"/>
      <c r="J46" s="10"/>
      <c r="K46" s="10"/>
      <c r="L46" s="12">
        <f>M46+O46</f>
        <v>0.2</v>
      </c>
      <c r="M46" s="12">
        <f>E46+H46</f>
        <v>0.2</v>
      </c>
      <c r="N46" s="12">
        <f>F46+I46</f>
        <v>0</v>
      </c>
      <c r="O46" s="12">
        <f>G46+J46</f>
        <v>0</v>
      </c>
    </row>
    <row r="47" spans="1:15" ht="15" customHeight="1" x14ac:dyDescent="0.25">
      <c r="A47" s="150" t="s">
        <v>67</v>
      </c>
      <c r="B47" s="29" t="s">
        <v>10</v>
      </c>
      <c r="C47" s="161"/>
      <c r="D47" s="157">
        <f>SUM(D49:D51)</f>
        <v>13.1</v>
      </c>
      <c r="E47" s="157">
        <f>SUM(E49:E51)</f>
        <v>13.1</v>
      </c>
      <c r="F47" s="157">
        <f>SUM(F49:F51)</f>
        <v>12.200000000000001</v>
      </c>
      <c r="G47" s="157">
        <f>SUM(G49:G51)</f>
        <v>0</v>
      </c>
      <c r="H47" s="77">
        <f>SUM(H49:H51)</f>
        <v>0</v>
      </c>
      <c r="I47" s="77">
        <f t="shared" ref="I47:K47" si="18">SUM(I49:I51)</f>
        <v>0</v>
      </c>
      <c r="J47" s="77">
        <f t="shared" si="18"/>
        <v>0</v>
      </c>
      <c r="K47" s="77">
        <f t="shared" si="18"/>
        <v>0</v>
      </c>
      <c r="L47" s="29">
        <f>SUM(L49:L51)</f>
        <v>13.1</v>
      </c>
      <c r="M47" s="29">
        <f>SUM(M49:M51)</f>
        <v>13.1</v>
      </c>
      <c r="N47" s="29">
        <f>SUM(N49:N51)</f>
        <v>12.200000000000001</v>
      </c>
      <c r="O47" s="29">
        <f>SUM(O49:O51)</f>
        <v>0</v>
      </c>
    </row>
    <row r="48" spans="1:15" ht="15" customHeight="1" x14ac:dyDescent="0.25">
      <c r="A48" s="154"/>
      <c r="B48" s="155" t="s">
        <v>181</v>
      </c>
      <c r="C48" s="156"/>
      <c r="D48" s="157">
        <f>E48+G48</f>
        <v>0</v>
      </c>
      <c r="E48" s="157"/>
      <c r="F48" s="157"/>
      <c r="G48" s="157"/>
      <c r="H48" s="77">
        <f>I48+K48</f>
        <v>0</v>
      </c>
      <c r="I48" s="77"/>
      <c r="J48" s="77"/>
      <c r="K48" s="77"/>
      <c r="L48" s="29">
        <f>M48+O48</f>
        <v>0</v>
      </c>
      <c r="M48" s="29"/>
      <c r="N48" s="29"/>
      <c r="O48" s="29"/>
    </row>
    <row r="49" spans="1:15" ht="15" customHeight="1" x14ac:dyDescent="0.25">
      <c r="A49" s="154"/>
      <c r="B49" s="158" t="s">
        <v>196</v>
      </c>
      <c r="C49" s="7" t="s">
        <v>25</v>
      </c>
      <c r="D49" s="8">
        <f>E49+G49</f>
        <v>12.5</v>
      </c>
      <c r="E49" s="8">
        <v>12.5</v>
      </c>
      <c r="F49" s="8">
        <v>11.8</v>
      </c>
      <c r="G49" s="8"/>
      <c r="H49" s="9">
        <f>I49+K49</f>
        <v>0</v>
      </c>
      <c r="I49" s="9"/>
      <c r="J49" s="9"/>
      <c r="K49" s="9"/>
      <c r="L49" s="11">
        <f>M49+O49</f>
        <v>12.5</v>
      </c>
      <c r="M49" s="11">
        <f t="shared" ref="M49:O50" si="19">E49+I49</f>
        <v>12.5</v>
      </c>
      <c r="N49" s="11">
        <f t="shared" si="19"/>
        <v>11.8</v>
      </c>
      <c r="O49" s="11">
        <f t="shared" si="19"/>
        <v>0</v>
      </c>
    </row>
    <row r="50" spans="1:15" ht="39" x14ac:dyDescent="0.25">
      <c r="A50" s="154"/>
      <c r="B50" s="159" t="s">
        <v>333</v>
      </c>
      <c r="C50" s="15" t="s">
        <v>9</v>
      </c>
      <c r="D50" s="8">
        <f>E50+G50</f>
        <v>0.4</v>
      </c>
      <c r="E50" s="8">
        <v>0.4</v>
      </c>
      <c r="F50" s="8">
        <v>0.4</v>
      </c>
      <c r="G50" s="8"/>
      <c r="H50" s="9">
        <f>I50+K50</f>
        <v>0</v>
      </c>
      <c r="I50" s="9"/>
      <c r="J50" s="9"/>
      <c r="K50" s="9"/>
      <c r="L50" s="11">
        <f>M50+O50</f>
        <v>0.4</v>
      </c>
      <c r="M50" s="11">
        <f t="shared" si="19"/>
        <v>0.4</v>
      </c>
      <c r="N50" s="11">
        <f t="shared" si="19"/>
        <v>0.4</v>
      </c>
      <c r="O50" s="11">
        <f t="shared" si="19"/>
        <v>0</v>
      </c>
    </row>
    <row r="51" spans="1:15" ht="26.25" x14ac:dyDescent="0.25">
      <c r="A51" s="154"/>
      <c r="B51" s="159" t="s">
        <v>361</v>
      </c>
      <c r="C51" s="30" t="s">
        <v>25</v>
      </c>
      <c r="D51" s="16">
        <f>E51+G51</f>
        <v>0.2</v>
      </c>
      <c r="E51" s="16">
        <v>0.2</v>
      </c>
      <c r="F51" s="16"/>
      <c r="G51" s="16"/>
      <c r="H51" s="10">
        <f>I51+K51</f>
        <v>0</v>
      </c>
      <c r="I51" s="10"/>
      <c r="J51" s="10"/>
      <c r="K51" s="10"/>
      <c r="L51" s="12">
        <f>M51+O51</f>
        <v>0.2</v>
      </c>
      <c r="M51" s="12">
        <f>E51+H51</f>
        <v>0.2</v>
      </c>
      <c r="N51" s="12">
        <f>F51+I51</f>
        <v>0</v>
      </c>
      <c r="O51" s="12">
        <f>G51+J51</f>
        <v>0</v>
      </c>
    </row>
    <row r="52" spans="1:15" ht="15" customHeight="1" x14ac:dyDescent="0.25">
      <c r="A52" s="150" t="s">
        <v>68</v>
      </c>
      <c r="B52" s="29" t="s">
        <v>11</v>
      </c>
      <c r="C52" s="161"/>
      <c r="D52" s="157">
        <f>SUM(D54:D56)</f>
        <v>12.4</v>
      </c>
      <c r="E52" s="157">
        <f>SUM(E54:E56)</f>
        <v>12.4</v>
      </c>
      <c r="F52" s="157">
        <f>SUM(F54:F56)</f>
        <v>11.4</v>
      </c>
      <c r="G52" s="157">
        <f>SUM(G54:G56)</f>
        <v>0</v>
      </c>
      <c r="H52" s="77">
        <f>SUM(H54:H56)</f>
        <v>0</v>
      </c>
      <c r="I52" s="77">
        <f t="shared" ref="I52:J52" si="20">SUM(I54:I56)</f>
        <v>0</v>
      </c>
      <c r="J52" s="77">
        <f t="shared" si="20"/>
        <v>0</v>
      </c>
      <c r="K52" s="77">
        <f>SUM(K54:K56)</f>
        <v>0</v>
      </c>
      <c r="L52" s="29">
        <f>SUM(L54:L56)</f>
        <v>12.4</v>
      </c>
      <c r="M52" s="29">
        <f>SUM(M54:M56)</f>
        <v>12.4</v>
      </c>
      <c r="N52" s="29">
        <f>SUM(N54:N56)</f>
        <v>11.4</v>
      </c>
      <c r="O52" s="29">
        <f>SUM(O54:O56)</f>
        <v>0</v>
      </c>
    </row>
    <row r="53" spans="1:15" ht="15" customHeight="1" x14ac:dyDescent="0.25">
      <c r="A53" s="154"/>
      <c r="B53" s="155" t="s">
        <v>181</v>
      </c>
      <c r="C53" s="156"/>
      <c r="D53" s="157">
        <f>E53+G53</f>
        <v>0</v>
      </c>
      <c r="E53" s="157"/>
      <c r="F53" s="157"/>
      <c r="G53" s="157"/>
      <c r="H53" s="77">
        <f>I53+K53</f>
        <v>0</v>
      </c>
      <c r="I53" s="77"/>
      <c r="J53" s="77"/>
      <c r="K53" s="77"/>
      <c r="L53" s="29">
        <f>M53+O53</f>
        <v>0</v>
      </c>
      <c r="M53" s="29"/>
      <c r="N53" s="29"/>
      <c r="O53" s="29"/>
    </row>
    <row r="54" spans="1:15" ht="15" customHeight="1" x14ac:dyDescent="0.25">
      <c r="A54" s="154"/>
      <c r="B54" s="158" t="s">
        <v>196</v>
      </c>
      <c r="C54" s="7" t="s">
        <v>25</v>
      </c>
      <c r="D54" s="8">
        <f>E54+G54</f>
        <v>11.9</v>
      </c>
      <c r="E54" s="8">
        <v>11.9</v>
      </c>
      <c r="F54" s="8">
        <v>11.1</v>
      </c>
      <c r="G54" s="8"/>
      <c r="H54" s="9">
        <f>I54+K54</f>
        <v>0</v>
      </c>
      <c r="I54" s="9"/>
      <c r="J54" s="9"/>
      <c r="K54" s="9"/>
      <c r="L54" s="11">
        <f>M54+O54</f>
        <v>11.9</v>
      </c>
      <c r="M54" s="11">
        <f>E54+I54</f>
        <v>11.9</v>
      </c>
      <c r="N54" s="11">
        <f>F54+J54</f>
        <v>11.1</v>
      </c>
      <c r="O54" s="11">
        <f>G54+K54</f>
        <v>0</v>
      </c>
    </row>
    <row r="55" spans="1:15" ht="39" x14ac:dyDescent="0.25">
      <c r="A55" s="154"/>
      <c r="B55" s="159" t="s">
        <v>333</v>
      </c>
      <c r="C55" s="15" t="s">
        <v>9</v>
      </c>
      <c r="D55" s="8">
        <f>E55+G55</f>
        <v>0.3</v>
      </c>
      <c r="E55" s="8">
        <v>0.3</v>
      </c>
      <c r="F55" s="8">
        <v>0.3</v>
      </c>
      <c r="G55" s="8"/>
      <c r="H55" s="9">
        <f>I55+K55</f>
        <v>0</v>
      </c>
      <c r="I55" s="9"/>
      <c r="J55" s="9"/>
      <c r="K55" s="9"/>
      <c r="L55" s="11">
        <f>M55+O55</f>
        <v>0.3</v>
      </c>
      <c r="M55" s="11">
        <f>E55+I55</f>
        <v>0.3</v>
      </c>
      <c r="N55" s="11">
        <f>F55+J55</f>
        <v>0.3</v>
      </c>
      <c r="O55" s="11"/>
    </row>
    <row r="56" spans="1:15" ht="26.25" x14ac:dyDescent="0.25">
      <c r="A56" s="162"/>
      <c r="B56" s="159" t="s">
        <v>361</v>
      </c>
      <c r="C56" s="30" t="s">
        <v>25</v>
      </c>
      <c r="D56" s="16">
        <f>E56+G56</f>
        <v>0.2</v>
      </c>
      <c r="E56" s="16">
        <v>0.2</v>
      </c>
      <c r="F56" s="16"/>
      <c r="G56" s="16"/>
      <c r="H56" s="10">
        <f>I56+K56</f>
        <v>0</v>
      </c>
      <c r="I56" s="10"/>
      <c r="J56" s="10"/>
      <c r="K56" s="10"/>
      <c r="L56" s="12">
        <f>M56+O56</f>
        <v>0.2</v>
      </c>
      <c r="M56" s="12">
        <f>E56+H56</f>
        <v>0.2</v>
      </c>
      <c r="N56" s="12">
        <f>F56+I56</f>
        <v>0</v>
      </c>
      <c r="O56" s="12">
        <f>G56+J56</f>
        <v>0</v>
      </c>
    </row>
    <row r="57" spans="1:15" ht="15" customHeight="1" x14ac:dyDescent="0.25">
      <c r="A57" s="150" t="s">
        <v>69</v>
      </c>
      <c r="B57" s="29" t="s">
        <v>12</v>
      </c>
      <c r="C57" s="161"/>
      <c r="D57" s="157">
        <f>SUM(D59:D61)</f>
        <v>10</v>
      </c>
      <c r="E57" s="157">
        <f>SUM(E59:E61)</f>
        <v>10</v>
      </c>
      <c r="F57" s="157">
        <f>SUM(F59:F61)</f>
        <v>9.2000000000000011</v>
      </c>
      <c r="G57" s="157">
        <f>SUM(G59:G61)</f>
        <v>0</v>
      </c>
      <c r="H57" s="77">
        <f>SUM(H59:H61)</f>
        <v>0</v>
      </c>
      <c r="I57" s="77">
        <f t="shared" ref="I57:K57" si="21">SUM(I59:I61)</f>
        <v>0</v>
      </c>
      <c r="J57" s="77">
        <f t="shared" si="21"/>
        <v>0</v>
      </c>
      <c r="K57" s="77">
        <f t="shared" si="21"/>
        <v>0</v>
      </c>
      <c r="L57" s="29">
        <f>SUM(L59:L61)</f>
        <v>10</v>
      </c>
      <c r="M57" s="29">
        <f>SUM(M59:M61)</f>
        <v>10</v>
      </c>
      <c r="N57" s="29">
        <f>SUM(N59:N61)</f>
        <v>9.2000000000000011</v>
      </c>
      <c r="O57" s="29">
        <f>SUM(O59:O61)</f>
        <v>0</v>
      </c>
    </row>
    <row r="58" spans="1:15" ht="15" customHeight="1" x14ac:dyDescent="0.25">
      <c r="A58" s="154"/>
      <c r="B58" s="155" t="s">
        <v>181</v>
      </c>
      <c r="C58" s="156"/>
      <c r="D58" s="157">
        <f>E58+G58</f>
        <v>0</v>
      </c>
      <c r="E58" s="157"/>
      <c r="F58" s="157"/>
      <c r="G58" s="157"/>
      <c r="H58" s="77">
        <f>I58+K58</f>
        <v>0</v>
      </c>
      <c r="I58" s="77"/>
      <c r="J58" s="77"/>
      <c r="K58" s="77"/>
      <c r="L58" s="29">
        <f>M58+O58</f>
        <v>0</v>
      </c>
      <c r="M58" s="29"/>
      <c r="N58" s="29"/>
      <c r="O58" s="29"/>
    </row>
    <row r="59" spans="1:15" ht="15" customHeight="1" x14ac:dyDescent="0.25">
      <c r="A59" s="154"/>
      <c r="B59" s="158" t="s">
        <v>196</v>
      </c>
      <c r="C59" s="7" t="s">
        <v>25</v>
      </c>
      <c r="D59" s="8">
        <f>E59+G59</f>
        <v>9.5</v>
      </c>
      <c r="E59" s="8">
        <v>9.5</v>
      </c>
      <c r="F59" s="8">
        <v>8.9</v>
      </c>
      <c r="G59" s="8"/>
      <c r="H59" s="9">
        <f>I59+K59</f>
        <v>0</v>
      </c>
      <c r="I59" s="9"/>
      <c r="J59" s="9"/>
      <c r="K59" s="9"/>
      <c r="L59" s="11">
        <f>M59+O59</f>
        <v>9.5</v>
      </c>
      <c r="M59" s="11">
        <f t="shared" ref="M59:O61" si="22">E59+I59</f>
        <v>9.5</v>
      </c>
      <c r="N59" s="11">
        <f t="shared" si="22"/>
        <v>8.9</v>
      </c>
      <c r="O59" s="11">
        <f t="shared" si="22"/>
        <v>0</v>
      </c>
    </row>
    <row r="60" spans="1:15" ht="39" x14ac:dyDescent="0.25">
      <c r="A60" s="154"/>
      <c r="B60" s="159" t="s">
        <v>333</v>
      </c>
      <c r="C60" s="15" t="s">
        <v>9</v>
      </c>
      <c r="D60" s="8">
        <f>E60+G60</f>
        <v>0.3</v>
      </c>
      <c r="E60" s="8">
        <v>0.3</v>
      </c>
      <c r="F60" s="8">
        <v>0.3</v>
      </c>
      <c r="G60" s="8"/>
      <c r="H60" s="9">
        <f>I60+K60</f>
        <v>0</v>
      </c>
      <c r="I60" s="9"/>
      <c r="J60" s="9"/>
      <c r="K60" s="9"/>
      <c r="L60" s="11">
        <f>M60+O60</f>
        <v>0.3</v>
      </c>
      <c r="M60" s="11">
        <f t="shared" ref="M60" si="23">E60+I60</f>
        <v>0.3</v>
      </c>
      <c r="N60" s="11">
        <f t="shared" ref="N60" si="24">F60+J60</f>
        <v>0.3</v>
      </c>
      <c r="O60" s="11">
        <f t="shared" ref="O60" si="25">G60+K60</f>
        <v>0</v>
      </c>
    </row>
    <row r="61" spans="1:15" ht="26.25" x14ac:dyDescent="0.25">
      <c r="A61" s="154"/>
      <c r="B61" s="159" t="s">
        <v>361</v>
      </c>
      <c r="C61" s="30" t="s">
        <v>25</v>
      </c>
      <c r="D61" s="16">
        <f>E61+G61</f>
        <v>0.2</v>
      </c>
      <c r="E61" s="16">
        <v>0.2</v>
      </c>
      <c r="F61" s="16"/>
      <c r="G61" s="16"/>
      <c r="H61" s="10">
        <f>I61+K61</f>
        <v>0</v>
      </c>
      <c r="I61" s="10"/>
      <c r="J61" s="10"/>
      <c r="K61" s="10"/>
      <c r="L61" s="11">
        <f>M61+O61</f>
        <v>0.2</v>
      </c>
      <c r="M61" s="11">
        <f t="shared" si="22"/>
        <v>0.2</v>
      </c>
      <c r="N61" s="11">
        <f t="shared" si="22"/>
        <v>0</v>
      </c>
      <c r="O61" s="11">
        <f t="shared" si="22"/>
        <v>0</v>
      </c>
    </row>
    <row r="62" spans="1:15" ht="15" customHeight="1" x14ac:dyDescent="0.25">
      <c r="A62" s="150" t="s">
        <v>70</v>
      </c>
      <c r="B62" s="29" t="s">
        <v>13</v>
      </c>
      <c r="C62" s="161"/>
      <c r="D62" s="157">
        <f>SUM(D64:D66)</f>
        <v>12.799999999999999</v>
      </c>
      <c r="E62" s="157">
        <f>SUM(E64:E66)</f>
        <v>12.799999999999999</v>
      </c>
      <c r="F62" s="157">
        <f>SUM(F64:F66)</f>
        <v>12.1</v>
      </c>
      <c r="G62" s="157">
        <f>SUM(G64:G66)</f>
        <v>0</v>
      </c>
      <c r="H62" s="77">
        <f>SUM(H64:H66)</f>
        <v>0</v>
      </c>
      <c r="I62" s="77">
        <f t="shared" ref="I62:K62" si="26">SUM(I64:I66)</f>
        <v>0</v>
      </c>
      <c r="J62" s="77">
        <f t="shared" si="26"/>
        <v>0</v>
      </c>
      <c r="K62" s="77">
        <f t="shared" si="26"/>
        <v>0</v>
      </c>
      <c r="L62" s="29">
        <f>SUM(L64:L66)</f>
        <v>12.799999999999999</v>
      </c>
      <c r="M62" s="29">
        <f>SUM(M64:M66)</f>
        <v>12.799999999999999</v>
      </c>
      <c r="N62" s="29">
        <f>SUM(N64:N66)</f>
        <v>12.1</v>
      </c>
      <c r="O62" s="29">
        <f>SUM(O64:O66)</f>
        <v>0</v>
      </c>
    </row>
    <row r="63" spans="1:15" ht="15" customHeight="1" x14ac:dyDescent="0.25">
      <c r="A63" s="154"/>
      <c r="B63" s="155" t="s">
        <v>181</v>
      </c>
      <c r="C63" s="156"/>
      <c r="D63" s="157">
        <f>E63+G63</f>
        <v>0</v>
      </c>
      <c r="E63" s="157"/>
      <c r="F63" s="157"/>
      <c r="G63" s="157"/>
      <c r="H63" s="77">
        <f>I63+K63</f>
        <v>0</v>
      </c>
      <c r="I63" s="77"/>
      <c r="J63" s="77"/>
      <c r="K63" s="77"/>
      <c r="L63" s="29">
        <f>M63+O63</f>
        <v>0</v>
      </c>
      <c r="M63" s="29"/>
      <c r="N63" s="29"/>
      <c r="O63" s="29"/>
    </row>
    <row r="64" spans="1:15" ht="15" customHeight="1" x14ac:dyDescent="0.25">
      <c r="A64" s="154"/>
      <c r="B64" s="158" t="s">
        <v>196</v>
      </c>
      <c r="C64" s="7" t="s">
        <v>25</v>
      </c>
      <c r="D64" s="8">
        <f>E64+G64</f>
        <v>12</v>
      </c>
      <c r="E64" s="8">
        <v>12</v>
      </c>
      <c r="F64" s="8">
        <v>11.5</v>
      </c>
      <c r="G64" s="8"/>
      <c r="H64" s="9">
        <f>I64+K64</f>
        <v>0</v>
      </c>
      <c r="I64" s="9"/>
      <c r="J64" s="9"/>
      <c r="K64" s="9"/>
      <c r="L64" s="11">
        <f>M64+O64</f>
        <v>12</v>
      </c>
      <c r="M64" s="11">
        <f t="shared" ref="M64:O65" si="27">E64+I64</f>
        <v>12</v>
      </c>
      <c r="N64" s="11">
        <f t="shared" si="27"/>
        <v>11.5</v>
      </c>
      <c r="O64" s="11">
        <f t="shared" si="27"/>
        <v>0</v>
      </c>
    </row>
    <row r="65" spans="1:15" ht="39" x14ac:dyDescent="0.25">
      <c r="A65" s="154"/>
      <c r="B65" s="159" t="s">
        <v>333</v>
      </c>
      <c r="C65" s="15" t="s">
        <v>9</v>
      </c>
      <c r="D65" s="8">
        <f>E65+G65</f>
        <v>0.6</v>
      </c>
      <c r="E65" s="8">
        <v>0.6</v>
      </c>
      <c r="F65" s="8">
        <v>0.6</v>
      </c>
      <c r="G65" s="8"/>
      <c r="H65" s="9">
        <f>I65+K65</f>
        <v>0</v>
      </c>
      <c r="I65" s="9"/>
      <c r="J65" s="9"/>
      <c r="K65" s="9"/>
      <c r="L65" s="11">
        <f>M65+O65</f>
        <v>0.6</v>
      </c>
      <c r="M65" s="11">
        <f t="shared" si="27"/>
        <v>0.6</v>
      </c>
      <c r="N65" s="11">
        <f t="shared" si="27"/>
        <v>0.6</v>
      </c>
      <c r="O65" s="11">
        <f t="shared" si="27"/>
        <v>0</v>
      </c>
    </row>
    <row r="66" spans="1:15" ht="26.25" x14ac:dyDescent="0.25">
      <c r="A66" s="154"/>
      <c r="B66" s="159" t="s">
        <v>361</v>
      </c>
      <c r="C66" s="30" t="s">
        <v>25</v>
      </c>
      <c r="D66" s="16">
        <f>E66+G66</f>
        <v>0.2</v>
      </c>
      <c r="E66" s="16">
        <v>0.2</v>
      </c>
      <c r="F66" s="16"/>
      <c r="G66" s="16"/>
      <c r="H66" s="10">
        <f>I66+K66</f>
        <v>0</v>
      </c>
      <c r="I66" s="10"/>
      <c r="J66" s="10"/>
      <c r="K66" s="10"/>
      <c r="L66" s="12">
        <f>M66+O66</f>
        <v>0.2</v>
      </c>
      <c r="M66" s="12">
        <f>E66+H66</f>
        <v>0.2</v>
      </c>
      <c r="N66" s="12">
        <f>F66+I66</f>
        <v>0</v>
      </c>
      <c r="O66" s="12">
        <f>G66+J66</f>
        <v>0</v>
      </c>
    </row>
    <row r="67" spans="1:15" ht="15" customHeight="1" x14ac:dyDescent="0.25">
      <c r="A67" s="150" t="s">
        <v>71</v>
      </c>
      <c r="B67" s="29" t="s">
        <v>14</v>
      </c>
      <c r="C67" s="161"/>
      <c r="D67" s="157">
        <f>SUM(D69:D71)</f>
        <v>11.1</v>
      </c>
      <c r="E67" s="157">
        <f>SUM(E69:E71)</f>
        <v>11.1</v>
      </c>
      <c r="F67" s="157">
        <f>SUM(F69:F71)</f>
        <v>10.3</v>
      </c>
      <c r="G67" s="157">
        <f>SUM(G69:G71)</f>
        <v>0</v>
      </c>
      <c r="H67" s="77">
        <f>SUM(H69:H71)</f>
        <v>0</v>
      </c>
      <c r="I67" s="77">
        <f t="shared" ref="I67:K67" si="28">SUM(I69:I71)</f>
        <v>0</v>
      </c>
      <c r="J67" s="77">
        <f t="shared" si="28"/>
        <v>0</v>
      </c>
      <c r="K67" s="77">
        <f t="shared" si="28"/>
        <v>0</v>
      </c>
      <c r="L67" s="29">
        <f>SUM(L69:L71)</f>
        <v>11.1</v>
      </c>
      <c r="M67" s="29">
        <f>SUM(M69:M71)</f>
        <v>11.1</v>
      </c>
      <c r="N67" s="29">
        <f>SUM(N69:N71)</f>
        <v>10.3</v>
      </c>
      <c r="O67" s="29">
        <f>SUM(O69:O71)</f>
        <v>0</v>
      </c>
    </row>
    <row r="68" spans="1:15" ht="15" customHeight="1" x14ac:dyDescent="0.25">
      <c r="A68" s="154"/>
      <c r="B68" s="155" t="s">
        <v>181</v>
      </c>
      <c r="C68" s="156"/>
      <c r="D68" s="157">
        <f>E68+G68</f>
        <v>0</v>
      </c>
      <c r="E68" s="157"/>
      <c r="F68" s="157"/>
      <c r="G68" s="157"/>
      <c r="H68" s="77">
        <f>I68+K68</f>
        <v>0</v>
      </c>
      <c r="I68" s="77"/>
      <c r="J68" s="77"/>
      <c r="K68" s="77"/>
      <c r="L68" s="29">
        <f>M68+O68</f>
        <v>0</v>
      </c>
      <c r="M68" s="29"/>
      <c r="N68" s="29"/>
      <c r="O68" s="29"/>
    </row>
    <row r="69" spans="1:15" ht="15" customHeight="1" x14ac:dyDescent="0.25">
      <c r="A69" s="154"/>
      <c r="B69" s="158" t="s">
        <v>196</v>
      </c>
      <c r="C69" s="7" t="s">
        <v>25</v>
      </c>
      <c r="D69" s="8">
        <f>E69+G69</f>
        <v>10.5</v>
      </c>
      <c r="E69" s="8">
        <v>10.5</v>
      </c>
      <c r="F69" s="8">
        <v>9.9</v>
      </c>
      <c r="G69" s="8"/>
      <c r="H69" s="9">
        <f>I69+K69</f>
        <v>0</v>
      </c>
      <c r="I69" s="9"/>
      <c r="J69" s="9"/>
      <c r="K69" s="9"/>
      <c r="L69" s="11">
        <f>M69+O69</f>
        <v>10.5</v>
      </c>
      <c r="M69" s="11">
        <f t="shared" ref="M69:O71" si="29">E69+I69</f>
        <v>10.5</v>
      </c>
      <c r="N69" s="11">
        <f t="shared" si="29"/>
        <v>9.9</v>
      </c>
      <c r="O69" s="11">
        <f t="shared" si="29"/>
        <v>0</v>
      </c>
    </row>
    <row r="70" spans="1:15" ht="39" x14ac:dyDescent="0.25">
      <c r="A70" s="154"/>
      <c r="B70" s="159" t="s">
        <v>333</v>
      </c>
      <c r="C70" s="15" t="s">
        <v>9</v>
      </c>
      <c r="D70" s="8">
        <f>E70+G70</f>
        <v>0.4</v>
      </c>
      <c r="E70" s="8">
        <v>0.4</v>
      </c>
      <c r="F70" s="8">
        <v>0.4</v>
      </c>
      <c r="G70" s="8"/>
      <c r="H70" s="9">
        <f>I70+K70</f>
        <v>0</v>
      </c>
      <c r="I70" s="9"/>
      <c r="J70" s="9"/>
      <c r="K70" s="9"/>
      <c r="L70" s="11">
        <f>M70+O70</f>
        <v>0.4</v>
      </c>
      <c r="M70" s="11">
        <f t="shared" ref="M70" si="30">E70+I70</f>
        <v>0.4</v>
      </c>
      <c r="N70" s="11">
        <f t="shared" ref="N70" si="31">F70+J70</f>
        <v>0.4</v>
      </c>
      <c r="O70" s="11">
        <f t="shared" ref="O70" si="32">G70+K70</f>
        <v>0</v>
      </c>
    </row>
    <row r="71" spans="1:15" ht="26.25" x14ac:dyDescent="0.25">
      <c r="A71" s="154"/>
      <c r="B71" s="159" t="s">
        <v>361</v>
      </c>
      <c r="C71" s="30" t="s">
        <v>25</v>
      </c>
      <c r="D71" s="16">
        <f>E71+G71</f>
        <v>0.2</v>
      </c>
      <c r="E71" s="16">
        <v>0.2</v>
      </c>
      <c r="F71" s="16"/>
      <c r="G71" s="16"/>
      <c r="H71" s="10">
        <f>I71+K71</f>
        <v>0</v>
      </c>
      <c r="I71" s="10"/>
      <c r="J71" s="10"/>
      <c r="K71" s="10"/>
      <c r="L71" s="12">
        <f>M71+O71</f>
        <v>0.2</v>
      </c>
      <c r="M71" s="11">
        <f t="shared" si="29"/>
        <v>0.2</v>
      </c>
      <c r="N71" s="11">
        <f t="shared" si="29"/>
        <v>0</v>
      </c>
      <c r="O71" s="11">
        <f t="shared" si="29"/>
        <v>0</v>
      </c>
    </row>
    <row r="72" spans="1:15" ht="15" customHeight="1" x14ac:dyDescent="0.25">
      <c r="A72" s="150" t="s">
        <v>72</v>
      </c>
      <c r="B72" s="29" t="s">
        <v>15</v>
      </c>
      <c r="C72" s="161"/>
      <c r="D72" s="157">
        <f>SUM(D74:D76)</f>
        <v>9.6</v>
      </c>
      <c r="E72" s="157">
        <f>SUM(E74:E76)</f>
        <v>9.6</v>
      </c>
      <c r="F72" s="157">
        <f>SUM(F74:F76)</f>
        <v>9</v>
      </c>
      <c r="G72" s="157">
        <f>SUM(G74:G76)</f>
        <v>0</v>
      </c>
      <c r="H72" s="77">
        <f>SUM(H74:H76)</f>
        <v>0</v>
      </c>
      <c r="I72" s="77">
        <f t="shared" ref="I72:K72" si="33">SUM(I74:I76)</f>
        <v>0</v>
      </c>
      <c r="J72" s="77">
        <f t="shared" si="33"/>
        <v>0</v>
      </c>
      <c r="K72" s="77">
        <f t="shared" si="33"/>
        <v>0</v>
      </c>
      <c r="L72" s="29">
        <f>SUM(L74:L76)</f>
        <v>9.6</v>
      </c>
      <c r="M72" s="29">
        <f>SUM(M74:M76)</f>
        <v>9.6</v>
      </c>
      <c r="N72" s="29">
        <f>SUM(N74:N76)</f>
        <v>9</v>
      </c>
      <c r="O72" s="29">
        <f>SUM(O74:O76)</f>
        <v>0</v>
      </c>
    </row>
    <row r="73" spans="1:15" ht="15" customHeight="1" x14ac:dyDescent="0.25">
      <c r="A73" s="154"/>
      <c r="B73" s="155" t="s">
        <v>181</v>
      </c>
      <c r="C73" s="156"/>
      <c r="D73" s="157">
        <f>E73+G73</f>
        <v>0</v>
      </c>
      <c r="E73" s="157"/>
      <c r="F73" s="157"/>
      <c r="G73" s="157"/>
      <c r="H73" s="77">
        <f>I73+K73</f>
        <v>0</v>
      </c>
      <c r="I73" s="77"/>
      <c r="J73" s="77"/>
      <c r="K73" s="77"/>
      <c r="L73" s="29">
        <f>M73+O73</f>
        <v>0</v>
      </c>
      <c r="M73" s="29"/>
      <c r="N73" s="29"/>
      <c r="O73" s="29"/>
    </row>
    <row r="74" spans="1:15" ht="15" customHeight="1" x14ac:dyDescent="0.25">
      <c r="A74" s="154"/>
      <c r="B74" s="158" t="s">
        <v>196</v>
      </c>
      <c r="C74" s="7" t="s">
        <v>25</v>
      </c>
      <c r="D74" s="8">
        <f>E74+G74</f>
        <v>9.1</v>
      </c>
      <c r="E74" s="8">
        <v>9.1</v>
      </c>
      <c r="F74" s="8">
        <v>8.6999999999999993</v>
      </c>
      <c r="G74" s="8"/>
      <c r="H74" s="9">
        <f>I74+K74</f>
        <v>0</v>
      </c>
      <c r="I74" s="9"/>
      <c r="J74" s="9"/>
      <c r="K74" s="9"/>
      <c r="L74" s="11">
        <f>M74+O74</f>
        <v>9.1</v>
      </c>
      <c r="M74" s="11">
        <f t="shared" ref="M74:O75" si="34">E74+I74</f>
        <v>9.1</v>
      </c>
      <c r="N74" s="11">
        <f t="shared" si="34"/>
        <v>8.6999999999999993</v>
      </c>
      <c r="O74" s="11">
        <f t="shared" si="34"/>
        <v>0</v>
      </c>
    </row>
    <row r="75" spans="1:15" ht="39" x14ac:dyDescent="0.25">
      <c r="A75" s="154"/>
      <c r="B75" s="159" t="s">
        <v>333</v>
      </c>
      <c r="C75" s="15" t="s">
        <v>9</v>
      </c>
      <c r="D75" s="8">
        <f>E75+G75</f>
        <v>0.3</v>
      </c>
      <c r="E75" s="8">
        <v>0.3</v>
      </c>
      <c r="F75" s="8">
        <v>0.3</v>
      </c>
      <c r="G75" s="8"/>
      <c r="H75" s="9">
        <f>I75+K75</f>
        <v>0</v>
      </c>
      <c r="I75" s="9"/>
      <c r="J75" s="9"/>
      <c r="K75" s="9"/>
      <c r="L75" s="11">
        <f>M75+O75</f>
        <v>0.3</v>
      </c>
      <c r="M75" s="11">
        <f t="shared" si="34"/>
        <v>0.3</v>
      </c>
      <c r="N75" s="11">
        <f t="shared" si="34"/>
        <v>0.3</v>
      </c>
      <c r="O75" s="11">
        <f t="shared" si="34"/>
        <v>0</v>
      </c>
    </row>
    <row r="76" spans="1:15" ht="26.25" x14ac:dyDescent="0.25">
      <c r="A76" s="162"/>
      <c r="B76" s="159" t="s">
        <v>361</v>
      </c>
      <c r="C76" s="30" t="s">
        <v>25</v>
      </c>
      <c r="D76" s="16">
        <f>E76+G76</f>
        <v>0.2</v>
      </c>
      <c r="E76" s="16">
        <v>0.2</v>
      </c>
      <c r="F76" s="16"/>
      <c r="G76" s="16"/>
      <c r="H76" s="10">
        <f>I76+K76</f>
        <v>0</v>
      </c>
      <c r="I76" s="10"/>
      <c r="J76" s="10"/>
      <c r="K76" s="10"/>
      <c r="L76" s="12">
        <f>M76+O76</f>
        <v>0.2</v>
      </c>
      <c r="M76" s="12">
        <f>E76+H76</f>
        <v>0.2</v>
      </c>
      <c r="N76" s="12">
        <f>F76+I76</f>
        <v>0</v>
      </c>
      <c r="O76" s="12">
        <f>G76+J76</f>
        <v>0</v>
      </c>
    </row>
    <row r="77" spans="1:15" ht="15" customHeight="1" x14ac:dyDescent="0.25">
      <c r="A77" s="150" t="s">
        <v>73</v>
      </c>
      <c r="B77" s="29" t="s">
        <v>16</v>
      </c>
      <c r="C77" s="161"/>
      <c r="D77" s="157">
        <f>SUM(D79:D81)</f>
        <v>13.5</v>
      </c>
      <c r="E77" s="157">
        <f>SUM(E79:E81)</f>
        <v>13.5</v>
      </c>
      <c r="F77" s="157">
        <f>SUM(F79:F81)</f>
        <v>12.2</v>
      </c>
      <c r="G77" s="157">
        <f>SUM(G79:G81)</f>
        <v>0</v>
      </c>
      <c r="H77" s="77">
        <f>SUM(H79:H81)</f>
        <v>0</v>
      </c>
      <c r="I77" s="77">
        <f t="shared" ref="I77:J77" si="35">SUM(I79:I81)</f>
        <v>0</v>
      </c>
      <c r="J77" s="77">
        <f t="shared" si="35"/>
        <v>0</v>
      </c>
      <c r="K77" s="77">
        <f>SUM(K79:K81)</f>
        <v>0</v>
      </c>
      <c r="L77" s="29">
        <f>SUM(L79:L81)</f>
        <v>13.5</v>
      </c>
      <c r="M77" s="29">
        <f>SUM(M79:M81)</f>
        <v>13.5</v>
      </c>
      <c r="N77" s="29">
        <f>SUM(N79:N81)</f>
        <v>12.2</v>
      </c>
      <c r="O77" s="29">
        <f>SUM(O79:O81)</f>
        <v>0</v>
      </c>
    </row>
    <row r="78" spans="1:15" ht="15" customHeight="1" x14ac:dyDescent="0.25">
      <c r="A78" s="154"/>
      <c r="B78" s="155" t="s">
        <v>181</v>
      </c>
      <c r="C78" s="156"/>
      <c r="D78" s="157">
        <f>E78+G78</f>
        <v>0</v>
      </c>
      <c r="E78" s="157"/>
      <c r="F78" s="157"/>
      <c r="G78" s="157"/>
      <c r="H78" s="77">
        <f>I78+K78</f>
        <v>0</v>
      </c>
      <c r="I78" s="77"/>
      <c r="J78" s="77"/>
      <c r="K78" s="77"/>
      <c r="L78" s="29">
        <f>M78+O78</f>
        <v>0</v>
      </c>
      <c r="M78" s="29"/>
      <c r="N78" s="29"/>
      <c r="O78" s="29"/>
    </row>
    <row r="79" spans="1:15" ht="15" customHeight="1" x14ac:dyDescent="0.25">
      <c r="A79" s="154"/>
      <c r="B79" s="158" t="s">
        <v>196</v>
      </c>
      <c r="C79" s="7" t="s">
        <v>25</v>
      </c>
      <c r="D79" s="8">
        <f>E79+G79</f>
        <v>12.5</v>
      </c>
      <c r="E79" s="8">
        <v>12.5</v>
      </c>
      <c r="F79" s="8">
        <v>11.5</v>
      </c>
      <c r="G79" s="8"/>
      <c r="H79" s="9">
        <f>I79+K79</f>
        <v>0</v>
      </c>
      <c r="I79" s="9"/>
      <c r="J79" s="9"/>
      <c r="K79" s="9"/>
      <c r="L79" s="11">
        <f>M79+O79</f>
        <v>12.5</v>
      </c>
      <c r="M79" s="11">
        <f t="shared" ref="M79:O80" si="36">E79+I79</f>
        <v>12.5</v>
      </c>
      <c r="N79" s="11">
        <f t="shared" si="36"/>
        <v>11.5</v>
      </c>
      <c r="O79" s="11">
        <f t="shared" si="36"/>
        <v>0</v>
      </c>
    </row>
    <row r="80" spans="1:15" ht="39" x14ac:dyDescent="0.25">
      <c r="A80" s="154"/>
      <c r="B80" s="159" t="s">
        <v>333</v>
      </c>
      <c r="C80" s="15" t="s">
        <v>9</v>
      </c>
      <c r="D80" s="8">
        <f>E80+G80</f>
        <v>0.7</v>
      </c>
      <c r="E80" s="8">
        <v>0.7</v>
      </c>
      <c r="F80" s="8">
        <v>0.7</v>
      </c>
      <c r="G80" s="8"/>
      <c r="H80" s="9">
        <f>I80+K80</f>
        <v>0</v>
      </c>
      <c r="I80" s="9"/>
      <c r="J80" s="9"/>
      <c r="K80" s="9"/>
      <c r="L80" s="11">
        <f>M80+O80</f>
        <v>0.7</v>
      </c>
      <c r="M80" s="11">
        <f t="shared" si="36"/>
        <v>0.7</v>
      </c>
      <c r="N80" s="11">
        <f t="shared" si="36"/>
        <v>0.7</v>
      </c>
      <c r="O80" s="11">
        <f t="shared" si="36"/>
        <v>0</v>
      </c>
    </row>
    <row r="81" spans="1:15" ht="26.25" x14ac:dyDescent="0.25">
      <c r="A81" s="154"/>
      <c r="B81" s="159" t="s">
        <v>361</v>
      </c>
      <c r="C81" s="30" t="s">
        <v>25</v>
      </c>
      <c r="D81" s="16">
        <f>E81+G81</f>
        <v>0.3</v>
      </c>
      <c r="E81" s="16">
        <v>0.3</v>
      </c>
      <c r="F81" s="16"/>
      <c r="G81" s="16"/>
      <c r="H81" s="10">
        <f>I81+K81</f>
        <v>0</v>
      </c>
      <c r="I81" s="10"/>
      <c r="J81" s="10"/>
      <c r="K81" s="10"/>
      <c r="L81" s="12">
        <f>M81+O81</f>
        <v>0.3</v>
      </c>
      <c r="M81" s="12">
        <f>E81+H81</f>
        <v>0.3</v>
      </c>
      <c r="N81" s="12">
        <f>F81+I81</f>
        <v>0</v>
      </c>
      <c r="O81" s="12">
        <f>G81+J81</f>
        <v>0</v>
      </c>
    </row>
    <row r="82" spans="1:15" ht="15" customHeight="1" x14ac:dyDescent="0.25">
      <c r="A82" s="150" t="s">
        <v>74</v>
      </c>
      <c r="B82" s="29" t="s">
        <v>17</v>
      </c>
      <c r="C82" s="161"/>
      <c r="D82" s="157">
        <f>SUM(D84:D86)</f>
        <v>9.1</v>
      </c>
      <c r="E82" s="157">
        <f>SUM(E84:E86)</f>
        <v>9.1</v>
      </c>
      <c r="F82" s="157">
        <f>SUM(F84:F86)</f>
        <v>8.5</v>
      </c>
      <c r="G82" s="157">
        <f>SUM(G84:G86)</f>
        <v>0</v>
      </c>
      <c r="H82" s="77">
        <f>SUM(H84:H86)</f>
        <v>0</v>
      </c>
      <c r="I82" s="77">
        <f t="shared" ref="I82:J82" si="37">SUM(I84:I86)</f>
        <v>0</v>
      </c>
      <c r="J82" s="77">
        <f t="shared" si="37"/>
        <v>0</v>
      </c>
      <c r="K82" s="77">
        <f>SUM(K84:K86)</f>
        <v>0</v>
      </c>
      <c r="L82" s="29">
        <f>SUM(L84:L86)</f>
        <v>9.1</v>
      </c>
      <c r="M82" s="29">
        <f>SUM(M84:M86)</f>
        <v>9.1</v>
      </c>
      <c r="N82" s="29">
        <f>SUM(N84:N86)</f>
        <v>8.5</v>
      </c>
      <c r="O82" s="29">
        <f>SUM(O84:O86)</f>
        <v>0</v>
      </c>
    </row>
    <row r="83" spans="1:15" ht="15" customHeight="1" x14ac:dyDescent="0.25">
      <c r="A83" s="154"/>
      <c r="B83" s="155" t="s">
        <v>181</v>
      </c>
      <c r="C83" s="156"/>
      <c r="D83" s="157">
        <f>E83+G83</f>
        <v>0</v>
      </c>
      <c r="E83" s="157"/>
      <c r="F83" s="157"/>
      <c r="G83" s="157"/>
      <c r="H83" s="77">
        <f>I83+K83</f>
        <v>0</v>
      </c>
      <c r="I83" s="77"/>
      <c r="J83" s="77"/>
      <c r="K83" s="77"/>
      <c r="L83" s="29">
        <f>M83+O83</f>
        <v>0</v>
      </c>
      <c r="M83" s="29"/>
      <c r="N83" s="29"/>
      <c r="O83" s="29"/>
    </row>
    <row r="84" spans="1:15" ht="15" customHeight="1" x14ac:dyDescent="0.25">
      <c r="A84" s="154"/>
      <c r="B84" s="158" t="s">
        <v>196</v>
      </c>
      <c r="C84" s="7" t="s">
        <v>25</v>
      </c>
      <c r="D84" s="8">
        <f>E84+G84</f>
        <v>8.4</v>
      </c>
      <c r="E84" s="8">
        <v>8.4</v>
      </c>
      <c r="F84" s="8">
        <v>8</v>
      </c>
      <c r="G84" s="8"/>
      <c r="H84" s="9">
        <f>I84+K84</f>
        <v>0</v>
      </c>
      <c r="I84" s="9"/>
      <c r="J84" s="9"/>
      <c r="K84" s="9"/>
      <c r="L84" s="11">
        <f>M84+O84</f>
        <v>8.4</v>
      </c>
      <c r="M84" s="11">
        <f t="shared" ref="M84:O85" si="38">E84+I84</f>
        <v>8.4</v>
      </c>
      <c r="N84" s="11">
        <f t="shared" si="38"/>
        <v>8</v>
      </c>
      <c r="O84" s="11">
        <f t="shared" si="38"/>
        <v>0</v>
      </c>
    </row>
    <row r="85" spans="1:15" ht="39" x14ac:dyDescent="0.25">
      <c r="A85" s="154"/>
      <c r="B85" s="159" t="s">
        <v>333</v>
      </c>
      <c r="C85" s="15" t="s">
        <v>9</v>
      </c>
      <c r="D85" s="8">
        <f>E85+G85</f>
        <v>0.5</v>
      </c>
      <c r="E85" s="8">
        <v>0.5</v>
      </c>
      <c r="F85" s="8">
        <v>0.5</v>
      </c>
      <c r="G85" s="8"/>
      <c r="H85" s="9">
        <f>I85+K85</f>
        <v>0</v>
      </c>
      <c r="I85" s="9"/>
      <c r="J85" s="9"/>
      <c r="K85" s="9"/>
      <c r="L85" s="11">
        <f>M85+O85</f>
        <v>0.5</v>
      </c>
      <c r="M85" s="11">
        <f t="shared" si="38"/>
        <v>0.5</v>
      </c>
      <c r="N85" s="11">
        <f t="shared" si="38"/>
        <v>0.5</v>
      </c>
      <c r="O85" s="11">
        <f t="shared" si="38"/>
        <v>0</v>
      </c>
    </row>
    <row r="86" spans="1:15" ht="26.25" x14ac:dyDescent="0.25">
      <c r="A86" s="154"/>
      <c r="B86" s="159" t="s">
        <v>361</v>
      </c>
      <c r="C86" s="30" t="s">
        <v>25</v>
      </c>
      <c r="D86" s="16">
        <f>E86+G86</f>
        <v>0.2</v>
      </c>
      <c r="E86" s="16">
        <v>0.2</v>
      </c>
      <c r="F86" s="16"/>
      <c r="G86" s="16"/>
      <c r="H86" s="10">
        <f>I86+K86</f>
        <v>0</v>
      </c>
      <c r="I86" s="10"/>
      <c r="J86" s="10"/>
      <c r="K86" s="10"/>
      <c r="L86" s="12">
        <f>M86+O86</f>
        <v>0.2</v>
      </c>
      <c r="M86" s="12">
        <f>E86+H86</f>
        <v>0.2</v>
      </c>
      <c r="N86" s="12">
        <f>F86+I86</f>
        <v>0</v>
      </c>
      <c r="O86" s="12">
        <f>G86+J86</f>
        <v>0</v>
      </c>
    </row>
    <row r="87" spans="1:15" ht="15" customHeight="1" x14ac:dyDescent="0.25">
      <c r="A87" s="150" t="s">
        <v>75</v>
      </c>
      <c r="B87" s="29" t="s">
        <v>18</v>
      </c>
      <c r="C87" s="161"/>
      <c r="D87" s="157">
        <f>SUM(D89:D91)</f>
        <v>12.399999999999999</v>
      </c>
      <c r="E87" s="157">
        <f>SUM(E89:E91)</f>
        <v>12.399999999999999</v>
      </c>
      <c r="F87" s="157">
        <f>SUM(F89:F91)</f>
        <v>11.6</v>
      </c>
      <c r="G87" s="157">
        <f>SUM(G89:G91)</f>
        <v>0</v>
      </c>
      <c r="H87" s="77">
        <f>SUM(H89:H91)</f>
        <v>0</v>
      </c>
      <c r="I87" s="77">
        <f t="shared" ref="I87:K87" si="39">SUM(I89:I91)</f>
        <v>0</v>
      </c>
      <c r="J87" s="77">
        <f t="shared" si="39"/>
        <v>0</v>
      </c>
      <c r="K87" s="77">
        <f t="shared" si="39"/>
        <v>0</v>
      </c>
      <c r="L87" s="29">
        <f>SUM(L89:L91)</f>
        <v>12.399999999999999</v>
      </c>
      <c r="M87" s="29">
        <f>SUM(M89:M91)</f>
        <v>12.399999999999999</v>
      </c>
      <c r="N87" s="29">
        <f>SUM(N89:N91)</f>
        <v>11.6</v>
      </c>
      <c r="O87" s="29">
        <f>SUM(O89:O91)</f>
        <v>0</v>
      </c>
    </row>
    <row r="88" spans="1:15" ht="15" customHeight="1" x14ac:dyDescent="0.25">
      <c r="A88" s="154"/>
      <c r="B88" s="155" t="s">
        <v>181</v>
      </c>
      <c r="C88" s="156"/>
      <c r="D88" s="157">
        <f>E88+G88</f>
        <v>0</v>
      </c>
      <c r="E88" s="157"/>
      <c r="F88" s="157"/>
      <c r="G88" s="157"/>
      <c r="H88" s="77">
        <f>I88+K88</f>
        <v>0</v>
      </c>
      <c r="I88" s="77"/>
      <c r="J88" s="77"/>
      <c r="K88" s="77"/>
      <c r="L88" s="29">
        <f>M88+O88</f>
        <v>0</v>
      </c>
      <c r="M88" s="29"/>
      <c r="N88" s="29"/>
      <c r="O88" s="29"/>
    </row>
    <row r="89" spans="1:15" ht="15" customHeight="1" x14ac:dyDescent="0.25">
      <c r="A89" s="154"/>
      <c r="B89" s="158" t="s">
        <v>196</v>
      </c>
      <c r="C89" s="7" t="s">
        <v>25</v>
      </c>
      <c r="D89" s="8">
        <f>E89+G89</f>
        <v>12.1</v>
      </c>
      <c r="E89" s="8">
        <v>12.1</v>
      </c>
      <c r="F89" s="8">
        <v>11.5</v>
      </c>
      <c r="G89" s="8"/>
      <c r="H89" s="9">
        <f>I89+K89</f>
        <v>0</v>
      </c>
      <c r="I89" s="9"/>
      <c r="J89" s="9"/>
      <c r="K89" s="9"/>
      <c r="L89" s="11">
        <f>M89+O89</f>
        <v>12.1</v>
      </c>
      <c r="M89" s="11">
        <f t="shared" ref="M89:O90" si="40">E89+I89</f>
        <v>12.1</v>
      </c>
      <c r="N89" s="11">
        <f t="shared" si="40"/>
        <v>11.5</v>
      </c>
      <c r="O89" s="11">
        <f t="shared" si="40"/>
        <v>0</v>
      </c>
    </row>
    <row r="90" spans="1:15" ht="39" x14ac:dyDescent="0.25">
      <c r="A90" s="154"/>
      <c r="B90" s="159" t="s">
        <v>333</v>
      </c>
      <c r="C90" s="15" t="s">
        <v>9</v>
      </c>
      <c r="D90" s="8">
        <f>E90+G90</f>
        <v>0.1</v>
      </c>
      <c r="E90" s="8">
        <v>0.1</v>
      </c>
      <c r="F90" s="8">
        <v>0.1</v>
      </c>
      <c r="G90" s="8"/>
      <c r="H90" s="9">
        <f>I90+K90</f>
        <v>0</v>
      </c>
      <c r="I90" s="9"/>
      <c r="J90" s="9"/>
      <c r="K90" s="9"/>
      <c r="L90" s="11">
        <f>M90+O90</f>
        <v>0.1</v>
      </c>
      <c r="M90" s="11">
        <f t="shared" si="40"/>
        <v>0.1</v>
      </c>
      <c r="N90" s="11">
        <f t="shared" si="40"/>
        <v>0.1</v>
      </c>
      <c r="O90" s="11">
        <f t="shared" si="40"/>
        <v>0</v>
      </c>
    </row>
    <row r="91" spans="1:15" ht="26.25" x14ac:dyDescent="0.25">
      <c r="A91" s="154"/>
      <c r="B91" s="159" t="s">
        <v>361</v>
      </c>
      <c r="C91" s="30" t="s">
        <v>25</v>
      </c>
      <c r="D91" s="16">
        <f>E91+G91</f>
        <v>0.2</v>
      </c>
      <c r="E91" s="16">
        <v>0.2</v>
      </c>
      <c r="F91" s="16"/>
      <c r="G91" s="16"/>
      <c r="H91" s="10">
        <f>I91+K91</f>
        <v>0</v>
      </c>
      <c r="I91" s="10"/>
      <c r="J91" s="10"/>
      <c r="K91" s="10"/>
      <c r="L91" s="12">
        <f>M91+O91</f>
        <v>0.2</v>
      </c>
      <c r="M91" s="12">
        <f>E91+H91</f>
        <v>0.2</v>
      </c>
      <c r="N91" s="12">
        <f>F91+I91</f>
        <v>0</v>
      </c>
      <c r="O91" s="12">
        <f>G91+J91</f>
        <v>0</v>
      </c>
    </row>
    <row r="92" spans="1:15" ht="15" customHeight="1" x14ac:dyDescent="0.25">
      <c r="A92" s="150" t="s">
        <v>76</v>
      </c>
      <c r="B92" s="29" t="s">
        <v>19</v>
      </c>
      <c r="C92" s="452"/>
      <c r="D92" s="164">
        <f>E92+G92</f>
        <v>8.6999999999999993</v>
      </c>
      <c r="E92" s="164">
        <f>E94+E95</f>
        <v>8.6999999999999993</v>
      </c>
      <c r="F92" s="164">
        <f t="shared" ref="F92:G92" si="41">F94+F95</f>
        <v>7.4</v>
      </c>
      <c r="G92" s="164">
        <f t="shared" si="41"/>
        <v>0</v>
      </c>
      <c r="H92" s="165">
        <f>I92+K92</f>
        <v>0</v>
      </c>
      <c r="I92" s="10">
        <f>I94+I95</f>
        <v>0</v>
      </c>
      <c r="J92" s="10">
        <f t="shared" ref="J92:K92" si="42">J94+J95</f>
        <v>-0.1</v>
      </c>
      <c r="K92" s="10">
        <f t="shared" si="42"/>
        <v>0</v>
      </c>
      <c r="L92" s="166">
        <f>M92+O92</f>
        <v>8.6999999999999993</v>
      </c>
      <c r="M92" s="12">
        <f>M94+M95</f>
        <v>8.6999999999999993</v>
      </c>
      <c r="N92" s="12">
        <f t="shared" ref="N92:O92" si="43">N94+N95</f>
        <v>7.3000000000000007</v>
      </c>
      <c r="O92" s="12">
        <f t="shared" si="43"/>
        <v>0</v>
      </c>
    </row>
    <row r="93" spans="1:15" ht="15" customHeight="1" x14ac:dyDescent="0.25">
      <c r="A93" s="154"/>
      <c r="B93" s="155" t="s">
        <v>181</v>
      </c>
      <c r="C93" s="578"/>
      <c r="D93" s="577"/>
      <c r="E93" s="164"/>
      <c r="F93" s="164"/>
      <c r="G93" s="164"/>
      <c r="H93" s="165"/>
      <c r="I93" s="165"/>
      <c r="J93" s="165"/>
      <c r="K93" s="165"/>
      <c r="L93" s="166"/>
      <c r="M93" s="166"/>
      <c r="N93" s="166"/>
      <c r="O93" s="166"/>
    </row>
    <row r="94" spans="1:15" ht="39" x14ac:dyDescent="0.25">
      <c r="A94" s="154"/>
      <c r="B94" s="158" t="s">
        <v>333</v>
      </c>
      <c r="C94" s="7" t="s">
        <v>9</v>
      </c>
      <c r="D94" s="577">
        <f>E94+G94</f>
        <v>7.5</v>
      </c>
      <c r="E94" s="65">
        <v>7.5</v>
      </c>
      <c r="F94" s="65">
        <v>7.4</v>
      </c>
      <c r="G94" s="65"/>
      <c r="H94" s="66"/>
      <c r="I94" s="66"/>
      <c r="J94" s="66">
        <v>-0.1</v>
      </c>
      <c r="K94" s="66"/>
      <c r="L94" s="11">
        <f>M94+O94</f>
        <v>7.5</v>
      </c>
      <c r="M94" s="11">
        <f t="shared" ref="M94:O95" si="44">E94+I94</f>
        <v>7.5</v>
      </c>
      <c r="N94" s="11">
        <f t="shared" si="44"/>
        <v>7.3000000000000007</v>
      </c>
      <c r="O94" s="11">
        <f t="shared" si="44"/>
        <v>0</v>
      </c>
    </row>
    <row r="95" spans="1:15" ht="26.25" x14ac:dyDescent="0.25">
      <c r="A95" s="154"/>
      <c r="B95" s="163" t="s">
        <v>361</v>
      </c>
      <c r="C95" s="7" t="s">
        <v>25</v>
      </c>
      <c r="D95" s="164">
        <f>E95+G95</f>
        <v>1.2</v>
      </c>
      <c r="E95" s="65">
        <v>1.2</v>
      </c>
      <c r="F95" s="65"/>
      <c r="G95" s="65"/>
      <c r="H95" s="66"/>
      <c r="I95" s="66"/>
      <c r="J95" s="66"/>
      <c r="K95" s="66"/>
      <c r="L95" s="11">
        <f>M95+O95</f>
        <v>1.2</v>
      </c>
      <c r="M95" s="11">
        <f t="shared" si="44"/>
        <v>1.2</v>
      </c>
      <c r="N95" s="11">
        <f t="shared" si="44"/>
        <v>0</v>
      </c>
      <c r="O95" s="11">
        <f t="shared" si="44"/>
        <v>0</v>
      </c>
    </row>
    <row r="96" spans="1:15" ht="15" customHeight="1" x14ac:dyDescent="0.25">
      <c r="A96" s="5" t="s">
        <v>77</v>
      </c>
      <c r="B96" s="78" t="s">
        <v>158</v>
      </c>
      <c r="C96" s="668" t="s">
        <v>21</v>
      </c>
      <c r="D96" s="164">
        <f>E96+G96</f>
        <v>549.6</v>
      </c>
      <c r="E96" s="164">
        <v>549.6</v>
      </c>
      <c r="F96" s="164">
        <v>503</v>
      </c>
      <c r="G96" s="164"/>
      <c r="H96" s="165">
        <f>I96+K96</f>
        <v>0</v>
      </c>
      <c r="I96" s="165"/>
      <c r="J96" s="165"/>
      <c r="K96" s="165">
        <f>SUM(K97:K97)</f>
        <v>0</v>
      </c>
      <c r="L96" s="166">
        <f>M96+O96</f>
        <v>549.6</v>
      </c>
      <c r="M96" s="166">
        <f>E96+I96</f>
        <v>549.6</v>
      </c>
      <c r="N96" s="166">
        <f>F96+J96</f>
        <v>503</v>
      </c>
      <c r="O96" s="166">
        <f>SUM(O97:O97)</f>
        <v>0</v>
      </c>
    </row>
    <row r="97" spans="1:15" ht="15" customHeight="1" x14ac:dyDescent="0.25">
      <c r="A97" s="147"/>
      <c r="B97" s="163" t="s">
        <v>200</v>
      </c>
      <c r="C97" s="669"/>
      <c r="D97" s="167"/>
      <c r="E97" s="167"/>
      <c r="F97" s="167"/>
      <c r="G97" s="167"/>
      <c r="H97" s="168"/>
      <c r="I97" s="168"/>
      <c r="J97" s="168"/>
      <c r="K97" s="168"/>
      <c r="L97" s="169"/>
      <c r="M97" s="169"/>
      <c r="N97" s="169"/>
      <c r="O97" s="169"/>
    </row>
    <row r="98" spans="1:15" ht="15.95" customHeight="1" x14ac:dyDescent="0.25">
      <c r="A98" s="20" t="s">
        <v>78</v>
      </c>
      <c r="B98" s="85" t="s">
        <v>162</v>
      </c>
      <c r="C98" s="22"/>
      <c r="D98" s="23">
        <f t="shared" ref="D98:K98" si="45">D24+D42+D47+D52+D57+D62+D67+D72+D77+D82+D87+D92+D96</f>
        <v>943.10000000000014</v>
      </c>
      <c r="E98" s="23">
        <f t="shared" si="45"/>
        <v>943.10000000000014</v>
      </c>
      <c r="F98" s="23">
        <f t="shared" si="45"/>
        <v>848.59999999999991</v>
      </c>
      <c r="G98" s="23">
        <f t="shared" si="45"/>
        <v>0</v>
      </c>
      <c r="H98" s="24">
        <f t="shared" si="45"/>
        <v>1.1000000000000001</v>
      </c>
      <c r="I98" s="24">
        <f t="shared" si="45"/>
        <v>1.1000000000000001</v>
      </c>
      <c r="J98" s="24">
        <f t="shared" si="45"/>
        <v>-0.59999999999999987</v>
      </c>
      <c r="K98" s="24">
        <f t="shared" si="45"/>
        <v>0</v>
      </c>
      <c r="L98" s="21">
        <f>M98+O98</f>
        <v>944.2</v>
      </c>
      <c r="M98" s="21">
        <f>M24+M42+M47+M52+M57+M62+M67+M72+M77+M82+M87+M92+M96</f>
        <v>944.2</v>
      </c>
      <c r="N98" s="21">
        <f>N24+N42+N47+N52+N57+N62+N67+N72+N77+N82+N87+N92+N96</f>
        <v>848</v>
      </c>
      <c r="O98" s="21">
        <f>O24+O42+O47+O52+O57+O62+O67+O72+O77+O82+O87+O92+O96</f>
        <v>0</v>
      </c>
    </row>
    <row r="99" spans="1:15" ht="15.95" customHeight="1" x14ac:dyDescent="0.25">
      <c r="A99" s="19" t="s">
        <v>79</v>
      </c>
      <c r="B99" s="601" t="s">
        <v>57</v>
      </c>
      <c r="C99" s="602"/>
      <c r="D99" s="602"/>
      <c r="E99" s="602"/>
      <c r="F99" s="602"/>
      <c r="G99" s="602"/>
      <c r="H99" s="602"/>
      <c r="I99" s="602"/>
      <c r="J99" s="602"/>
      <c r="K99" s="602"/>
      <c r="L99" s="602"/>
      <c r="M99" s="602"/>
      <c r="N99" s="602"/>
      <c r="O99" s="603"/>
    </row>
    <row r="100" spans="1:15" ht="15" customHeight="1" x14ac:dyDescent="0.25">
      <c r="A100" s="665" t="s">
        <v>80</v>
      </c>
      <c r="B100" s="78" t="s">
        <v>64</v>
      </c>
      <c r="C100" s="156"/>
      <c r="D100" s="16">
        <f>SUM(D102:D103)</f>
        <v>371.7</v>
      </c>
      <c r="E100" s="16">
        <f>SUM(E102:E103)</f>
        <v>371.7</v>
      </c>
      <c r="F100" s="16">
        <f>SUM(F102:F103)</f>
        <v>251.8</v>
      </c>
      <c r="G100" s="16">
        <f>SUM(G102:G103)</f>
        <v>0</v>
      </c>
      <c r="H100" s="10">
        <f>SUM(H102:H103)</f>
        <v>0</v>
      </c>
      <c r="I100" s="10">
        <f t="shared" ref="I100:O100" si="46">SUM(I102:I103)</f>
        <v>0</v>
      </c>
      <c r="J100" s="10">
        <f t="shared" si="46"/>
        <v>0</v>
      </c>
      <c r="K100" s="10">
        <f t="shared" si="46"/>
        <v>0</v>
      </c>
      <c r="L100" s="78">
        <f t="shared" si="46"/>
        <v>371.7</v>
      </c>
      <c r="M100" s="78">
        <f t="shared" si="46"/>
        <v>371.7</v>
      </c>
      <c r="N100" s="78">
        <f t="shared" si="46"/>
        <v>251.8</v>
      </c>
      <c r="O100" s="78">
        <f t="shared" si="46"/>
        <v>0</v>
      </c>
    </row>
    <row r="101" spans="1:15" ht="15" customHeight="1" x14ac:dyDescent="0.25">
      <c r="A101" s="666"/>
      <c r="B101" s="155" t="s">
        <v>181</v>
      </c>
      <c r="C101" s="156"/>
      <c r="D101" s="367"/>
      <c r="E101" s="157"/>
      <c r="F101" s="157"/>
      <c r="G101" s="157"/>
      <c r="H101" s="77"/>
      <c r="I101" s="250"/>
      <c r="J101" s="77"/>
      <c r="K101" s="250"/>
      <c r="L101" s="29"/>
      <c r="M101" s="29"/>
      <c r="N101" s="29"/>
      <c r="O101" s="29"/>
    </row>
    <row r="102" spans="1:15" ht="26.25" x14ac:dyDescent="0.25">
      <c r="A102" s="666"/>
      <c r="B102" s="158" t="s">
        <v>199</v>
      </c>
      <c r="C102" s="7" t="s">
        <v>32</v>
      </c>
      <c r="D102" s="366">
        <f>E102+G102</f>
        <v>203.7</v>
      </c>
      <c r="E102" s="8">
        <v>203.7</v>
      </c>
      <c r="F102" s="8">
        <v>166.5</v>
      </c>
      <c r="G102" s="8"/>
      <c r="H102" s="9">
        <f>I102+K102</f>
        <v>0</v>
      </c>
      <c r="I102" s="272"/>
      <c r="J102" s="9"/>
      <c r="K102" s="281"/>
      <c r="L102" s="12">
        <f>M102+O102</f>
        <v>203.7</v>
      </c>
      <c r="M102" s="289">
        <f>E102+I102</f>
        <v>203.7</v>
      </c>
      <c r="N102" s="289">
        <f>F102+J102</f>
        <v>166.5</v>
      </c>
      <c r="O102" s="67">
        <f>SUM(O103:O103)</f>
        <v>0</v>
      </c>
    </row>
    <row r="103" spans="1:15" ht="26.25" x14ac:dyDescent="0.25">
      <c r="A103" s="667"/>
      <c r="B103" s="163" t="s">
        <v>289</v>
      </c>
      <c r="C103" s="79" t="s">
        <v>32</v>
      </c>
      <c r="D103" s="8">
        <f>E103+G103</f>
        <v>168</v>
      </c>
      <c r="E103" s="8">
        <v>168</v>
      </c>
      <c r="F103" s="8">
        <v>85.3</v>
      </c>
      <c r="G103" s="8"/>
      <c r="H103" s="9">
        <f>I103+K103</f>
        <v>0</v>
      </c>
      <c r="I103" s="9"/>
      <c r="J103" s="9"/>
      <c r="K103" s="9"/>
      <c r="L103" s="11">
        <f>M103+O103</f>
        <v>168</v>
      </c>
      <c r="M103" s="181">
        <f>E103+I103</f>
        <v>168</v>
      </c>
      <c r="N103" s="181">
        <f>F103+J103</f>
        <v>85.3</v>
      </c>
      <c r="O103" s="11">
        <f>G103</f>
        <v>0</v>
      </c>
    </row>
    <row r="104" spans="1:15" ht="15.75" customHeight="1" x14ac:dyDescent="0.25">
      <c r="A104" s="20" t="s">
        <v>81</v>
      </c>
      <c r="B104" s="171" t="s">
        <v>164</v>
      </c>
      <c r="C104" s="28"/>
      <c r="D104" s="23">
        <f>D100</f>
        <v>371.7</v>
      </c>
      <c r="E104" s="23">
        <f>E100</f>
        <v>371.7</v>
      </c>
      <c r="F104" s="23">
        <f>F100</f>
        <v>251.8</v>
      </c>
      <c r="G104" s="23">
        <f>G100</f>
        <v>0</v>
      </c>
      <c r="H104" s="24">
        <f t="shared" ref="H104:O104" si="47">H100</f>
        <v>0</v>
      </c>
      <c r="I104" s="24">
        <f t="shared" si="47"/>
        <v>0</v>
      </c>
      <c r="J104" s="24">
        <f t="shared" si="47"/>
        <v>0</v>
      </c>
      <c r="K104" s="24">
        <f t="shared" si="47"/>
        <v>0</v>
      </c>
      <c r="L104" s="21">
        <f>M104+O104</f>
        <v>371.7</v>
      </c>
      <c r="M104" s="21">
        <f t="shared" si="47"/>
        <v>371.7</v>
      </c>
      <c r="N104" s="21">
        <f t="shared" si="47"/>
        <v>251.8</v>
      </c>
      <c r="O104" s="21">
        <f t="shared" si="47"/>
        <v>0</v>
      </c>
    </row>
    <row r="105" spans="1:15" ht="15.95" customHeight="1" x14ac:dyDescent="0.25">
      <c r="A105" s="19" t="s">
        <v>82</v>
      </c>
      <c r="B105" s="601" t="s">
        <v>169</v>
      </c>
      <c r="C105" s="602"/>
      <c r="D105" s="602"/>
      <c r="E105" s="602"/>
      <c r="F105" s="602"/>
      <c r="G105" s="602"/>
      <c r="H105" s="602"/>
      <c r="I105" s="602"/>
      <c r="J105" s="602"/>
      <c r="K105" s="602"/>
      <c r="L105" s="602"/>
      <c r="M105" s="602"/>
      <c r="N105" s="602"/>
      <c r="O105" s="603"/>
    </row>
    <row r="106" spans="1:15" ht="15" customHeight="1" x14ac:dyDescent="0.25">
      <c r="A106" s="5" t="s">
        <v>83</v>
      </c>
      <c r="B106" s="6" t="s">
        <v>20</v>
      </c>
      <c r="C106" s="658" t="s">
        <v>25</v>
      </c>
      <c r="D106" s="172">
        <f>E106+G106</f>
        <v>220</v>
      </c>
      <c r="E106" s="172">
        <v>218.4</v>
      </c>
      <c r="F106" s="172"/>
      <c r="G106" s="172">
        <v>1.6</v>
      </c>
      <c r="H106" s="173">
        <f>I106+K106</f>
        <v>0</v>
      </c>
      <c r="I106" s="173"/>
      <c r="J106" s="173"/>
      <c r="K106" s="173"/>
      <c r="L106" s="174">
        <f>M106+O106</f>
        <v>220</v>
      </c>
      <c r="M106" s="166">
        <f>E106+I106</f>
        <v>218.4</v>
      </c>
      <c r="N106" s="166">
        <f t="shared" ref="N106:O106" si="48">F106+J106</f>
        <v>0</v>
      </c>
      <c r="O106" s="166">
        <f t="shared" si="48"/>
        <v>1.6</v>
      </c>
    </row>
    <row r="107" spans="1:15" ht="52.5" customHeight="1" x14ac:dyDescent="0.25">
      <c r="A107" s="147"/>
      <c r="B107" s="175" t="s">
        <v>201</v>
      </c>
      <c r="C107" s="655"/>
      <c r="D107" s="167"/>
      <c r="E107" s="167"/>
      <c r="F107" s="167"/>
      <c r="G107" s="167"/>
      <c r="H107" s="168"/>
      <c r="I107" s="168"/>
      <c r="J107" s="168"/>
      <c r="K107" s="168"/>
      <c r="L107" s="169"/>
      <c r="M107" s="169"/>
      <c r="N107" s="169"/>
      <c r="O107" s="169"/>
    </row>
    <row r="108" spans="1:15" ht="15" customHeight="1" x14ac:dyDescent="0.25">
      <c r="A108" s="150" t="s">
        <v>84</v>
      </c>
      <c r="B108" s="29" t="s">
        <v>7</v>
      </c>
      <c r="C108" s="654" t="s">
        <v>25</v>
      </c>
      <c r="D108" s="164">
        <f>E108+G108</f>
        <v>4.0999999999999996</v>
      </c>
      <c r="E108" s="164">
        <v>4.0999999999999996</v>
      </c>
      <c r="F108" s="164">
        <v>4</v>
      </c>
      <c r="G108" s="164"/>
      <c r="H108" s="165">
        <f>I108+K108</f>
        <v>0</v>
      </c>
      <c r="I108" s="165"/>
      <c r="J108" s="165"/>
      <c r="K108" s="165"/>
      <c r="L108" s="166">
        <f>M108+O108</f>
        <v>4.0999999999999996</v>
      </c>
      <c r="M108" s="166">
        <f>E108+I108</f>
        <v>4.0999999999999996</v>
      </c>
      <c r="N108" s="166">
        <f>F108+J108</f>
        <v>4</v>
      </c>
      <c r="O108" s="166">
        <f>G108+K108</f>
        <v>0</v>
      </c>
    </row>
    <row r="109" spans="1:15" ht="26.25" x14ac:dyDescent="0.25">
      <c r="A109" s="154"/>
      <c r="B109" s="159" t="s">
        <v>360</v>
      </c>
      <c r="C109" s="655"/>
      <c r="D109" s="167"/>
      <c r="E109" s="167"/>
      <c r="F109" s="167"/>
      <c r="G109" s="167"/>
      <c r="H109" s="168"/>
      <c r="I109" s="168"/>
      <c r="J109" s="168"/>
      <c r="K109" s="168"/>
      <c r="L109" s="169"/>
      <c r="M109" s="169"/>
      <c r="N109" s="169"/>
      <c r="O109" s="169"/>
    </row>
    <row r="110" spans="1:15" ht="15" customHeight="1" x14ac:dyDescent="0.25">
      <c r="A110" s="150" t="s">
        <v>85</v>
      </c>
      <c r="B110" s="29" t="s">
        <v>10</v>
      </c>
      <c r="C110" s="654" t="s">
        <v>25</v>
      </c>
      <c r="D110" s="164">
        <f>E110+G110</f>
        <v>4.0999999999999996</v>
      </c>
      <c r="E110" s="164">
        <v>4.0999999999999996</v>
      </c>
      <c r="F110" s="164">
        <v>4</v>
      </c>
      <c r="G110" s="164"/>
      <c r="H110" s="165">
        <f>I110+K110</f>
        <v>0</v>
      </c>
      <c r="I110" s="165"/>
      <c r="J110" s="165"/>
      <c r="K110" s="165"/>
      <c r="L110" s="166">
        <f>M110+O110</f>
        <v>4.0999999999999996</v>
      </c>
      <c r="M110" s="166">
        <f>E110+I110</f>
        <v>4.0999999999999996</v>
      </c>
      <c r="N110" s="166">
        <f>F110+J110</f>
        <v>4</v>
      </c>
      <c r="O110" s="166">
        <f>G110+K110</f>
        <v>0</v>
      </c>
    </row>
    <row r="111" spans="1:15" ht="26.25" x14ac:dyDescent="0.25">
      <c r="A111" s="154"/>
      <c r="B111" s="159" t="s">
        <v>360</v>
      </c>
      <c r="C111" s="655"/>
      <c r="D111" s="167"/>
      <c r="E111" s="167"/>
      <c r="F111" s="167"/>
      <c r="G111" s="167"/>
      <c r="H111" s="168"/>
      <c r="I111" s="168"/>
      <c r="J111" s="168"/>
      <c r="K111" s="168"/>
      <c r="L111" s="169"/>
      <c r="M111" s="169"/>
      <c r="N111" s="169"/>
      <c r="O111" s="169"/>
    </row>
    <row r="112" spans="1:15" ht="15" customHeight="1" x14ac:dyDescent="0.25">
      <c r="A112" s="150" t="s">
        <v>86</v>
      </c>
      <c r="B112" s="29" t="s">
        <v>11</v>
      </c>
      <c r="C112" s="654" t="s">
        <v>25</v>
      </c>
      <c r="D112" s="164">
        <f>E112+G112</f>
        <v>4.0999999999999996</v>
      </c>
      <c r="E112" s="164">
        <v>4.0999999999999996</v>
      </c>
      <c r="F112" s="164">
        <v>4</v>
      </c>
      <c r="G112" s="164"/>
      <c r="H112" s="165">
        <f>I112+K112</f>
        <v>0</v>
      </c>
      <c r="I112" s="165"/>
      <c r="J112" s="165"/>
      <c r="K112" s="165"/>
      <c r="L112" s="166">
        <f>M112+O112</f>
        <v>4.0999999999999996</v>
      </c>
      <c r="M112" s="166">
        <f>E112+I112</f>
        <v>4.0999999999999996</v>
      </c>
      <c r="N112" s="166">
        <f>F112+J112</f>
        <v>4</v>
      </c>
      <c r="O112" s="166">
        <f>G112+K112</f>
        <v>0</v>
      </c>
    </row>
    <row r="113" spans="1:15" ht="26.25" x14ac:dyDescent="0.25">
      <c r="A113" s="154"/>
      <c r="B113" s="159" t="s">
        <v>360</v>
      </c>
      <c r="C113" s="655"/>
      <c r="D113" s="167"/>
      <c r="E113" s="167"/>
      <c r="F113" s="167"/>
      <c r="G113" s="167"/>
      <c r="H113" s="168"/>
      <c r="I113" s="168"/>
      <c r="J113" s="168"/>
      <c r="K113" s="168"/>
      <c r="L113" s="169"/>
      <c r="M113" s="169"/>
      <c r="N113" s="169"/>
      <c r="O113" s="169"/>
    </row>
    <row r="114" spans="1:15" ht="15" customHeight="1" x14ac:dyDescent="0.25">
      <c r="A114" s="150" t="s">
        <v>87</v>
      </c>
      <c r="B114" s="29" t="s">
        <v>12</v>
      </c>
      <c r="C114" s="654" t="s">
        <v>25</v>
      </c>
      <c r="D114" s="164">
        <f>E114+G114</f>
        <v>4.0999999999999996</v>
      </c>
      <c r="E114" s="164">
        <v>4.0999999999999996</v>
      </c>
      <c r="F114" s="164">
        <v>4</v>
      </c>
      <c r="G114" s="164"/>
      <c r="H114" s="165">
        <f>I114+K114</f>
        <v>0</v>
      </c>
      <c r="I114" s="165"/>
      <c r="J114" s="165"/>
      <c r="K114" s="165"/>
      <c r="L114" s="166">
        <f>M114+O114</f>
        <v>4.0999999999999996</v>
      </c>
      <c r="M114" s="166">
        <f>E114+I114</f>
        <v>4.0999999999999996</v>
      </c>
      <c r="N114" s="166">
        <f>F114+J114</f>
        <v>4</v>
      </c>
      <c r="O114" s="166">
        <f>G114+K114</f>
        <v>0</v>
      </c>
    </row>
    <row r="115" spans="1:15" ht="26.25" x14ac:dyDescent="0.25">
      <c r="A115" s="154"/>
      <c r="B115" s="159" t="s">
        <v>360</v>
      </c>
      <c r="C115" s="655"/>
      <c r="D115" s="167"/>
      <c r="E115" s="167"/>
      <c r="F115" s="167"/>
      <c r="G115" s="167"/>
      <c r="H115" s="168"/>
      <c r="I115" s="168"/>
      <c r="J115" s="168"/>
      <c r="K115" s="168"/>
      <c r="L115" s="169"/>
      <c r="M115" s="169"/>
      <c r="N115" s="169"/>
      <c r="O115" s="169"/>
    </row>
    <row r="116" spans="1:15" ht="15" customHeight="1" x14ac:dyDescent="0.25">
      <c r="A116" s="150" t="s">
        <v>88</v>
      </c>
      <c r="B116" s="29" t="s">
        <v>56</v>
      </c>
      <c r="C116" s="654" t="s">
        <v>25</v>
      </c>
      <c r="D116" s="164">
        <f>E116+G116</f>
        <v>4.0999999999999996</v>
      </c>
      <c r="E116" s="164">
        <v>4.0999999999999996</v>
      </c>
      <c r="F116" s="164">
        <v>4.0999999999999996</v>
      </c>
      <c r="G116" s="164"/>
      <c r="H116" s="165">
        <f>I116+K116</f>
        <v>0</v>
      </c>
      <c r="I116" s="165"/>
      <c r="J116" s="165">
        <v>-0.1</v>
      </c>
      <c r="K116" s="165"/>
      <c r="L116" s="166">
        <f>M116+O116</f>
        <v>4.0999999999999996</v>
      </c>
      <c r="M116" s="166">
        <f>E116+I116</f>
        <v>4.0999999999999996</v>
      </c>
      <c r="N116" s="166">
        <f>F116+J116</f>
        <v>3.9999999999999996</v>
      </c>
      <c r="O116" s="166">
        <f>G116+K116</f>
        <v>0</v>
      </c>
    </row>
    <row r="117" spans="1:15" ht="26.25" x14ac:dyDescent="0.25">
      <c r="A117" s="154"/>
      <c r="B117" s="159" t="s">
        <v>360</v>
      </c>
      <c r="C117" s="655"/>
      <c r="D117" s="167"/>
      <c r="E117" s="167"/>
      <c r="F117" s="167"/>
      <c r="G117" s="167"/>
      <c r="H117" s="168"/>
      <c r="I117" s="168"/>
      <c r="J117" s="168"/>
      <c r="K117" s="168"/>
      <c r="L117" s="169"/>
      <c r="M117" s="169"/>
      <c r="N117" s="169"/>
      <c r="O117" s="169"/>
    </row>
    <row r="118" spans="1:15" ht="15" customHeight="1" x14ac:dyDescent="0.25">
      <c r="A118" s="150" t="s">
        <v>89</v>
      </c>
      <c r="B118" s="29" t="s">
        <v>14</v>
      </c>
      <c r="C118" s="654" t="s">
        <v>25</v>
      </c>
      <c r="D118" s="164">
        <f>E118+G118</f>
        <v>4.0999999999999996</v>
      </c>
      <c r="E118" s="164">
        <v>4.0999999999999996</v>
      </c>
      <c r="F118" s="164">
        <v>4</v>
      </c>
      <c r="G118" s="164"/>
      <c r="H118" s="165">
        <f>I118+K118</f>
        <v>0</v>
      </c>
      <c r="I118" s="165"/>
      <c r="J118" s="165"/>
      <c r="K118" s="165"/>
      <c r="L118" s="166">
        <f>M118+O118</f>
        <v>4.0999999999999996</v>
      </c>
      <c r="M118" s="166">
        <f>E118+I118</f>
        <v>4.0999999999999996</v>
      </c>
      <c r="N118" s="166">
        <f>F118+J118</f>
        <v>4</v>
      </c>
      <c r="O118" s="166">
        <f>G118+K118</f>
        <v>0</v>
      </c>
    </row>
    <row r="119" spans="1:15" ht="26.25" x14ac:dyDescent="0.25">
      <c r="A119" s="154"/>
      <c r="B119" s="159" t="s">
        <v>360</v>
      </c>
      <c r="C119" s="655"/>
      <c r="D119" s="167"/>
      <c r="E119" s="167"/>
      <c r="F119" s="167"/>
      <c r="G119" s="167"/>
      <c r="H119" s="168"/>
      <c r="I119" s="168"/>
      <c r="J119" s="168"/>
      <c r="K119" s="168"/>
      <c r="L119" s="169"/>
      <c r="M119" s="169"/>
      <c r="N119" s="169"/>
      <c r="O119" s="169"/>
    </row>
    <row r="120" spans="1:15" ht="15" customHeight="1" x14ac:dyDescent="0.25">
      <c r="A120" s="150" t="s">
        <v>90</v>
      </c>
      <c r="B120" s="29" t="s">
        <v>15</v>
      </c>
      <c r="C120" s="654" t="s">
        <v>25</v>
      </c>
      <c r="D120" s="164">
        <f>E120+G120</f>
        <v>4.0999999999999996</v>
      </c>
      <c r="E120" s="164">
        <v>4.0999999999999996</v>
      </c>
      <c r="F120" s="164">
        <v>4</v>
      </c>
      <c r="G120" s="164"/>
      <c r="H120" s="165">
        <f>I120+K120</f>
        <v>0</v>
      </c>
      <c r="I120" s="165"/>
      <c r="J120" s="165"/>
      <c r="K120" s="165"/>
      <c r="L120" s="166">
        <f>M120+O120</f>
        <v>4.0999999999999996</v>
      </c>
      <c r="M120" s="166">
        <f>E120+I120</f>
        <v>4.0999999999999996</v>
      </c>
      <c r="N120" s="166">
        <f>F120+J120</f>
        <v>4</v>
      </c>
      <c r="O120" s="166">
        <f>G120+K120</f>
        <v>0</v>
      </c>
    </row>
    <row r="121" spans="1:15" ht="26.25" x14ac:dyDescent="0.25">
      <c r="A121" s="154"/>
      <c r="B121" s="159" t="s">
        <v>360</v>
      </c>
      <c r="C121" s="655"/>
      <c r="D121" s="167"/>
      <c r="E121" s="167"/>
      <c r="F121" s="167"/>
      <c r="G121" s="167"/>
      <c r="H121" s="168"/>
      <c r="I121" s="168"/>
      <c r="J121" s="168"/>
      <c r="K121" s="168"/>
      <c r="L121" s="169"/>
      <c r="M121" s="169"/>
      <c r="N121" s="169"/>
      <c r="O121" s="169"/>
    </row>
    <row r="122" spans="1:15" ht="15" customHeight="1" x14ac:dyDescent="0.25">
      <c r="A122" s="150" t="s">
        <v>91</v>
      </c>
      <c r="B122" s="29" t="s">
        <v>16</v>
      </c>
      <c r="C122" s="654" t="s">
        <v>25</v>
      </c>
      <c r="D122" s="164">
        <f>E122+G122</f>
        <v>8.3000000000000007</v>
      </c>
      <c r="E122" s="164">
        <v>8.3000000000000007</v>
      </c>
      <c r="F122" s="164">
        <v>8.1</v>
      </c>
      <c r="G122" s="164"/>
      <c r="H122" s="165">
        <f>I122+K122</f>
        <v>0</v>
      </c>
      <c r="I122" s="165"/>
      <c r="J122" s="165">
        <v>-0.1</v>
      </c>
      <c r="K122" s="165"/>
      <c r="L122" s="166">
        <f>M122+O122</f>
        <v>8.3000000000000007</v>
      </c>
      <c r="M122" s="166">
        <f>E122+I122</f>
        <v>8.3000000000000007</v>
      </c>
      <c r="N122" s="166">
        <f>F122+J122</f>
        <v>8</v>
      </c>
      <c r="O122" s="166">
        <f>G122+K122</f>
        <v>0</v>
      </c>
    </row>
    <row r="123" spans="1:15" ht="26.25" x14ac:dyDescent="0.25">
      <c r="A123" s="154"/>
      <c r="B123" s="159" t="s">
        <v>360</v>
      </c>
      <c r="C123" s="655"/>
      <c r="D123" s="167"/>
      <c r="E123" s="167"/>
      <c r="F123" s="167"/>
      <c r="G123" s="167"/>
      <c r="H123" s="168"/>
      <c r="I123" s="168"/>
      <c r="J123" s="168"/>
      <c r="K123" s="168"/>
      <c r="L123" s="169"/>
      <c r="M123" s="169"/>
      <c r="N123" s="169"/>
      <c r="O123" s="169"/>
    </row>
    <row r="124" spans="1:15" ht="15" customHeight="1" x14ac:dyDescent="0.25">
      <c r="A124" s="150" t="s">
        <v>92</v>
      </c>
      <c r="B124" s="29" t="s">
        <v>17</v>
      </c>
      <c r="C124" s="654" t="s">
        <v>25</v>
      </c>
      <c r="D124" s="164">
        <f>E124+G124</f>
        <v>4.0999999999999996</v>
      </c>
      <c r="E124" s="164">
        <v>4.0999999999999996</v>
      </c>
      <c r="F124" s="164">
        <v>4</v>
      </c>
      <c r="G124" s="164"/>
      <c r="H124" s="165">
        <f>I124+K124</f>
        <v>0</v>
      </c>
      <c r="I124" s="165"/>
      <c r="J124" s="165"/>
      <c r="K124" s="165"/>
      <c r="L124" s="166">
        <f>M124+O124</f>
        <v>4.0999999999999996</v>
      </c>
      <c r="M124" s="166">
        <f>E124+I124</f>
        <v>4.0999999999999996</v>
      </c>
      <c r="N124" s="166">
        <f>F124+J124</f>
        <v>4</v>
      </c>
      <c r="O124" s="166">
        <f>G124+K124</f>
        <v>0</v>
      </c>
    </row>
    <row r="125" spans="1:15" ht="26.25" x14ac:dyDescent="0.25">
      <c r="A125" s="154"/>
      <c r="B125" s="159" t="s">
        <v>360</v>
      </c>
      <c r="C125" s="655"/>
      <c r="D125" s="167"/>
      <c r="E125" s="167"/>
      <c r="F125" s="167"/>
      <c r="G125" s="167"/>
      <c r="H125" s="168"/>
      <c r="I125" s="168"/>
      <c r="J125" s="168"/>
      <c r="K125" s="168"/>
      <c r="L125" s="169"/>
      <c r="M125" s="169"/>
      <c r="N125" s="169"/>
      <c r="O125" s="169"/>
    </row>
    <row r="126" spans="1:15" ht="15" customHeight="1" x14ac:dyDescent="0.25">
      <c r="A126" s="150" t="s">
        <v>93</v>
      </c>
      <c r="B126" s="29" t="s">
        <v>18</v>
      </c>
      <c r="C126" s="654" t="s">
        <v>25</v>
      </c>
      <c r="D126" s="164">
        <f>E126+G126</f>
        <v>4.0999999999999996</v>
      </c>
      <c r="E126" s="164">
        <v>4.0999999999999996</v>
      </c>
      <c r="F126" s="164">
        <v>4</v>
      </c>
      <c r="G126" s="164"/>
      <c r="H126" s="165">
        <f>I126+K126</f>
        <v>0</v>
      </c>
      <c r="I126" s="165"/>
      <c r="J126" s="165"/>
      <c r="K126" s="165"/>
      <c r="L126" s="166">
        <f>M126+O126</f>
        <v>4.0999999999999996</v>
      </c>
      <c r="M126" s="166">
        <f>E126+I126</f>
        <v>4.0999999999999996</v>
      </c>
      <c r="N126" s="166">
        <f>F126+J126</f>
        <v>4</v>
      </c>
      <c r="O126" s="166">
        <f>G126+K126</f>
        <v>0</v>
      </c>
    </row>
    <row r="127" spans="1:15" ht="26.25" x14ac:dyDescent="0.25">
      <c r="A127" s="154"/>
      <c r="B127" s="159" t="s">
        <v>360</v>
      </c>
      <c r="C127" s="655"/>
      <c r="D127" s="167"/>
      <c r="E127" s="167"/>
      <c r="F127" s="167"/>
      <c r="G127" s="167"/>
      <c r="H127" s="168"/>
      <c r="I127" s="168"/>
      <c r="J127" s="168"/>
      <c r="K127" s="168"/>
      <c r="L127" s="169"/>
      <c r="M127" s="169"/>
      <c r="N127" s="169"/>
      <c r="O127" s="169"/>
    </row>
    <row r="128" spans="1:15" ht="15" customHeight="1" x14ac:dyDescent="0.25">
      <c r="A128" s="150" t="s">
        <v>94</v>
      </c>
      <c r="B128" s="29" t="s">
        <v>19</v>
      </c>
      <c r="C128" s="654" t="s">
        <v>25</v>
      </c>
      <c r="D128" s="164">
        <f>E128+G128</f>
        <v>38.200000000000003</v>
      </c>
      <c r="E128" s="164">
        <v>38.200000000000003</v>
      </c>
      <c r="F128" s="164">
        <v>29.1</v>
      </c>
      <c r="G128" s="164"/>
      <c r="H128" s="165">
        <f>I128+K128</f>
        <v>0</v>
      </c>
      <c r="I128" s="165"/>
      <c r="J128" s="165"/>
      <c r="K128" s="165"/>
      <c r="L128" s="166">
        <f>M128+O128</f>
        <v>38.200000000000003</v>
      </c>
      <c r="M128" s="166">
        <f>E128+I128</f>
        <v>38.200000000000003</v>
      </c>
      <c r="N128" s="166">
        <f>F128+J128</f>
        <v>29.1</v>
      </c>
      <c r="O128" s="166">
        <f>G128+K128</f>
        <v>0</v>
      </c>
    </row>
    <row r="129" spans="1:15" ht="26.25" x14ac:dyDescent="0.25">
      <c r="A129" s="154"/>
      <c r="B129" s="159" t="s">
        <v>360</v>
      </c>
      <c r="C129" s="655"/>
      <c r="D129" s="167"/>
      <c r="E129" s="167"/>
      <c r="F129" s="167"/>
      <c r="G129" s="167"/>
      <c r="H129" s="168"/>
      <c r="I129" s="168"/>
      <c r="J129" s="168"/>
      <c r="K129" s="168"/>
      <c r="L129" s="169"/>
      <c r="M129" s="169"/>
      <c r="N129" s="169"/>
      <c r="O129" s="169"/>
    </row>
    <row r="130" spans="1:15" ht="15.95" customHeight="1" x14ac:dyDescent="0.25">
      <c r="A130" s="20" t="s">
        <v>95</v>
      </c>
      <c r="B130" s="27" t="s">
        <v>166</v>
      </c>
      <c r="C130" s="25"/>
      <c r="D130" s="23">
        <f>SUM(D106:D129)</f>
        <v>303.39999999999998</v>
      </c>
      <c r="E130" s="23">
        <f>SUM(E106:E129)</f>
        <v>301.8</v>
      </c>
      <c r="F130" s="23">
        <f>SUM(F106:F129)</f>
        <v>73.300000000000011</v>
      </c>
      <c r="G130" s="23">
        <f>SUM(G106:G129)</f>
        <v>1.6</v>
      </c>
      <c r="H130" s="24">
        <f t="shared" ref="H130:O130" si="49">SUM(H106:H129)</f>
        <v>0</v>
      </c>
      <c r="I130" s="24">
        <f t="shared" si="49"/>
        <v>0</v>
      </c>
      <c r="J130" s="24">
        <f t="shared" si="49"/>
        <v>-0.2</v>
      </c>
      <c r="K130" s="24">
        <f t="shared" si="49"/>
        <v>0</v>
      </c>
      <c r="L130" s="21">
        <f>M130+O130</f>
        <v>303.40000000000003</v>
      </c>
      <c r="M130" s="21">
        <f t="shared" si="49"/>
        <v>301.8</v>
      </c>
      <c r="N130" s="21">
        <f t="shared" si="49"/>
        <v>73.099999999999994</v>
      </c>
      <c r="O130" s="21">
        <f t="shared" si="49"/>
        <v>1.6</v>
      </c>
    </row>
    <row r="131" spans="1:15" ht="15.95" customHeight="1" x14ac:dyDescent="0.25">
      <c r="A131" s="19" t="s">
        <v>96</v>
      </c>
      <c r="B131" s="601" t="s">
        <v>62</v>
      </c>
      <c r="C131" s="602"/>
      <c r="D131" s="602"/>
      <c r="E131" s="602"/>
      <c r="F131" s="602"/>
      <c r="G131" s="602"/>
      <c r="H131" s="602"/>
      <c r="I131" s="602"/>
      <c r="J131" s="602"/>
      <c r="K131" s="602"/>
      <c r="L131" s="602"/>
      <c r="M131" s="602"/>
      <c r="N131" s="602"/>
      <c r="O131" s="603"/>
    </row>
    <row r="132" spans="1:15" ht="15" customHeight="1" x14ac:dyDescent="0.25">
      <c r="A132" s="672" t="s">
        <v>97</v>
      </c>
      <c r="B132" s="78" t="s">
        <v>20</v>
      </c>
      <c r="C132" s="176"/>
      <c r="D132" s="152">
        <f t="shared" ref="D132:O132" si="50">SUM(D134:D138)</f>
        <v>1307.5</v>
      </c>
      <c r="E132" s="152">
        <f t="shared" si="50"/>
        <v>1307.5</v>
      </c>
      <c r="F132" s="152">
        <f t="shared" si="50"/>
        <v>2.2000000000000002</v>
      </c>
      <c r="G132" s="152">
        <f t="shared" si="50"/>
        <v>0</v>
      </c>
      <c r="H132" s="153">
        <f t="shared" si="50"/>
        <v>0</v>
      </c>
      <c r="I132" s="153">
        <f t="shared" si="50"/>
        <v>0</v>
      </c>
      <c r="J132" s="153">
        <f t="shared" si="50"/>
        <v>0.1</v>
      </c>
      <c r="K132" s="153">
        <f t="shared" si="50"/>
        <v>0</v>
      </c>
      <c r="L132" s="78">
        <f t="shared" si="50"/>
        <v>1307.5</v>
      </c>
      <c r="M132" s="78">
        <f t="shared" si="50"/>
        <v>1307.5</v>
      </c>
      <c r="N132" s="78">
        <f t="shared" si="50"/>
        <v>2.3000000000000003</v>
      </c>
      <c r="O132" s="78">
        <f t="shared" si="50"/>
        <v>0</v>
      </c>
    </row>
    <row r="133" spans="1:15" ht="15" customHeight="1" x14ac:dyDescent="0.25">
      <c r="A133" s="673"/>
      <c r="B133" s="155" t="s">
        <v>181</v>
      </c>
      <c r="C133" s="177"/>
      <c r="D133" s="157"/>
      <c r="E133" s="157"/>
      <c r="F133" s="157"/>
      <c r="G133" s="157"/>
      <c r="H133" s="77"/>
      <c r="I133" s="77"/>
      <c r="J133" s="77"/>
      <c r="K133" s="77"/>
      <c r="L133" s="35"/>
      <c r="M133" s="35"/>
      <c r="N133" s="35"/>
      <c r="O133" s="29"/>
    </row>
    <row r="134" spans="1:15" ht="26.25" x14ac:dyDescent="0.25">
      <c r="A134" s="673"/>
      <c r="B134" s="348" t="s">
        <v>334</v>
      </c>
      <c r="C134" s="349" t="s">
        <v>32</v>
      </c>
      <c r="D134" s="16">
        <f t="shared" ref="D134:D139" si="51">E134+G134</f>
        <v>2.4</v>
      </c>
      <c r="E134" s="16">
        <v>2.4</v>
      </c>
      <c r="F134" s="16">
        <v>2.2000000000000002</v>
      </c>
      <c r="G134" s="16"/>
      <c r="H134" s="10">
        <f t="shared" ref="H134:H139" si="52">I134+K134</f>
        <v>0</v>
      </c>
      <c r="I134" s="10"/>
      <c r="J134" s="10">
        <v>0.1</v>
      </c>
      <c r="K134" s="10"/>
      <c r="L134" s="12">
        <f t="shared" ref="L134:L139" si="53">M134+O134</f>
        <v>2.4</v>
      </c>
      <c r="M134" s="289">
        <f t="shared" ref="M134:O139" si="54">E134+I134</f>
        <v>2.4</v>
      </c>
      <c r="N134" s="289">
        <f t="shared" si="54"/>
        <v>2.3000000000000003</v>
      </c>
      <c r="O134" s="289">
        <f t="shared" si="54"/>
        <v>0</v>
      </c>
    </row>
    <row r="135" spans="1:15" ht="26.25" x14ac:dyDescent="0.25">
      <c r="A135" s="673"/>
      <c r="B135" s="158" t="s">
        <v>202</v>
      </c>
      <c r="C135" s="95" t="s">
        <v>24</v>
      </c>
      <c r="D135" s="8">
        <f t="shared" si="51"/>
        <v>3.2</v>
      </c>
      <c r="E135" s="8">
        <v>3.2</v>
      </c>
      <c r="F135" s="8"/>
      <c r="G135" s="8"/>
      <c r="H135" s="9">
        <f t="shared" si="52"/>
        <v>0</v>
      </c>
      <c r="I135" s="9"/>
      <c r="J135" s="9"/>
      <c r="K135" s="9"/>
      <c r="L135" s="178">
        <f t="shared" si="53"/>
        <v>3.2</v>
      </c>
      <c r="M135" s="179">
        <f t="shared" ref="M135" si="55">E135+I135</f>
        <v>3.2</v>
      </c>
      <c r="N135" s="179">
        <f t="shared" ref="N135" si="56">F135+J135</f>
        <v>0</v>
      </c>
      <c r="O135" s="180">
        <f t="shared" ref="O135" si="57">G135+K135</f>
        <v>0</v>
      </c>
    </row>
    <row r="136" spans="1:15" ht="26.25" x14ac:dyDescent="0.25">
      <c r="A136" s="673"/>
      <c r="B136" s="160" t="s">
        <v>184</v>
      </c>
      <c r="C136" s="38" t="s">
        <v>24</v>
      </c>
      <c r="D136" s="16">
        <f t="shared" si="51"/>
        <v>205.9</v>
      </c>
      <c r="E136" s="16">
        <v>205.9</v>
      </c>
      <c r="F136" s="16"/>
      <c r="G136" s="16"/>
      <c r="H136" s="10">
        <f t="shared" si="52"/>
        <v>0</v>
      </c>
      <c r="I136" s="10"/>
      <c r="J136" s="10"/>
      <c r="K136" s="10"/>
      <c r="L136" s="12">
        <f t="shared" si="53"/>
        <v>205.9</v>
      </c>
      <c r="M136" s="289">
        <f t="shared" si="54"/>
        <v>205.9</v>
      </c>
      <c r="N136" s="289">
        <f t="shared" si="54"/>
        <v>0</v>
      </c>
      <c r="O136" s="289">
        <f t="shared" si="54"/>
        <v>0</v>
      </c>
    </row>
    <row r="137" spans="1:15" x14ac:dyDescent="0.25">
      <c r="A137" s="673"/>
      <c r="B137" s="160" t="s">
        <v>203</v>
      </c>
      <c r="C137" s="30" t="s">
        <v>24</v>
      </c>
      <c r="D137" s="16">
        <f t="shared" si="51"/>
        <v>378.7</v>
      </c>
      <c r="E137" s="42">
        <v>378.7</v>
      </c>
      <c r="F137" s="42"/>
      <c r="G137" s="42"/>
      <c r="H137" s="10">
        <f t="shared" si="52"/>
        <v>0</v>
      </c>
      <c r="I137" s="100"/>
      <c r="J137" s="100"/>
      <c r="K137" s="100"/>
      <c r="L137" s="12">
        <f t="shared" si="53"/>
        <v>378.7</v>
      </c>
      <c r="M137" s="166">
        <f t="shared" si="54"/>
        <v>378.7</v>
      </c>
      <c r="N137" s="166">
        <f t="shared" si="54"/>
        <v>0</v>
      </c>
      <c r="O137" s="166">
        <f t="shared" si="54"/>
        <v>0</v>
      </c>
    </row>
    <row r="138" spans="1:15" ht="26.25" x14ac:dyDescent="0.25">
      <c r="A138" s="673"/>
      <c r="B138" s="182" t="s">
        <v>204</v>
      </c>
      <c r="C138" s="30" t="s">
        <v>24</v>
      </c>
      <c r="D138" s="16">
        <f t="shared" si="51"/>
        <v>717.3</v>
      </c>
      <c r="E138" s="16">
        <v>717.3</v>
      </c>
      <c r="F138" s="16"/>
      <c r="G138" s="16"/>
      <c r="H138" s="10">
        <f t="shared" si="52"/>
        <v>0</v>
      </c>
      <c r="I138" s="10"/>
      <c r="J138" s="10"/>
      <c r="K138" s="10"/>
      <c r="L138" s="12">
        <f t="shared" si="53"/>
        <v>717.3</v>
      </c>
      <c r="M138" s="170">
        <f t="shared" si="54"/>
        <v>717.3</v>
      </c>
      <c r="N138" s="166">
        <f t="shared" si="54"/>
        <v>0</v>
      </c>
      <c r="O138" s="166">
        <f t="shared" si="54"/>
        <v>0</v>
      </c>
    </row>
    <row r="139" spans="1:15" ht="15" customHeight="1" x14ac:dyDescent="0.25">
      <c r="A139" s="670" t="s">
        <v>98</v>
      </c>
      <c r="B139" s="78" t="s">
        <v>48</v>
      </c>
      <c r="C139" s="654" t="s">
        <v>24</v>
      </c>
      <c r="D139" s="164">
        <f t="shared" si="51"/>
        <v>398.5</v>
      </c>
      <c r="E139" s="164">
        <v>398.5</v>
      </c>
      <c r="F139" s="164">
        <v>382.6</v>
      </c>
      <c r="G139" s="164"/>
      <c r="H139" s="165">
        <f t="shared" si="52"/>
        <v>0</v>
      </c>
      <c r="I139" s="165"/>
      <c r="J139" s="165">
        <v>-0.4</v>
      </c>
      <c r="K139" s="165"/>
      <c r="L139" s="166">
        <f t="shared" si="53"/>
        <v>398.5</v>
      </c>
      <c r="M139" s="166">
        <f t="shared" si="54"/>
        <v>398.5</v>
      </c>
      <c r="N139" s="166">
        <f t="shared" si="54"/>
        <v>382.20000000000005</v>
      </c>
      <c r="O139" s="166">
        <f t="shared" si="54"/>
        <v>0</v>
      </c>
    </row>
    <row r="140" spans="1:15" s="36" customFormat="1" ht="25.5" x14ac:dyDescent="0.2">
      <c r="A140" s="671"/>
      <c r="B140" s="159" t="s">
        <v>205</v>
      </c>
      <c r="C140" s="655"/>
      <c r="D140" s="167"/>
      <c r="E140" s="167"/>
      <c r="F140" s="167"/>
      <c r="G140" s="167"/>
      <c r="H140" s="168"/>
      <c r="I140" s="168"/>
      <c r="J140" s="168"/>
      <c r="K140" s="168"/>
      <c r="L140" s="169"/>
      <c r="M140" s="169"/>
      <c r="N140" s="169"/>
      <c r="O140" s="169"/>
    </row>
    <row r="141" spans="1:15" ht="15.95" customHeight="1" x14ac:dyDescent="0.25">
      <c r="A141" s="53" t="s">
        <v>99</v>
      </c>
      <c r="B141" s="43" t="s">
        <v>168</v>
      </c>
      <c r="C141" s="76"/>
      <c r="D141" s="23">
        <f t="shared" ref="D141:O141" si="58">D132+D139</f>
        <v>1706</v>
      </c>
      <c r="E141" s="23">
        <f t="shared" si="58"/>
        <v>1706</v>
      </c>
      <c r="F141" s="23">
        <f t="shared" si="58"/>
        <v>384.8</v>
      </c>
      <c r="G141" s="23">
        <f t="shared" si="58"/>
        <v>0</v>
      </c>
      <c r="H141" s="24">
        <f t="shared" si="58"/>
        <v>0</v>
      </c>
      <c r="I141" s="24">
        <f t="shared" si="58"/>
        <v>0</v>
      </c>
      <c r="J141" s="24">
        <f t="shared" si="58"/>
        <v>-0.30000000000000004</v>
      </c>
      <c r="K141" s="24">
        <f t="shared" si="58"/>
        <v>0</v>
      </c>
      <c r="L141" s="21">
        <f>M141+O141</f>
        <v>1706</v>
      </c>
      <c r="M141" s="21">
        <f t="shared" si="58"/>
        <v>1706</v>
      </c>
      <c r="N141" s="21">
        <f t="shared" si="58"/>
        <v>384.50000000000006</v>
      </c>
      <c r="O141" s="21">
        <f t="shared" si="58"/>
        <v>0</v>
      </c>
    </row>
    <row r="142" spans="1:15" ht="15.95" customHeight="1" x14ac:dyDescent="0.25">
      <c r="A142" s="659" t="s">
        <v>100</v>
      </c>
      <c r="B142" s="101" t="s">
        <v>160</v>
      </c>
      <c r="C142" s="662"/>
      <c r="D142" s="278">
        <f t="shared" ref="D142:O142" si="59">SUM(D144:D164)</f>
        <v>3324.2000000000003</v>
      </c>
      <c r="E142" s="184">
        <f t="shared" si="59"/>
        <v>3322.6</v>
      </c>
      <c r="F142" s="184">
        <f t="shared" si="59"/>
        <v>1558.5</v>
      </c>
      <c r="G142" s="184">
        <f t="shared" si="59"/>
        <v>1.6</v>
      </c>
      <c r="H142" s="185">
        <f t="shared" si="59"/>
        <v>1.1000000000000001</v>
      </c>
      <c r="I142" s="185">
        <f t="shared" si="59"/>
        <v>1.1000000000000001</v>
      </c>
      <c r="J142" s="185">
        <f t="shared" si="59"/>
        <v>-1.0999999999999996</v>
      </c>
      <c r="K142" s="185">
        <f t="shared" si="59"/>
        <v>0</v>
      </c>
      <c r="L142" s="186">
        <f t="shared" si="59"/>
        <v>3325.2999999999997</v>
      </c>
      <c r="M142" s="186">
        <f t="shared" si="59"/>
        <v>3323.7000000000003</v>
      </c>
      <c r="N142" s="186">
        <f t="shared" si="59"/>
        <v>1557.3999999999999</v>
      </c>
      <c r="O142" s="186">
        <f t="shared" si="59"/>
        <v>1.6</v>
      </c>
    </row>
    <row r="143" spans="1:15" ht="15" customHeight="1" x14ac:dyDescent="0.25">
      <c r="A143" s="660"/>
      <c r="B143" s="286" t="s">
        <v>181</v>
      </c>
      <c r="C143" s="663"/>
      <c r="D143" s="279"/>
      <c r="E143" s="187"/>
      <c r="F143" s="188"/>
      <c r="G143" s="188"/>
      <c r="H143" s="189"/>
      <c r="I143" s="189"/>
      <c r="J143" s="190"/>
      <c r="K143" s="190"/>
      <c r="L143" s="191"/>
      <c r="M143" s="191"/>
      <c r="N143" s="192"/>
      <c r="O143" s="192"/>
    </row>
    <row r="144" spans="1:15" ht="26.25" x14ac:dyDescent="0.25">
      <c r="A144" s="660"/>
      <c r="B144" s="102" t="s">
        <v>190</v>
      </c>
      <c r="C144" s="663"/>
      <c r="D144" s="280">
        <f>E144+G144</f>
        <v>0.7</v>
      </c>
      <c r="E144" s="193">
        <f t="shared" ref="E144:G149" si="60">E26</f>
        <v>0.7</v>
      </c>
      <c r="F144" s="193">
        <f t="shared" si="60"/>
        <v>0.7</v>
      </c>
      <c r="G144" s="193">
        <f t="shared" si="60"/>
        <v>0</v>
      </c>
      <c r="H144" s="194">
        <f t="shared" ref="H144:H163" si="61">I144+K144</f>
        <v>0</v>
      </c>
      <c r="I144" s="194">
        <f t="shared" ref="I144:K149" si="62">I26</f>
        <v>0</v>
      </c>
      <c r="J144" s="194">
        <f t="shared" si="62"/>
        <v>0</v>
      </c>
      <c r="K144" s="194">
        <f t="shared" si="62"/>
        <v>0</v>
      </c>
      <c r="L144" s="195">
        <f t="shared" ref="L144:L163" si="63">M144+O144</f>
        <v>0.7</v>
      </c>
      <c r="M144" s="195">
        <f t="shared" ref="M144:O149" si="64">M26</f>
        <v>0.7</v>
      </c>
      <c r="N144" s="195">
        <f t="shared" si="64"/>
        <v>0.7</v>
      </c>
      <c r="O144" s="195">
        <f t="shared" si="64"/>
        <v>0</v>
      </c>
    </row>
    <row r="145" spans="1:15" x14ac:dyDescent="0.25">
      <c r="A145" s="660"/>
      <c r="B145" s="102" t="s">
        <v>186</v>
      </c>
      <c r="C145" s="663"/>
      <c r="D145" s="276">
        <f t="shared" ref="D145:D164" si="65">E145+G145</f>
        <v>29.3</v>
      </c>
      <c r="E145" s="94">
        <f t="shared" si="60"/>
        <v>29.3</v>
      </c>
      <c r="F145" s="94">
        <f t="shared" si="60"/>
        <v>28.8</v>
      </c>
      <c r="G145" s="94">
        <f t="shared" si="60"/>
        <v>0</v>
      </c>
      <c r="H145" s="98">
        <f t="shared" si="61"/>
        <v>0</v>
      </c>
      <c r="I145" s="98">
        <f t="shared" si="62"/>
        <v>0</v>
      </c>
      <c r="J145" s="98">
        <f t="shared" si="62"/>
        <v>0</v>
      </c>
      <c r="K145" s="98">
        <f t="shared" si="62"/>
        <v>0</v>
      </c>
      <c r="L145" s="99">
        <f t="shared" si="63"/>
        <v>29.3</v>
      </c>
      <c r="M145" s="99">
        <f t="shared" si="64"/>
        <v>29.3</v>
      </c>
      <c r="N145" s="99">
        <f t="shared" si="64"/>
        <v>28.8</v>
      </c>
      <c r="O145" s="99">
        <f t="shared" si="64"/>
        <v>0</v>
      </c>
    </row>
    <row r="146" spans="1:15" ht="26.25" x14ac:dyDescent="0.25">
      <c r="A146" s="660"/>
      <c r="B146" s="102" t="s">
        <v>192</v>
      </c>
      <c r="C146" s="663"/>
      <c r="D146" s="276">
        <f t="shared" si="65"/>
        <v>8.1999999999999993</v>
      </c>
      <c r="E146" s="94">
        <f t="shared" si="60"/>
        <v>8.1999999999999993</v>
      </c>
      <c r="F146" s="94">
        <f t="shared" si="60"/>
        <v>8.1</v>
      </c>
      <c r="G146" s="94">
        <f t="shared" si="60"/>
        <v>0</v>
      </c>
      <c r="H146" s="98">
        <f t="shared" si="61"/>
        <v>0</v>
      </c>
      <c r="I146" s="98">
        <f t="shared" si="62"/>
        <v>0</v>
      </c>
      <c r="J146" s="98">
        <f t="shared" si="62"/>
        <v>0</v>
      </c>
      <c r="K146" s="98">
        <f t="shared" si="62"/>
        <v>0</v>
      </c>
      <c r="L146" s="99">
        <f t="shared" si="63"/>
        <v>8.1999999999999993</v>
      </c>
      <c r="M146" s="99">
        <f t="shared" si="64"/>
        <v>8.1999999999999993</v>
      </c>
      <c r="N146" s="99">
        <f t="shared" si="64"/>
        <v>8.1</v>
      </c>
      <c r="O146" s="99">
        <f t="shared" si="64"/>
        <v>0</v>
      </c>
    </row>
    <row r="147" spans="1:15" ht="26.25" x14ac:dyDescent="0.25">
      <c r="A147" s="660"/>
      <c r="B147" s="102" t="s">
        <v>188</v>
      </c>
      <c r="C147" s="663"/>
      <c r="D147" s="276">
        <f t="shared" si="65"/>
        <v>28.7</v>
      </c>
      <c r="E147" s="94">
        <f t="shared" si="60"/>
        <v>28.7</v>
      </c>
      <c r="F147" s="94">
        <f t="shared" si="60"/>
        <v>23.4</v>
      </c>
      <c r="G147" s="94">
        <f t="shared" si="60"/>
        <v>0</v>
      </c>
      <c r="H147" s="98">
        <f t="shared" si="61"/>
        <v>0</v>
      </c>
      <c r="I147" s="98">
        <f t="shared" si="62"/>
        <v>0</v>
      </c>
      <c r="J147" s="98">
        <f t="shared" si="62"/>
        <v>0</v>
      </c>
      <c r="K147" s="98">
        <f t="shared" si="62"/>
        <v>0</v>
      </c>
      <c r="L147" s="99">
        <f t="shared" si="63"/>
        <v>28.7</v>
      </c>
      <c r="M147" s="99">
        <f t="shared" si="64"/>
        <v>28.7</v>
      </c>
      <c r="N147" s="99">
        <f t="shared" si="64"/>
        <v>23.4</v>
      </c>
      <c r="O147" s="99">
        <f t="shared" si="64"/>
        <v>0</v>
      </c>
    </row>
    <row r="148" spans="1:15" x14ac:dyDescent="0.25">
      <c r="A148" s="660"/>
      <c r="B148" s="102" t="s">
        <v>193</v>
      </c>
      <c r="C148" s="663"/>
      <c r="D148" s="276">
        <f t="shared" si="65"/>
        <v>15.3</v>
      </c>
      <c r="E148" s="94">
        <f t="shared" si="60"/>
        <v>15.3</v>
      </c>
      <c r="F148" s="94">
        <f t="shared" si="60"/>
        <v>14.3</v>
      </c>
      <c r="G148" s="94">
        <f t="shared" si="60"/>
        <v>0</v>
      </c>
      <c r="H148" s="98">
        <f t="shared" si="61"/>
        <v>1.1000000000000001</v>
      </c>
      <c r="I148" s="98">
        <f t="shared" si="62"/>
        <v>1.1000000000000001</v>
      </c>
      <c r="J148" s="98">
        <f t="shared" si="62"/>
        <v>0.9</v>
      </c>
      <c r="K148" s="98">
        <f t="shared" si="62"/>
        <v>0</v>
      </c>
      <c r="L148" s="99">
        <f t="shared" si="63"/>
        <v>16.400000000000002</v>
      </c>
      <c r="M148" s="99">
        <f t="shared" si="64"/>
        <v>16.400000000000002</v>
      </c>
      <c r="N148" s="99">
        <f t="shared" si="64"/>
        <v>15.200000000000001</v>
      </c>
      <c r="O148" s="99">
        <f t="shared" si="64"/>
        <v>0</v>
      </c>
    </row>
    <row r="149" spans="1:15" ht="26.25" x14ac:dyDescent="0.25">
      <c r="A149" s="660"/>
      <c r="B149" s="102" t="s">
        <v>187</v>
      </c>
      <c r="C149" s="663"/>
      <c r="D149" s="276">
        <f t="shared" si="65"/>
        <v>4.9000000000000004</v>
      </c>
      <c r="E149" s="94">
        <f t="shared" si="60"/>
        <v>4.9000000000000004</v>
      </c>
      <c r="F149" s="94">
        <f t="shared" si="60"/>
        <v>4.7</v>
      </c>
      <c r="G149" s="94">
        <f t="shared" si="60"/>
        <v>0</v>
      </c>
      <c r="H149" s="98">
        <f t="shared" si="61"/>
        <v>0</v>
      </c>
      <c r="I149" s="98">
        <f t="shared" si="62"/>
        <v>0</v>
      </c>
      <c r="J149" s="98">
        <f t="shared" si="62"/>
        <v>0</v>
      </c>
      <c r="K149" s="98">
        <f t="shared" si="62"/>
        <v>0</v>
      </c>
      <c r="L149" s="99">
        <f t="shared" si="63"/>
        <v>4.9000000000000004</v>
      </c>
      <c r="M149" s="99">
        <f t="shared" si="64"/>
        <v>4.9000000000000004</v>
      </c>
      <c r="N149" s="99">
        <f t="shared" si="64"/>
        <v>4.7</v>
      </c>
      <c r="O149" s="99">
        <f t="shared" si="64"/>
        <v>0</v>
      </c>
    </row>
    <row r="150" spans="1:15" ht="39" x14ac:dyDescent="0.25">
      <c r="A150" s="660"/>
      <c r="B150" s="102" t="s">
        <v>333</v>
      </c>
      <c r="C150" s="663"/>
      <c r="D150" s="276">
        <f t="shared" si="65"/>
        <v>11.5</v>
      </c>
      <c r="E150" s="94">
        <f>E32+E45+E50+E55+E60+E65+E70+E75+E80+E85+E90+E94</f>
        <v>11.5</v>
      </c>
      <c r="F150" s="94">
        <f t="shared" ref="F150:G150" si="66">F32+F45+F50+F55+F60+F65+F70+F75+F80+F85+F90+F94</f>
        <v>11.4</v>
      </c>
      <c r="G150" s="94">
        <f t="shared" si="66"/>
        <v>0</v>
      </c>
      <c r="H150" s="98">
        <f t="shared" si="61"/>
        <v>0</v>
      </c>
      <c r="I150" s="98">
        <f>I32+I45+I50+I55+I60+I65+I70+I75+I80+I85+I90+I94</f>
        <v>0</v>
      </c>
      <c r="J150" s="98">
        <f t="shared" ref="J150:K150" si="67">J32+J45+J50+J55+J60+J65+J70+J75+J80+J85+J90+J94</f>
        <v>-0.1</v>
      </c>
      <c r="K150" s="98">
        <f t="shared" si="67"/>
        <v>0</v>
      </c>
      <c r="L150" s="99">
        <f t="shared" si="63"/>
        <v>11.5</v>
      </c>
      <c r="M150" s="99">
        <f>M32+M45+M50+M55+M60+M65+M70+M75+M80+M85+M90+M94</f>
        <v>11.5</v>
      </c>
      <c r="N150" s="99">
        <f t="shared" ref="N150:O150" si="68">N32+N45+N50+N55+N60+N65+N70+N75+N80+N85+N90+N94</f>
        <v>11.3</v>
      </c>
      <c r="O150" s="99">
        <f t="shared" si="68"/>
        <v>0</v>
      </c>
    </row>
    <row r="151" spans="1:15" ht="26.25" x14ac:dyDescent="0.25">
      <c r="A151" s="660"/>
      <c r="B151" s="102" t="s">
        <v>206</v>
      </c>
      <c r="C151" s="663"/>
      <c r="D151" s="276">
        <f t="shared" si="65"/>
        <v>1</v>
      </c>
      <c r="E151" s="94">
        <f t="shared" ref="E151:G153" si="69">E33</f>
        <v>1</v>
      </c>
      <c r="F151" s="94">
        <f t="shared" si="69"/>
        <v>1</v>
      </c>
      <c r="G151" s="94">
        <f t="shared" si="69"/>
        <v>0</v>
      </c>
      <c r="H151" s="98">
        <f t="shared" si="61"/>
        <v>0</v>
      </c>
      <c r="I151" s="98">
        <f t="shared" ref="I151:K153" si="70">I33</f>
        <v>0</v>
      </c>
      <c r="J151" s="98">
        <f t="shared" si="70"/>
        <v>0</v>
      </c>
      <c r="K151" s="98">
        <f t="shared" si="70"/>
        <v>0</v>
      </c>
      <c r="L151" s="99">
        <f t="shared" si="63"/>
        <v>1</v>
      </c>
      <c r="M151" s="99">
        <f t="shared" ref="M151:O153" si="71">M33</f>
        <v>1</v>
      </c>
      <c r="N151" s="99">
        <f t="shared" si="71"/>
        <v>1</v>
      </c>
      <c r="O151" s="99">
        <f t="shared" si="71"/>
        <v>0</v>
      </c>
    </row>
    <row r="152" spans="1:15" x14ac:dyDescent="0.25">
      <c r="A152" s="660"/>
      <c r="B152" s="102" t="s">
        <v>191</v>
      </c>
      <c r="C152" s="663"/>
      <c r="D152" s="276">
        <f t="shared" si="65"/>
        <v>18.5</v>
      </c>
      <c r="E152" s="94">
        <f t="shared" si="69"/>
        <v>18.5</v>
      </c>
      <c r="F152" s="94">
        <f t="shared" si="69"/>
        <v>16.899999999999999</v>
      </c>
      <c r="G152" s="94">
        <f t="shared" si="69"/>
        <v>0</v>
      </c>
      <c r="H152" s="98">
        <f t="shared" si="61"/>
        <v>0</v>
      </c>
      <c r="I152" s="98">
        <f t="shared" si="70"/>
        <v>0</v>
      </c>
      <c r="J152" s="98">
        <f t="shared" si="70"/>
        <v>0</v>
      </c>
      <c r="K152" s="98">
        <f t="shared" si="70"/>
        <v>0</v>
      </c>
      <c r="L152" s="99">
        <f t="shared" si="63"/>
        <v>18.5</v>
      </c>
      <c r="M152" s="99">
        <f t="shared" si="71"/>
        <v>18.5</v>
      </c>
      <c r="N152" s="99">
        <f t="shared" si="71"/>
        <v>16.899999999999999</v>
      </c>
      <c r="O152" s="99">
        <f t="shared" si="71"/>
        <v>0</v>
      </c>
    </row>
    <row r="153" spans="1:15" x14ac:dyDescent="0.25">
      <c r="A153" s="660"/>
      <c r="B153" s="102" t="s">
        <v>183</v>
      </c>
      <c r="C153" s="663"/>
      <c r="D153" s="276">
        <f t="shared" si="65"/>
        <v>7.9</v>
      </c>
      <c r="E153" s="94">
        <f t="shared" si="69"/>
        <v>7.9</v>
      </c>
      <c r="F153" s="94">
        <f t="shared" si="69"/>
        <v>6.8</v>
      </c>
      <c r="G153" s="94">
        <f t="shared" si="69"/>
        <v>0</v>
      </c>
      <c r="H153" s="98">
        <f t="shared" si="61"/>
        <v>0</v>
      </c>
      <c r="I153" s="98">
        <f t="shared" si="70"/>
        <v>0</v>
      </c>
      <c r="J153" s="98">
        <f t="shared" si="70"/>
        <v>0</v>
      </c>
      <c r="K153" s="98">
        <f t="shared" si="70"/>
        <v>0</v>
      </c>
      <c r="L153" s="99">
        <f t="shared" si="63"/>
        <v>7.9</v>
      </c>
      <c r="M153" s="99">
        <f t="shared" si="71"/>
        <v>7.9</v>
      </c>
      <c r="N153" s="99">
        <f t="shared" si="71"/>
        <v>6.8</v>
      </c>
      <c r="O153" s="99">
        <f t="shared" si="71"/>
        <v>0</v>
      </c>
    </row>
    <row r="154" spans="1:15" x14ac:dyDescent="0.25">
      <c r="A154" s="660"/>
      <c r="B154" s="102" t="s">
        <v>196</v>
      </c>
      <c r="C154" s="663"/>
      <c r="D154" s="276">
        <f t="shared" si="65"/>
        <v>207.7</v>
      </c>
      <c r="E154" s="94">
        <f>E36+E44+E49+E54+E59+E64+E69+E74+E79+E84+E89</f>
        <v>207.7</v>
      </c>
      <c r="F154" s="94">
        <f>F36+F44+F49+F54+F59+F64+F69+F74+F79+F84+F89</f>
        <v>189.1</v>
      </c>
      <c r="G154" s="94">
        <f>G36+G44+G49+G54+G59+G64+G69+G74+G79+G84+G89</f>
        <v>0</v>
      </c>
      <c r="H154" s="98">
        <f t="shared" si="61"/>
        <v>0</v>
      </c>
      <c r="I154" s="98">
        <f>I36+I44+I49+I54+I59+I64+I69+I74+I79+I84+I89</f>
        <v>0</v>
      </c>
      <c r="J154" s="98">
        <f>J36+J44+J49+J54+J59+J64+J69+J74+J79+J84+J89</f>
        <v>0</v>
      </c>
      <c r="K154" s="98">
        <f>K36+K44+K49+K54+K59+K64+K69+K74+K79+K84+K89</f>
        <v>0</v>
      </c>
      <c r="L154" s="99">
        <f t="shared" si="63"/>
        <v>207.7</v>
      </c>
      <c r="M154" s="99">
        <f>M36+M44+M49+M54+M59+M64+M69+M74+M79+M84+M89</f>
        <v>207.7</v>
      </c>
      <c r="N154" s="99">
        <f>N36+N44+N49+N54+N59+N64+N69+N74+N79+N84+N89</f>
        <v>189.1</v>
      </c>
      <c r="O154" s="99">
        <f>O36+O44+O49+O54+O59+O64+O69+O74+O79+O84+O89</f>
        <v>0</v>
      </c>
    </row>
    <row r="155" spans="1:15" x14ac:dyDescent="0.25">
      <c r="A155" s="660"/>
      <c r="B155" s="102" t="s">
        <v>370</v>
      </c>
      <c r="C155" s="663"/>
      <c r="D155" s="276">
        <f t="shared" ref="D155" si="72">E155+G155</f>
        <v>13.7</v>
      </c>
      <c r="E155" s="94">
        <f>E38</f>
        <v>13.7</v>
      </c>
      <c r="F155" s="94">
        <f t="shared" ref="F155:G155" si="73">F38</f>
        <v>9.5</v>
      </c>
      <c r="G155" s="94">
        <f t="shared" si="73"/>
        <v>0</v>
      </c>
      <c r="H155" s="98">
        <f t="shared" ref="H155" si="74">I155+K155</f>
        <v>0</v>
      </c>
      <c r="I155" s="98">
        <f>I38</f>
        <v>0</v>
      </c>
      <c r="J155" s="98">
        <f t="shared" ref="J155:K155" si="75">J38</f>
        <v>0</v>
      </c>
      <c r="K155" s="98">
        <f t="shared" si="75"/>
        <v>0</v>
      </c>
      <c r="L155" s="99">
        <f t="shared" ref="L155" si="76">M155+O155</f>
        <v>13.7</v>
      </c>
      <c r="M155" s="99">
        <f>M38</f>
        <v>13.7</v>
      </c>
      <c r="N155" s="99">
        <f t="shared" ref="N155:O155" si="77">N38</f>
        <v>9.5</v>
      </c>
      <c r="O155" s="99">
        <f t="shared" si="77"/>
        <v>0</v>
      </c>
    </row>
    <row r="156" spans="1:15" ht="40.5" customHeight="1" x14ac:dyDescent="0.25">
      <c r="A156" s="660"/>
      <c r="B156" s="102" t="s">
        <v>201</v>
      </c>
      <c r="C156" s="663"/>
      <c r="D156" s="276">
        <f t="shared" si="65"/>
        <v>220</v>
      </c>
      <c r="E156" s="94">
        <f>E106</f>
        <v>218.4</v>
      </c>
      <c r="F156" s="94">
        <f>F106</f>
        <v>0</v>
      </c>
      <c r="G156" s="94">
        <f>G106</f>
        <v>1.6</v>
      </c>
      <c r="H156" s="98">
        <f t="shared" si="61"/>
        <v>0</v>
      </c>
      <c r="I156" s="98">
        <f>I106</f>
        <v>0</v>
      </c>
      <c r="J156" s="98">
        <f>J106</f>
        <v>0</v>
      </c>
      <c r="K156" s="98">
        <f>K106</f>
        <v>0</v>
      </c>
      <c r="L156" s="99">
        <f t="shared" si="63"/>
        <v>220</v>
      </c>
      <c r="M156" s="99">
        <f>M106</f>
        <v>218.4</v>
      </c>
      <c r="N156" s="99">
        <f>N106</f>
        <v>0</v>
      </c>
      <c r="O156" s="99">
        <f>O106</f>
        <v>1.6</v>
      </c>
    </row>
    <row r="157" spans="1:15" x14ac:dyDescent="0.25">
      <c r="A157" s="660"/>
      <c r="B157" s="102" t="s">
        <v>200</v>
      </c>
      <c r="C157" s="663"/>
      <c r="D157" s="276">
        <f t="shared" si="65"/>
        <v>549.6</v>
      </c>
      <c r="E157" s="94">
        <f>E96</f>
        <v>549.6</v>
      </c>
      <c r="F157" s="94">
        <f>F96</f>
        <v>503</v>
      </c>
      <c r="G157" s="94">
        <f>G96</f>
        <v>0</v>
      </c>
      <c r="H157" s="98">
        <f t="shared" si="61"/>
        <v>0</v>
      </c>
      <c r="I157" s="98">
        <f>I96</f>
        <v>0</v>
      </c>
      <c r="J157" s="98">
        <f>J96</f>
        <v>0</v>
      </c>
      <c r="K157" s="98">
        <f>K96</f>
        <v>0</v>
      </c>
      <c r="L157" s="99">
        <f t="shared" si="63"/>
        <v>549.6</v>
      </c>
      <c r="M157" s="99">
        <f>M96</f>
        <v>549.6</v>
      </c>
      <c r="N157" s="99">
        <f>N96</f>
        <v>503</v>
      </c>
      <c r="O157" s="99">
        <f>O96</f>
        <v>0</v>
      </c>
    </row>
    <row r="158" spans="1:15" ht="26.25" x14ac:dyDescent="0.25">
      <c r="A158" s="660"/>
      <c r="B158" s="102" t="s">
        <v>185</v>
      </c>
      <c r="C158" s="663"/>
      <c r="D158" s="276">
        <f t="shared" si="65"/>
        <v>371.7</v>
      </c>
      <c r="E158" s="94">
        <f>E102+E103</f>
        <v>371.7</v>
      </c>
      <c r="F158" s="94">
        <f>F102+F103</f>
        <v>251.8</v>
      </c>
      <c r="G158" s="94">
        <f>G102+G103</f>
        <v>0</v>
      </c>
      <c r="H158" s="98">
        <f t="shared" si="61"/>
        <v>0</v>
      </c>
      <c r="I158" s="98">
        <f>I102+I103</f>
        <v>0</v>
      </c>
      <c r="J158" s="98">
        <f>J102+J103</f>
        <v>0</v>
      </c>
      <c r="K158" s="98">
        <f>K102+K103</f>
        <v>0</v>
      </c>
      <c r="L158" s="99">
        <f t="shared" si="63"/>
        <v>371.7</v>
      </c>
      <c r="M158" s="99">
        <f>M102+M103</f>
        <v>371.7</v>
      </c>
      <c r="N158" s="99">
        <f>N102+N103</f>
        <v>251.8</v>
      </c>
      <c r="O158" s="99">
        <f>O102+O103</f>
        <v>0</v>
      </c>
    </row>
    <row r="159" spans="1:15" ht="26.25" customHeight="1" x14ac:dyDescent="0.25">
      <c r="A159" s="660"/>
      <c r="B159" s="102" t="s">
        <v>202</v>
      </c>
      <c r="C159" s="663"/>
      <c r="D159" s="276">
        <f t="shared" si="65"/>
        <v>3.3000000000000003</v>
      </c>
      <c r="E159" s="94">
        <f>E37+E135</f>
        <v>3.3000000000000003</v>
      </c>
      <c r="F159" s="94">
        <f>F37+F135</f>
        <v>0.1</v>
      </c>
      <c r="G159" s="94">
        <f>G37+G135</f>
        <v>0</v>
      </c>
      <c r="H159" s="98">
        <f t="shared" si="61"/>
        <v>0</v>
      </c>
      <c r="I159" s="98">
        <f>I37+I135</f>
        <v>0</v>
      </c>
      <c r="J159" s="98">
        <f>J37+J135</f>
        <v>0</v>
      </c>
      <c r="K159" s="98">
        <f>K37+K135</f>
        <v>0</v>
      </c>
      <c r="L159" s="99">
        <f t="shared" si="63"/>
        <v>3.3000000000000003</v>
      </c>
      <c r="M159" s="99">
        <f>M37+M135</f>
        <v>3.3000000000000003</v>
      </c>
      <c r="N159" s="99">
        <f>N37+N135</f>
        <v>0.1</v>
      </c>
      <c r="O159" s="99">
        <f>O37+O135</f>
        <v>0</v>
      </c>
    </row>
    <row r="160" spans="1:15" ht="26.25" x14ac:dyDescent="0.25">
      <c r="A160" s="660"/>
      <c r="B160" s="102" t="s">
        <v>184</v>
      </c>
      <c r="C160" s="663"/>
      <c r="D160" s="276">
        <f t="shared" si="65"/>
        <v>212</v>
      </c>
      <c r="E160" s="94">
        <f t="shared" ref="E160:G161" si="78">E39+E136</f>
        <v>212</v>
      </c>
      <c r="F160" s="94">
        <f t="shared" si="78"/>
        <v>0</v>
      </c>
      <c r="G160" s="94">
        <f t="shared" si="78"/>
        <v>0</v>
      </c>
      <c r="H160" s="98">
        <f t="shared" si="61"/>
        <v>0</v>
      </c>
      <c r="I160" s="98">
        <f t="shared" ref="I160:K161" si="79">I39+I136</f>
        <v>0</v>
      </c>
      <c r="J160" s="98">
        <f t="shared" si="79"/>
        <v>0</v>
      </c>
      <c r="K160" s="98">
        <f t="shared" si="79"/>
        <v>0</v>
      </c>
      <c r="L160" s="99">
        <f t="shared" si="63"/>
        <v>212</v>
      </c>
      <c r="M160" s="99">
        <f t="shared" ref="M160:O161" si="80">M39+M136</f>
        <v>212</v>
      </c>
      <c r="N160" s="99">
        <f t="shared" si="80"/>
        <v>0</v>
      </c>
      <c r="O160" s="99">
        <f t="shared" si="80"/>
        <v>0</v>
      </c>
    </row>
    <row r="161" spans="1:17" x14ac:dyDescent="0.25">
      <c r="A161" s="660"/>
      <c r="B161" s="102" t="s">
        <v>203</v>
      </c>
      <c r="C161" s="663"/>
      <c r="D161" s="276">
        <f t="shared" si="65"/>
        <v>393.8</v>
      </c>
      <c r="E161" s="94">
        <f t="shared" si="78"/>
        <v>393.8</v>
      </c>
      <c r="F161" s="94">
        <f t="shared" si="78"/>
        <v>13.7</v>
      </c>
      <c r="G161" s="94">
        <f t="shared" si="78"/>
        <v>0</v>
      </c>
      <c r="H161" s="98">
        <f t="shared" si="61"/>
        <v>0</v>
      </c>
      <c r="I161" s="98">
        <f t="shared" si="79"/>
        <v>0</v>
      </c>
      <c r="J161" s="98">
        <f t="shared" si="79"/>
        <v>0</v>
      </c>
      <c r="K161" s="98">
        <f t="shared" si="79"/>
        <v>0</v>
      </c>
      <c r="L161" s="99">
        <f t="shared" si="63"/>
        <v>393.8</v>
      </c>
      <c r="M161" s="99">
        <f t="shared" si="80"/>
        <v>393.8</v>
      </c>
      <c r="N161" s="99">
        <f t="shared" si="80"/>
        <v>13.7</v>
      </c>
      <c r="O161" s="99">
        <f t="shared" si="80"/>
        <v>0</v>
      </c>
    </row>
    <row r="162" spans="1:17" x14ac:dyDescent="0.25">
      <c r="A162" s="660"/>
      <c r="B162" s="102" t="s">
        <v>207</v>
      </c>
      <c r="C162" s="663"/>
      <c r="D162" s="276">
        <f t="shared" si="65"/>
        <v>1137.3</v>
      </c>
      <c r="E162" s="94">
        <f>E41+E138+E139</f>
        <v>1137.3</v>
      </c>
      <c r="F162" s="94">
        <f>F41+F138+F139</f>
        <v>399.70000000000005</v>
      </c>
      <c r="G162" s="94">
        <f>G41+G138+G139</f>
        <v>0</v>
      </c>
      <c r="H162" s="98">
        <f t="shared" si="61"/>
        <v>0</v>
      </c>
      <c r="I162" s="98">
        <f>I41+I138+I139</f>
        <v>0</v>
      </c>
      <c r="J162" s="98">
        <f>J41+J138+J139</f>
        <v>-1.7999999999999998</v>
      </c>
      <c r="K162" s="98">
        <f>K41+K138+K139</f>
        <v>0</v>
      </c>
      <c r="L162" s="99">
        <f t="shared" si="63"/>
        <v>1137.3</v>
      </c>
      <c r="M162" s="99">
        <f>M41+M138+M139</f>
        <v>1137.3</v>
      </c>
      <c r="N162" s="99">
        <f>N41+N138+N139</f>
        <v>397.90000000000003</v>
      </c>
      <c r="O162" s="99">
        <f>O41+O138+O139</f>
        <v>0</v>
      </c>
    </row>
    <row r="163" spans="1:17" ht="26.25" x14ac:dyDescent="0.25">
      <c r="A163" s="660"/>
      <c r="B163" s="102" t="s">
        <v>360</v>
      </c>
      <c r="C163" s="663"/>
      <c r="D163" s="276">
        <f>E163+G163</f>
        <v>86.7</v>
      </c>
      <c r="E163" s="94">
        <f>E46+E51+E56+E61+E66+E71+E76+E81+E86+E91+E95+E108+E110+E112+E114+E116+E118+E120+E122+E124+E126+E128</f>
        <v>86.7</v>
      </c>
      <c r="F163" s="94">
        <f t="shared" ref="F163:G163" si="81">F46+F51+F56+F61+F66+F71+F76+F81+F86+F91+F95+F108+F110+F112+F114+F116+F118+F120+F122+F124+F126+F128</f>
        <v>73.300000000000011</v>
      </c>
      <c r="G163" s="94">
        <f t="shared" si="81"/>
        <v>0</v>
      </c>
      <c r="H163" s="98">
        <f t="shared" si="61"/>
        <v>0</v>
      </c>
      <c r="I163" s="98">
        <f>I46+I51+I56+I61+I66+I71+I76+I81+I86+I91+I95+I108+I110+I112+I114+I116+I118+I120+I122+I124+I126+I128</f>
        <v>0</v>
      </c>
      <c r="J163" s="98">
        <f t="shared" ref="J163:K163" si="82">J46+J51+J56+J61+J66+J71+J76+J81+J86+J91+J95+J108+J110+J112+J114+J116+J118+J120+J122+J124+J126+J128</f>
        <v>-0.2</v>
      </c>
      <c r="K163" s="98">
        <f t="shared" si="82"/>
        <v>0</v>
      </c>
      <c r="L163" s="99">
        <f t="shared" si="63"/>
        <v>86.7</v>
      </c>
      <c r="M163" s="99">
        <f>M46+M51+M56+M61+M66+M71+M76+M81+M86+M91+M95+M108+M110+M112+M114+M116+M118+M120+M122+M124+M126+M128</f>
        <v>86.7</v>
      </c>
      <c r="N163" s="99">
        <f t="shared" ref="N163:O163" si="83">N46+N51+N56+N61+N66+N71+N76+N81+N86+N91+N95+N108+N110+N112+N114+N116+N118+N120+N122+N124+N126+N128</f>
        <v>73.099999999999994</v>
      </c>
      <c r="O163" s="99">
        <f t="shared" si="83"/>
        <v>0</v>
      </c>
    </row>
    <row r="164" spans="1:17" ht="26.25" x14ac:dyDescent="0.25">
      <c r="A164" s="661"/>
      <c r="B164" s="350" t="s">
        <v>334</v>
      </c>
      <c r="C164" s="664"/>
      <c r="D164" s="276">
        <f t="shared" si="65"/>
        <v>2.4</v>
      </c>
      <c r="E164" s="94">
        <f>E134</f>
        <v>2.4</v>
      </c>
      <c r="F164" s="94">
        <f>F134</f>
        <v>2.2000000000000002</v>
      </c>
      <c r="G164" s="94">
        <f>G134</f>
        <v>0</v>
      </c>
      <c r="H164" s="98">
        <f t="shared" ref="H164" si="84">I164+K164</f>
        <v>0</v>
      </c>
      <c r="I164" s="98">
        <f>I134</f>
        <v>0</v>
      </c>
      <c r="J164" s="98">
        <f>J134</f>
        <v>0.1</v>
      </c>
      <c r="K164" s="98">
        <f>K134</f>
        <v>0</v>
      </c>
      <c r="L164" s="99">
        <f t="shared" ref="L164" si="85">M164+O164</f>
        <v>2.4</v>
      </c>
      <c r="M164" s="99">
        <f t="shared" ref="M164" si="86">M134</f>
        <v>2.4</v>
      </c>
      <c r="N164" s="99">
        <f>N134</f>
        <v>2.3000000000000003</v>
      </c>
      <c r="O164" s="99">
        <f>O134</f>
        <v>0</v>
      </c>
    </row>
    <row r="165" spans="1:17" x14ac:dyDescent="0.25">
      <c r="A165" s="6"/>
      <c r="B165" s="120"/>
      <c r="C165" s="129"/>
      <c r="D165" s="49"/>
      <c r="E165" s="49"/>
      <c r="F165" s="49"/>
      <c r="G165" s="49"/>
      <c r="H165" s="49"/>
      <c r="I165" s="49"/>
      <c r="J165" s="49"/>
      <c r="K165" s="49"/>
      <c r="L165" s="49"/>
      <c r="M165" s="49"/>
      <c r="N165" s="49"/>
      <c r="O165" s="6"/>
    </row>
    <row r="166" spans="1:17" x14ac:dyDescent="0.25">
      <c r="A166" s="6"/>
      <c r="B166" s="6"/>
      <c r="C166" s="51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8" t="s">
        <v>256</v>
      </c>
      <c r="Q166" s="69">
        <f>SUMIF(C24:C140,1,L24:L140)</f>
        <v>100.70000000000002</v>
      </c>
    </row>
    <row r="167" spans="1:17" x14ac:dyDescent="0.25">
      <c r="A167" s="6"/>
      <c r="B167" s="6"/>
      <c r="C167" s="51"/>
      <c r="D167" s="6">
        <v>3324.2</v>
      </c>
      <c r="E167" s="6">
        <v>3322.6</v>
      </c>
      <c r="F167" s="6">
        <v>1558.5</v>
      </c>
      <c r="G167" s="6">
        <v>1.6</v>
      </c>
      <c r="H167" s="6"/>
      <c r="I167" s="6"/>
      <c r="J167" s="6"/>
      <c r="K167" s="6"/>
      <c r="L167" s="6"/>
      <c r="M167" s="6"/>
      <c r="N167" s="6"/>
      <c r="O167" s="6"/>
      <c r="P167" s="68" t="s">
        <v>257</v>
      </c>
      <c r="Q167" s="69">
        <f>SUMIF(C24:C140,2,L24:L140)</f>
        <v>26.4</v>
      </c>
    </row>
    <row r="168" spans="1:17" x14ac:dyDescent="0.25">
      <c r="A168" s="6"/>
      <c r="B168" s="6"/>
      <c r="C168" s="51"/>
      <c r="D168" s="6">
        <f>D167-D142</f>
        <v>0</v>
      </c>
      <c r="E168" s="6">
        <f t="shared" ref="E168:F168" si="87">E167-E142</f>
        <v>0</v>
      </c>
      <c r="F168" s="6">
        <f t="shared" si="87"/>
        <v>0</v>
      </c>
      <c r="G168" s="6">
        <f>G167-G142</f>
        <v>0</v>
      </c>
      <c r="H168" s="6"/>
      <c r="I168" s="6"/>
      <c r="J168" s="6"/>
      <c r="K168" s="6"/>
      <c r="L168" s="6"/>
      <c r="M168" s="6"/>
      <c r="N168" s="6"/>
      <c r="O168" s="6"/>
      <c r="P168" s="68" t="s">
        <v>258</v>
      </c>
      <c r="Q168" s="69">
        <f>SUMIF(C24:C136,3,L24:L136)</f>
        <v>549.6</v>
      </c>
    </row>
    <row r="169" spans="1:17" x14ac:dyDescent="0.25">
      <c r="A169" s="6"/>
      <c r="B169" s="6"/>
      <c r="C169" s="51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8" t="s">
        <v>259</v>
      </c>
      <c r="Q169" s="69">
        <f>SUMIF(C24:C140,4,L24:L140)</f>
        <v>528.10000000000014</v>
      </c>
    </row>
    <row r="170" spans="1:17" x14ac:dyDescent="0.25">
      <c r="A170" s="6"/>
      <c r="B170" s="6"/>
      <c r="C170" s="51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8" t="s">
        <v>262</v>
      </c>
      <c r="Q170" s="69">
        <f>SUMIF(C24:C140,5,L24:L140)</f>
        <v>0</v>
      </c>
    </row>
    <row r="171" spans="1:17" x14ac:dyDescent="0.25">
      <c r="A171" s="6"/>
      <c r="B171" s="6"/>
      <c r="C171" s="51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8" t="s">
        <v>260</v>
      </c>
      <c r="Q171" s="69">
        <f>SUMIF(C24:C140,6,L24:L140)</f>
        <v>0</v>
      </c>
    </row>
    <row r="172" spans="1:17" x14ac:dyDescent="0.25">
      <c r="A172" s="6"/>
      <c r="B172" s="6"/>
      <c r="C172" s="51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8" t="s">
        <v>261</v>
      </c>
      <c r="Q172" s="69">
        <f>SUMIF(C24:C136,7,L24:L136)</f>
        <v>374.09999999999997</v>
      </c>
    </row>
    <row r="173" spans="1:17" x14ac:dyDescent="0.25">
      <c r="A173" s="6"/>
      <c r="B173" s="6"/>
      <c r="C173" s="51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8" t="s">
        <v>263</v>
      </c>
      <c r="Q173" s="69">
        <f>SUMIF(C24:C136,8,L24:L136)</f>
        <v>0</v>
      </c>
    </row>
    <row r="174" spans="1:17" x14ac:dyDescent="0.25">
      <c r="A174" s="6"/>
      <c r="B174" s="6"/>
      <c r="C174" s="51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8" t="s">
        <v>264</v>
      </c>
      <c r="Q174" s="69">
        <f>SUMIF(C24:C140,9,L24:L140)</f>
        <v>0</v>
      </c>
    </row>
    <row r="175" spans="1:17" x14ac:dyDescent="0.25">
      <c r="A175" s="6"/>
      <c r="B175" s="6"/>
      <c r="C175" s="51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8" t="s">
        <v>265</v>
      </c>
      <c r="Q175" s="69">
        <f>SUMIF(C24:C140,10,L24:L140)</f>
        <v>1746.4</v>
      </c>
    </row>
    <row r="176" spans="1:17" x14ac:dyDescent="0.25">
      <c r="A176" s="6"/>
      <c r="B176" s="6"/>
      <c r="C176" s="51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73" t="s">
        <v>160</v>
      </c>
      <c r="Q176" s="74">
        <f>SUM(Q166:Q175)</f>
        <v>3325.3</v>
      </c>
    </row>
    <row r="177" spans="1:17" x14ac:dyDescent="0.25">
      <c r="A177" s="6"/>
      <c r="B177" s="6"/>
      <c r="C177" s="51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75"/>
      <c r="Q177" s="75"/>
    </row>
    <row r="178" spans="1:17" x14ac:dyDescent="0.25">
      <c r="A178" s="6"/>
      <c r="B178" s="6"/>
      <c r="C178" s="51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75"/>
      <c r="Q178" s="75">
        <f>Q176-L142</f>
        <v>0</v>
      </c>
    </row>
    <row r="179" spans="1:17" x14ac:dyDescent="0.25">
      <c r="A179" s="6"/>
      <c r="B179" s="6"/>
      <c r="C179" s="51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</row>
    <row r="180" spans="1:17" x14ac:dyDescent="0.25">
      <c r="A180" s="6"/>
      <c r="B180" s="6"/>
      <c r="C180" s="51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</row>
    <row r="181" spans="1:17" x14ac:dyDescent="0.25">
      <c r="A181" s="6"/>
      <c r="B181" s="6"/>
      <c r="C181" s="51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</row>
    <row r="182" spans="1:17" x14ac:dyDescent="0.25">
      <c r="A182" s="6"/>
      <c r="B182" s="6"/>
      <c r="C182" s="51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</row>
    <row r="183" spans="1:17" x14ac:dyDescent="0.25">
      <c r="A183" s="6"/>
      <c r="B183" s="6"/>
      <c r="C183" s="51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</row>
    <row r="184" spans="1:17" x14ac:dyDescent="0.25">
      <c r="A184" s="6"/>
      <c r="B184" s="6"/>
      <c r="C184" s="51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</row>
    <row r="185" spans="1:17" x14ac:dyDescent="0.25">
      <c r="A185" s="6"/>
      <c r="B185" s="6"/>
      <c r="C185" s="51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</row>
    <row r="186" spans="1:17" x14ac:dyDescent="0.25">
      <c r="A186" s="6"/>
      <c r="B186" s="6"/>
      <c r="C186" s="51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</row>
    <row r="187" spans="1:17" x14ac:dyDescent="0.25">
      <c r="A187" s="6"/>
      <c r="B187" s="6"/>
      <c r="C187" s="51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</row>
    <row r="188" spans="1:17" x14ac:dyDescent="0.25">
      <c r="A188" s="6"/>
      <c r="B188" s="6"/>
      <c r="C188" s="51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</row>
    <row r="189" spans="1:17" x14ac:dyDescent="0.25">
      <c r="A189" s="6"/>
      <c r="B189" s="6"/>
      <c r="C189" s="51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</row>
    <row r="190" spans="1:17" x14ac:dyDescent="0.25">
      <c r="A190" s="6"/>
      <c r="B190" s="6"/>
      <c r="C190" s="51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</row>
    <row r="191" spans="1:17" x14ac:dyDescent="0.25">
      <c r="A191" s="6"/>
      <c r="B191" s="6"/>
      <c r="C191" s="51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</row>
    <row r="192" spans="1:17" x14ac:dyDescent="0.25">
      <c r="A192" s="6"/>
      <c r="B192" s="6"/>
      <c r="C192" s="51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</row>
    <row r="193" spans="1:15" x14ac:dyDescent="0.25">
      <c r="A193" s="6"/>
      <c r="B193" s="6"/>
      <c r="C193" s="51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</row>
    <row r="194" spans="1:15" x14ac:dyDescent="0.25">
      <c r="A194" s="6"/>
      <c r="B194" s="6"/>
      <c r="C194" s="51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</row>
    <row r="195" spans="1:15" x14ac:dyDescent="0.25">
      <c r="A195" s="6"/>
      <c r="B195" s="6"/>
      <c r="C195" s="51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</row>
    <row r="196" spans="1:15" x14ac:dyDescent="0.25">
      <c r="A196" s="6"/>
      <c r="B196" s="6"/>
      <c r="C196" s="51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</row>
    <row r="197" spans="1:15" x14ac:dyDescent="0.25">
      <c r="A197" s="6"/>
      <c r="B197" s="6"/>
      <c r="C197" s="51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</row>
    <row r="198" spans="1:15" x14ac:dyDescent="0.25">
      <c r="A198" s="6"/>
      <c r="B198" s="6"/>
      <c r="C198" s="51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</row>
    <row r="199" spans="1:15" x14ac:dyDescent="0.25">
      <c r="A199" s="6"/>
      <c r="B199" s="6"/>
      <c r="C199" s="51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</row>
    <row r="200" spans="1:15" x14ac:dyDescent="0.25">
      <c r="A200" s="6"/>
      <c r="B200" s="6"/>
      <c r="C200" s="51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</row>
    <row r="201" spans="1:15" x14ac:dyDescent="0.25">
      <c r="A201" s="6"/>
      <c r="B201" s="6"/>
      <c r="C201" s="51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</row>
    <row r="202" spans="1:15" x14ac:dyDescent="0.25">
      <c r="A202" s="6"/>
      <c r="B202" s="6"/>
      <c r="C202" s="51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</row>
    <row r="203" spans="1:15" x14ac:dyDescent="0.25">
      <c r="A203" s="6"/>
      <c r="B203" s="6"/>
      <c r="C203" s="51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</row>
    <row r="204" spans="1:15" x14ac:dyDescent="0.25">
      <c r="A204" s="6"/>
      <c r="B204" s="6"/>
      <c r="C204" s="51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</row>
    <row r="205" spans="1:15" x14ac:dyDescent="0.25">
      <c r="A205" s="6"/>
      <c r="B205" s="6"/>
      <c r="C205" s="51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</row>
    <row r="206" spans="1:15" x14ac:dyDescent="0.25">
      <c r="A206" s="6"/>
      <c r="B206" s="6"/>
      <c r="C206" s="51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</row>
    <row r="207" spans="1:15" x14ac:dyDescent="0.25">
      <c r="A207" s="6"/>
      <c r="B207" s="6"/>
      <c r="C207" s="51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</row>
    <row r="208" spans="1:15" x14ac:dyDescent="0.25">
      <c r="A208" s="6"/>
      <c r="B208" s="6"/>
      <c r="C208" s="51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</row>
    <row r="209" spans="1:15" x14ac:dyDescent="0.25">
      <c r="A209" s="6"/>
      <c r="B209" s="6"/>
      <c r="C209" s="51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</row>
    <row r="210" spans="1:15" x14ac:dyDescent="0.25">
      <c r="A210" s="6"/>
      <c r="B210" s="6"/>
      <c r="C210" s="51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</row>
    <row r="211" spans="1:15" x14ac:dyDescent="0.25">
      <c r="A211" s="6"/>
      <c r="B211" s="6"/>
      <c r="C211" s="51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</row>
    <row r="212" spans="1:15" x14ac:dyDescent="0.25">
      <c r="A212" s="6"/>
      <c r="B212" s="6"/>
      <c r="C212" s="51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</row>
    <row r="213" spans="1:15" x14ac:dyDescent="0.25">
      <c r="A213" s="6"/>
      <c r="B213" s="6"/>
      <c r="C213" s="51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</row>
    <row r="214" spans="1:15" x14ac:dyDescent="0.25">
      <c r="A214" s="6"/>
      <c r="B214" s="6"/>
      <c r="C214" s="51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</row>
    <row r="215" spans="1:15" x14ac:dyDescent="0.25">
      <c r="A215" s="6"/>
      <c r="B215" s="6"/>
      <c r="C215" s="51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</row>
    <row r="216" spans="1:15" x14ac:dyDescent="0.25">
      <c r="A216" s="6"/>
      <c r="B216" s="6"/>
      <c r="C216" s="51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</row>
    <row r="217" spans="1:15" x14ac:dyDescent="0.25">
      <c r="A217" s="6"/>
      <c r="B217" s="6"/>
      <c r="C217" s="51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</row>
    <row r="218" spans="1:15" x14ac:dyDescent="0.25">
      <c r="A218" s="6"/>
      <c r="B218" s="6"/>
      <c r="C218" s="51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</row>
    <row r="219" spans="1:15" x14ac:dyDescent="0.25">
      <c r="A219" s="6"/>
      <c r="B219" s="6"/>
      <c r="C219" s="51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</row>
    <row r="220" spans="1:15" x14ac:dyDescent="0.25">
      <c r="A220" s="6"/>
      <c r="B220" s="6"/>
      <c r="C220" s="51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</row>
    <row r="221" spans="1:15" x14ac:dyDescent="0.25">
      <c r="A221" s="6"/>
      <c r="B221" s="6"/>
      <c r="C221" s="51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</row>
    <row r="222" spans="1:15" x14ac:dyDescent="0.25">
      <c r="A222" s="6"/>
      <c r="B222" s="6"/>
      <c r="C222" s="51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</row>
    <row r="223" spans="1:15" x14ac:dyDescent="0.25">
      <c r="A223" s="6"/>
      <c r="B223" s="6"/>
      <c r="C223" s="51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</row>
    <row r="224" spans="1:15" x14ac:dyDescent="0.25">
      <c r="A224" s="6"/>
      <c r="B224" s="6"/>
      <c r="C224" s="51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</row>
    <row r="225" spans="1:15" x14ac:dyDescent="0.25">
      <c r="A225" s="6"/>
      <c r="B225" s="6"/>
      <c r="C225" s="51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</row>
    <row r="226" spans="1:15" x14ac:dyDescent="0.25">
      <c r="A226" s="6"/>
      <c r="B226" s="6"/>
      <c r="C226" s="51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</row>
    <row r="227" spans="1:15" x14ac:dyDescent="0.25">
      <c r="A227" s="6"/>
      <c r="B227" s="6"/>
      <c r="C227" s="51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</row>
    <row r="228" spans="1:15" x14ac:dyDescent="0.25">
      <c r="A228" s="6"/>
      <c r="B228" s="6"/>
      <c r="C228" s="51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</row>
    <row r="229" spans="1:15" x14ac:dyDescent="0.25">
      <c r="A229" s="6"/>
      <c r="B229" s="6"/>
      <c r="C229" s="51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</row>
    <row r="230" spans="1:15" x14ac:dyDescent="0.25">
      <c r="A230" s="6"/>
      <c r="B230" s="6"/>
      <c r="C230" s="51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</row>
    <row r="231" spans="1:15" x14ac:dyDescent="0.25">
      <c r="A231" s="6"/>
      <c r="B231" s="6"/>
      <c r="C231" s="51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</row>
    <row r="232" spans="1:15" x14ac:dyDescent="0.25">
      <c r="A232" s="6"/>
      <c r="B232" s="6"/>
      <c r="C232" s="51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</row>
    <row r="233" spans="1:15" x14ac:dyDescent="0.25">
      <c r="A233" s="6"/>
      <c r="B233" s="6"/>
      <c r="C233" s="51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</row>
    <row r="234" spans="1:15" x14ac:dyDescent="0.25">
      <c r="A234" s="6"/>
      <c r="B234" s="6"/>
      <c r="C234" s="51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</row>
    <row r="235" spans="1:15" x14ac:dyDescent="0.25">
      <c r="A235" s="6"/>
      <c r="B235" s="6"/>
      <c r="C235" s="51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</row>
    <row r="236" spans="1:15" x14ac:dyDescent="0.25">
      <c r="A236" s="6"/>
      <c r="B236" s="6"/>
      <c r="C236" s="51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</row>
    <row r="237" spans="1:15" x14ac:dyDescent="0.25">
      <c r="A237" s="6"/>
      <c r="B237" s="6"/>
      <c r="C237" s="51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</row>
    <row r="238" spans="1:15" x14ac:dyDescent="0.25">
      <c r="A238" s="6"/>
      <c r="B238" s="6"/>
      <c r="C238" s="51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</row>
    <row r="239" spans="1:15" x14ac:dyDescent="0.25">
      <c r="A239" s="6"/>
      <c r="B239" s="6"/>
      <c r="C239" s="51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</row>
    <row r="240" spans="1:15" x14ac:dyDescent="0.25">
      <c r="A240" s="6"/>
      <c r="B240" s="6"/>
      <c r="C240" s="51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</row>
    <row r="241" spans="1:15" x14ac:dyDescent="0.25">
      <c r="A241" s="6"/>
      <c r="B241" s="6"/>
      <c r="C241" s="51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</row>
    <row r="242" spans="1:15" x14ac:dyDescent="0.25">
      <c r="A242" s="6"/>
      <c r="B242" s="6"/>
      <c r="C242" s="51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</row>
    <row r="243" spans="1:15" x14ac:dyDescent="0.25">
      <c r="A243" s="6"/>
      <c r="B243" s="6"/>
      <c r="C243" s="51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</row>
    <row r="244" spans="1:15" x14ac:dyDescent="0.25">
      <c r="A244" s="6"/>
      <c r="B244" s="6"/>
      <c r="C244" s="51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</row>
    <row r="245" spans="1:15" x14ac:dyDescent="0.25">
      <c r="A245" s="6"/>
      <c r="B245" s="6"/>
      <c r="C245" s="51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</row>
    <row r="246" spans="1:15" x14ac:dyDescent="0.25">
      <c r="A246" s="6"/>
      <c r="B246" s="6"/>
      <c r="C246" s="51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</row>
    <row r="247" spans="1:15" x14ac:dyDescent="0.25">
      <c r="A247" s="6"/>
      <c r="B247" s="6"/>
      <c r="C247" s="51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</row>
    <row r="248" spans="1:15" x14ac:dyDescent="0.25">
      <c r="A248" s="6"/>
      <c r="B248" s="6"/>
      <c r="C248" s="51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</row>
    <row r="249" spans="1:15" x14ac:dyDescent="0.25">
      <c r="A249" s="6"/>
      <c r="B249" s="6"/>
      <c r="C249" s="51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</row>
    <row r="250" spans="1:15" x14ac:dyDescent="0.25">
      <c r="A250" s="6"/>
      <c r="B250" s="6"/>
      <c r="C250" s="51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</row>
    <row r="251" spans="1:15" x14ac:dyDescent="0.25">
      <c r="A251" s="6"/>
      <c r="B251" s="6"/>
      <c r="C251" s="51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</row>
    <row r="252" spans="1:15" x14ac:dyDescent="0.25">
      <c r="A252" s="6"/>
      <c r="B252" s="6"/>
      <c r="C252" s="51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</row>
    <row r="253" spans="1:15" x14ac:dyDescent="0.25">
      <c r="A253" s="6"/>
      <c r="B253" s="6"/>
      <c r="C253" s="51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</row>
    <row r="254" spans="1:15" x14ac:dyDescent="0.25">
      <c r="A254" s="6"/>
      <c r="B254" s="6"/>
      <c r="C254" s="51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</row>
    <row r="255" spans="1:15" x14ac:dyDescent="0.25">
      <c r="A255" s="6"/>
      <c r="B255" s="6"/>
      <c r="C255" s="51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</row>
    <row r="256" spans="1:15" x14ac:dyDescent="0.25">
      <c r="A256" s="6"/>
      <c r="B256" s="6"/>
      <c r="C256" s="51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</row>
    <row r="257" spans="1:15" x14ac:dyDescent="0.25">
      <c r="A257" s="6"/>
      <c r="B257" s="6"/>
      <c r="C257" s="51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</row>
    <row r="258" spans="1:15" x14ac:dyDescent="0.25">
      <c r="A258" s="6"/>
      <c r="B258" s="6"/>
      <c r="C258" s="51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</row>
    <row r="259" spans="1:15" x14ac:dyDescent="0.25">
      <c r="A259" s="6"/>
      <c r="B259" s="6"/>
      <c r="C259" s="51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</row>
    <row r="260" spans="1:15" x14ac:dyDescent="0.25">
      <c r="C260" s="52"/>
    </row>
    <row r="261" spans="1:15" x14ac:dyDescent="0.25">
      <c r="C261" s="52"/>
    </row>
    <row r="262" spans="1:15" x14ac:dyDescent="0.25">
      <c r="C262" s="52"/>
    </row>
    <row r="263" spans="1:15" x14ac:dyDescent="0.25">
      <c r="C263" s="52"/>
    </row>
    <row r="264" spans="1:15" x14ac:dyDescent="0.25">
      <c r="C264" s="52"/>
    </row>
    <row r="265" spans="1:15" x14ac:dyDescent="0.25">
      <c r="C265" s="52"/>
    </row>
    <row r="266" spans="1:15" x14ac:dyDescent="0.25">
      <c r="C266" s="52"/>
    </row>
    <row r="267" spans="1:15" x14ac:dyDescent="0.25">
      <c r="C267" s="52"/>
    </row>
    <row r="268" spans="1:15" x14ac:dyDescent="0.25">
      <c r="C268" s="52"/>
    </row>
    <row r="269" spans="1:15" x14ac:dyDescent="0.25">
      <c r="C269" s="52"/>
    </row>
    <row r="270" spans="1:15" x14ac:dyDescent="0.25">
      <c r="C270" s="52"/>
    </row>
    <row r="271" spans="1:15" x14ac:dyDescent="0.25">
      <c r="C271" s="52"/>
    </row>
    <row r="272" spans="1:15" x14ac:dyDescent="0.25">
      <c r="C272" s="52"/>
    </row>
    <row r="273" spans="3:3" x14ac:dyDescent="0.25">
      <c r="C273" s="52"/>
    </row>
    <row r="274" spans="3:3" x14ac:dyDescent="0.25">
      <c r="C274" s="52"/>
    </row>
    <row r="275" spans="3:3" x14ac:dyDescent="0.25">
      <c r="C275" s="52"/>
    </row>
    <row r="276" spans="3:3" x14ac:dyDescent="0.25">
      <c r="C276" s="52"/>
    </row>
    <row r="277" spans="3:3" x14ac:dyDescent="0.25">
      <c r="C277" s="52"/>
    </row>
    <row r="278" spans="3:3" x14ac:dyDescent="0.25">
      <c r="C278" s="52"/>
    </row>
    <row r="279" spans="3:3" x14ac:dyDescent="0.25">
      <c r="C279" s="52"/>
    </row>
    <row r="280" spans="3:3" x14ac:dyDescent="0.25">
      <c r="C280" s="52"/>
    </row>
    <row r="281" spans="3:3" x14ac:dyDescent="0.25">
      <c r="C281" s="52"/>
    </row>
    <row r="282" spans="3:3" x14ac:dyDescent="0.25">
      <c r="C282" s="52"/>
    </row>
    <row r="283" spans="3:3" x14ac:dyDescent="0.25">
      <c r="C283" s="52"/>
    </row>
    <row r="284" spans="3:3" x14ac:dyDescent="0.25">
      <c r="C284" s="52"/>
    </row>
    <row r="285" spans="3:3" x14ac:dyDescent="0.25">
      <c r="C285" s="52"/>
    </row>
    <row r="286" spans="3:3" x14ac:dyDescent="0.25">
      <c r="C286" s="52"/>
    </row>
    <row r="287" spans="3:3" x14ac:dyDescent="0.25">
      <c r="C287" s="52"/>
    </row>
    <row r="288" spans="3:3" x14ac:dyDescent="0.25">
      <c r="C288" s="52"/>
    </row>
    <row r="289" spans="3:3" x14ac:dyDescent="0.25">
      <c r="C289" s="52"/>
    </row>
    <row r="290" spans="3:3" x14ac:dyDescent="0.25">
      <c r="C290" s="52"/>
    </row>
    <row r="291" spans="3:3" x14ac:dyDescent="0.25">
      <c r="C291" s="52"/>
    </row>
    <row r="292" spans="3:3" x14ac:dyDescent="0.25">
      <c r="C292" s="52"/>
    </row>
    <row r="293" spans="3:3" x14ac:dyDescent="0.25">
      <c r="C293" s="52"/>
    </row>
    <row r="294" spans="3:3" x14ac:dyDescent="0.25">
      <c r="C294" s="52"/>
    </row>
    <row r="295" spans="3:3" x14ac:dyDescent="0.25">
      <c r="C295" s="52"/>
    </row>
    <row r="296" spans="3:3" x14ac:dyDescent="0.25">
      <c r="C296" s="52"/>
    </row>
    <row r="297" spans="3:3" x14ac:dyDescent="0.25">
      <c r="C297" s="52"/>
    </row>
    <row r="298" spans="3:3" x14ac:dyDescent="0.25">
      <c r="C298" s="52"/>
    </row>
    <row r="299" spans="3:3" x14ac:dyDescent="0.25">
      <c r="C299" s="52"/>
    </row>
    <row r="300" spans="3:3" x14ac:dyDescent="0.25">
      <c r="C300" s="52"/>
    </row>
    <row r="301" spans="3:3" x14ac:dyDescent="0.25">
      <c r="C301" s="52"/>
    </row>
    <row r="302" spans="3:3" x14ac:dyDescent="0.25">
      <c r="C302" s="52"/>
    </row>
    <row r="303" spans="3:3" x14ac:dyDescent="0.25">
      <c r="C303" s="52"/>
    </row>
    <row r="304" spans="3:3" x14ac:dyDescent="0.25">
      <c r="C304" s="52"/>
    </row>
    <row r="305" spans="3:3" x14ac:dyDescent="0.25">
      <c r="C305" s="52"/>
    </row>
    <row r="306" spans="3:3" x14ac:dyDescent="0.25">
      <c r="C306" s="52"/>
    </row>
    <row r="307" spans="3:3" x14ac:dyDescent="0.25">
      <c r="C307" s="52"/>
    </row>
    <row r="308" spans="3:3" x14ac:dyDescent="0.25">
      <c r="C308" s="52"/>
    </row>
    <row r="309" spans="3:3" x14ac:dyDescent="0.25">
      <c r="C309" s="52"/>
    </row>
    <row r="310" spans="3:3" x14ac:dyDescent="0.25">
      <c r="C310" s="52"/>
    </row>
    <row r="311" spans="3:3" x14ac:dyDescent="0.25">
      <c r="C311" s="52"/>
    </row>
    <row r="312" spans="3:3" x14ac:dyDescent="0.25">
      <c r="C312" s="52"/>
    </row>
    <row r="313" spans="3:3" x14ac:dyDescent="0.25">
      <c r="C313" s="52"/>
    </row>
    <row r="314" spans="3:3" x14ac:dyDescent="0.25">
      <c r="C314" s="52"/>
    </row>
    <row r="315" spans="3:3" x14ac:dyDescent="0.25">
      <c r="C315" s="52"/>
    </row>
    <row r="316" spans="3:3" x14ac:dyDescent="0.25">
      <c r="C316" s="52"/>
    </row>
    <row r="317" spans="3:3" x14ac:dyDescent="0.25">
      <c r="C317" s="52"/>
    </row>
    <row r="318" spans="3:3" x14ac:dyDescent="0.25">
      <c r="C318" s="52"/>
    </row>
    <row r="319" spans="3:3" x14ac:dyDescent="0.25">
      <c r="C319" s="52"/>
    </row>
    <row r="320" spans="3:3" x14ac:dyDescent="0.25">
      <c r="C320" s="52"/>
    </row>
    <row r="321" spans="3:3" x14ac:dyDescent="0.25">
      <c r="C321" s="52"/>
    </row>
    <row r="322" spans="3:3" x14ac:dyDescent="0.25">
      <c r="C322" s="52"/>
    </row>
    <row r="323" spans="3:3" x14ac:dyDescent="0.25">
      <c r="C323" s="52"/>
    </row>
    <row r="324" spans="3:3" x14ac:dyDescent="0.25">
      <c r="C324" s="52"/>
    </row>
    <row r="325" spans="3:3" x14ac:dyDescent="0.25">
      <c r="C325" s="52"/>
    </row>
    <row r="326" spans="3:3" x14ac:dyDescent="0.25">
      <c r="C326" s="52"/>
    </row>
    <row r="327" spans="3:3" x14ac:dyDescent="0.25">
      <c r="C327" s="52"/>
    </row>
    <row r="328" spans="3:3" x14ac:dyDescent="0.25">
      <c r="C328" s="52"/>
    </row>
    <row r="329" spans="3:3" x14ac:dyDescent="0.25">
      <c r="C329" s="52"/>
    </row>
    <row r="330" spans="3:3" x14ac:dyDescent="0.25">
      <c r="C330" s="52"/>
    </row>
    <row r="331" spans="3:3" x14ac:dyDescent="0.25">
      <c r="C331" s="52"/>
    </row>
    <row r="332" spans="3:3" x14ac:dyDescent="0.25">
      <c r="C332" s="52"/>
    </row>
    <row r="333" spans="3:3" x14ac:dyDescent="0.25">
      <c r="C333" s="52"/>
    </row>
    <row r="334" spans="3:3" x14ac:dyDescent="0.25">
      <c r="C334" s="52"/>
    </row>
    <row r="335" spans="3:3" x14ac:dyDescent="0.25">
      <c r="C335" s="52"/>
    </row>
    <row r="336" spans="3:3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  <row r="466" spans="3:3" x14ac:dyDescent="0.25">
      <c r="C466" s="52"/>
    </row>
    <row r="467" spans="3:3" x14ac:dyDescent="0.25">
      <c r="C467" s="52"/>
    </row>
    <row r="468" spans="3:3" x14ac:dyDescent="0.25">
      <c r="C468" s="52"/>
    </row>
    <row r="469" spans="3:3" x14ac:dyDescent="0.25">
      <c r="C469" s="52"/>
    </row>
    <row r="470" spans="3:3" x14ac:dyDescent="0.25">
      <c r="C470" s="52"/>
    </row>
    <row r="471" spans="3:3" x14ac:dyDescent="0.25">
      <c r="C471" s="52"/>
    </row>
    <row r="472" spans="3:3" x14ac:dyDescent="0.25">
      <c r="C472" s="52"/>
    </row>
    <row r="473" spans="3:3" x14ac:dyDescent="0.25">
      <c r="C473" s="52"/>
    </row>
    <row r="474" spans="3:3" x14ac:dyDescent="0.25">
      <c r="C474" s="52"/>
    </row>
    <row r="475" spans="3:3" x14ac:dyDescent="0.25">
      <c r="C475" s="52"/>
    </row>
    <row r="476" spans="3:3" x14ac:dyDescent="0.25">
      <c r="C476" s="52"/>
    </row>
    <row r="477" spans="3:3" x14ac:dyDescent="0.25">
      <c r="C477" s="52"/>
    </row>
    <row r="478" spans="3:3" x14ac:dyDescent="0.25">
      <c r="C478" s="52"/>
    </row>
    <row r="479" spans="3:3" x14ac:dyDescent="0.25">
      <c r="C479" s="52"/>
    </row>
    <row r="480" spans="3:3" x14ac:dyDescent="0.25">
      <c r="C480" s="52"/>
    </row>
    <row r="481" spans="3:3" x14ac:dyDescent="0.25">
      <c r="C481" s="52"/>
    </row>
    <row r="482" spans="3:3" x14ac:dyDescent="0.25">
      <c r="C482" s="52"/>
    </row>
    <row r="483" spans="3:3" x14ac:dyDescent="0.25">
      <c r="C483" s="52"/>
    </row>
    <row r="484" spans="3:3" x14ac:dyDescent="0.25">
      <c r="C484" s="52"/>
    </row>
    <row r="485" spans="3:3" x14ac:dyDescent="0.25">
      <c r="C485" s="52"/>
    </row>
    <row r="486" spans="3:3" x14ac:dyDescent="0.25">
      <c r="C486" s="52"/>
    </row>
    <row r="487" spans="3:3" x14ac:dyDescent="0.25">
      <c r="C487" s="52"/>
    </row>
    <row r="488" spans="3:3" x14ac:dyDescent="0.25">
      <c r="C488" s="52"/>
    </row>
    <row r="489" spans="3:3" x14ac:dyDescent="0.25">
      <c r="C489" s="52"/>
    </row>
    <row r="490" spans="3:3" x14ac:dyDescent="0.25">
      <c r="C490" s="52"/>
    </row>
    <row r="491" spans="3:3" x14ac:dyDescent="0.25">
      <c r="C491" s="52"/>
    </row>
    <row r="492" spans="3:3" x14ac:dyDescent="0.25">
      <c r="C492" s="52"/>
    </row>
    <row r="493" spans="3:3" x14ac:dyDescent="0.25">
      <c r="C493" s="52"/>
    </row>
    <row r="494" spans="3:3" x14ac:dyDescent="0.25">
      <c r="C494" s="52"/>
    </row>
    <row r="495" spans="3:3" x14ac:dyDescent="0.25">
      <c r="C495" s="52"/>
    </row>
    <row r="496" spans="3:3" x14ac:dyDescent="0.25">
      <c r="C496" s="52"/>
    </row>
    <row r="497" spans="3:3" x14ac:dyDescent="0.25">
      <c r="C497" s="52"/>
    </row>
    <row r="498" spans="3:3" x14ac:dyDescent="0.25">
      <c r="C498" s="52"/>
    </row>
    <row r="499" spans="3:3" x14ac:dyDescent="0.25">
      <c r="C499" s="52"/>
    </row>
    <row r="500" spans="3:3" x14ac:dyDescent="0.25">
      <c r="C500" s="52"/>
    </row>
    <row r="501" spans="3:3" x14ac:dyDescent="0.25">
      <c r="C501" s="52"/>
    </row>
    <row r="502" spans="3:3" x14ac:dyDescent="0.25">
      <c r="C502" s="52"/>
    </row>
    <row r="503" spans="3:3" x14ac:dyDescent="0.25">
      <c r="C503" s="52"/>
    </row>
    <row r="504" spans="3:3" x14ac:dyDescent="0.25">
      <c r="C504" s="52"/>
    </row>
    <row r="505" spans="3:3" x14ac:dyDescent="0.25">
      <c r="C505" s="52"/>
    </row>
    <row r="506" spans="3:3" x14ac:dyDescent="0.25">
      <c r="C506" s="52"/>
    </row>
    <row r="507" spans="3:3" x14ac:dyDescent="0.25">
      <c r="C507" s="52"/>
    </row>
    <row r="508" spans="3:3" x14ac:dyDescent="0.25">
      <c r="C508" s="52"/>
    </row>
    <row r="509" spans="3:3" x14ac:dyDescent="0.25">
      <c r="C509" s="52"/>
    </row>
    <row r="510" spans="3:3" x14ac:dyDescent="0.25">
      <c r="C510" s="52"/>
    </row>
    <row r="511" spans="3:3" x14ac:dyDescent="0.25">
      <c r="C511" s="52"/>
    </row>
    <row r="512" spans="3:3" x14ac:dyDescent="0.25">
      <c r="C512" s="52"/>
    </row>
    <row r="513" spans="3:3" x14ac:dyDescent="0.25">
      <c r="C513" s="52"/>
    </row>
    <row r="514" spans="3:3" x14ac:dyDescent="0.25">
      <c r="C514" s="52"/>
    </row>
    <row r="515" spans="3:3" x14ac:dyDescent="0.25">
      <c r="C515" s="52"/>
    </row>
    <row r="516" spans="3:3" x14ac:dyDescent="0.25">
      <c r="C516" s="52"/>
    </row>
    <row r="517" spans="3:3" x14ac:dyDescent="0.25">
      <c r="C517" s="52"/>
    </row>
    <row r="518" spans="3:3" x14ac:dyDescent="0.25">
      <c r="C518" s="52"/>
    </row>
    <row r="519" spans="3:3" x14ac:dyDescent="0.25">
      <c r="C519" s="52"/>
    </row>
    <row r="520" spans="3:3" x14ac:dyDescent="0.25">
      <c r="C520" s="52"/>
    </row>
    <row r="521" spans="3:3" x14ac:dyDescent="0.25">
      <c r="C521" s="52"/>
    </row>
    <row r="522" spans="3:3" x14ac:dyDescent="0.25">
      <c r="C522" s="52"/>
    </row>
    <row r="523" spans="3:3" x14ac:dyDescent="0.25">
      <c r="C523" s="52"/>
    </row>
    <row r="524" spans="3:3" x14ac:dyDescent="0.25">
      <c r="C524" s="52"/>
    </row>
    <row r="525" spans="3:3" x14ac:dyDescent="0.25">
      <c r="C525" s="52"/>
    </row>
    <row r="526" spans="3:3" x14ac:dyDescent="0.25">
      <c r="C526" s="52"/>
    </row>
    <row r="527" spans="3:3" x14ac:dyDescent="0.25">
      <c r="C527" s="52"/>
    </row>
    <row r="528" spans="3:3" x14ac:dyDescent="0.25">
      <c r="C528" s="52"/>
    </row>
    <row r="529" spans="3:3" x14ac:dyDescent="0.25">
      <c r="C529" s="52"/>
    </row>
    <row r="530" spans="3:3" x14ac:dyDescent="0.25">
      <c r="C530" s="52"/>
    </row>
    <row r="531" spans="3:3" x14ac:dyDescent="0.25">
      <c r="C531" s="52"/>
    </row>
    <row r="532" spans="3:3" x14ac:dyDescent="0.25">
      <c r="C532" s="52"/>
    </row>
    <row r="533" spans="3:3" x14ac:dyDescent="0.25">
      <c r="C533" s="52"/>
    </row>
    <row r="534" spans="3:3" x14ac:dyDescent="0.25">
      <c r="C534" s="52"/>
    </row>
    <row r="535" spans="3:3" x14ac:dyDescent="0.25">
      <c r="C535" s="52"/>
    </row>
    <row r="536" spans="3:3" x14ac:dyDescent="0.25">
      <c r="C536" s="52"/>
    </row>
    <row r="537" spans="3:3" x14ac:dyDescent="0.25">
      <c r="C537" s="52"/>
    </row>
    <row r="538" spans="3:3" x14ac:dyDescent="0.25">
      <c r="C538" s="52"/>
    </row>
    <row r="539" spans="3:3" x14ac:dyDescent="0.25">
      <c r="C539" s="52"/>
    </row>
    <row r="540" spans="3:3" x14ac:dyDescent="0.25">
      <c r="C540" s="52"/>
    </row>
    <row r="541" spans="3:3" x14ac:dyDescent="0.25">
      <c r="C541" s="52"/>
    </row>
    <row r="542" spans="3:3" x14ac:dyDescent="0.25">
      <c r="C542" s="52"/>
    </row>
    <row r="543" spans="3:3" x14ac:dyDescent="0.25">
      <c r="C543" s="52"/>
    </row>
    <row r="544" spans="3:3" x14ac:dyDescent="0.25">
      <c r="C544" s="52"/>
    </row>
    <row r="545" spans="3:3" x14ac:dyDescent="0.25">
      <c r="C545" s="52"/>
    </row>
    <row r="546" spans="3:3" x14ac:dyDescent="0.25">
      <c r="C546" s="52"/>
    </row>
    <row r="547" spans="3:3" x14ac:dyDescent="0.25">
      <c r="C547" s="52"/>
    </row>
    <row r="548" spans="3:3" x14ac:dyDescent="0.25">
      <c r="C548" s="52"/>
    </row>
    <row r="549" spans="3:3" x14ac:dyDescent="0.25">
      <c r="C549" s="52"/>
    </row>
    <row r="550" spans="3:3" x14ac:dyDescent="0.25">
      <c r="C550" s="52"/>
    </row>
    <row r="551" spans="3:3" x14ac:dyDescent="0.25">
      <c r="C551" s="52"/>
    </row>
    <row r="552" spans="3:3" x14ac:dyDescent="0.25">
      <c r="C552" s="52"/>
    </row>
    <row r="553" spans="3:3" x14ac:dyDescent="0.25">
      <c r="C553" s="52"/>
    </row>
    <row r="554" spans="3:3" x14ac:dyDescent="0.25">
      <c r="C554" s="52"/>
    </row>
    <row r="555" spans="3:3" x14ac:dyDescent="0.25">
      <c r="C555" s="52"/>
    </row>
    <row r="556" spans="3:3" x14ac:dyDescent="0.25">
      <c r="C556" s="52"/>
    </row>
    <row r="557" spans="3:3" x14ac:dyDescent="0.25">
      <c r="C557" s="52"/>
    </row>
    <row r="558" spans="3:3" x14ac:dyDescent="0.25">
      <c r="C558" s="52"/>
    </row>
    <row r="559" spans="3:3" x14ac:dyDescent="0.25">
      <c r="C559" s="52"/>
    </row>
    <row r="560" spans="3:3" x14ac:dyDescent="0.25">
      <c r="C560" s="52"/>
    </row>
    <row r="561" spans="3:3" x14ac:dyDescent="0.25">
      <c r="C561" s="52"/>
    </row>
    <row r="562" spans="3:3" x14ac:dyDescent="0.25">
      <c r="C562" s="52"/>
    </row>
    <row r="563" spans="3:3" x14ac:dyDescent="0.25">
      <c r="C563" s="52"/>
    </row>
    <row r="564" spans="3:3" x14ac:dyDescent="0.25">
      <c r="C564" s="52"/>
    </row>
    <row r="565" spans="3:3" x14ac:dyDescent="0.25">
      <c r="C565" s="52"/>
    </row>
    <row r="566" spans="3:3" x14ac:dyDescent="0.25">
      <c r="C566" s="52"/>
    </row>
    <row r="567" spans="3:3" x14ac:dyDescent="0.25">
      <c r="C567" s="52"/>
    </row>
    <row r="568" spans="3:3" x14ac:dyDescent="0.25">
      <c r="C568" s="52"/>
    </row>
    <row r="569" spans="3:3" x14ac:dyDescent="0.25">
      <c r="C569" s="52"/>
    </row>
    <row r="570" spans="3:3" x14ac:dyDescent="0.25">
      <c r="C570" s="52"/>
    </row>
    <row r="571" spans="3:3" x14ac:dyDescent="0.25">
      <c r="C571" s="52"/>
    </row>
    <row r="572" spans="3:3" x14ac:dyDescent="0.25">
      <c r="C572" s="52"/>
    </row>
    <row r="573" spans="3:3" x14ac:dyDescent="0.25">
      <c r="C573" s="52"/>
    </row>
    <row r="574" spans="3:3" x14ac:dyDescent="0.25">
      <c r="C574" s="52"/>
    </row>
    <row r="575" spans="3:3" x14ac:dyDescent="0.25">
      <c r="C575" s="52"/>
    </row>
    <row r="576" spans="3:3" x14ac:dyDescent="0.25">
      <c r="C576" s="52"/>
    </row>
    <row r="577" spans="3:3" x14ac:dyDescent="0.25">
      <c r="C577" s="52"/>
    </row>
    <row r="578" spans="3:3" x14ac:dyDescent="0.25">
      <c r="C578" s="52"/>
    </row>
    <row r="579" spans="3:3" x14ac:dyDescent="0.25">
      <c r="C579" s="52"/>
    </row>
    <row r="580" spans="3:3" x14ac:dyDescent="0.25">
      <c r="C580" s="52"/>
    </row>
    <row r="581" spans="3:3" x14ac:dyDescent="0.25">
      <c r="C581" s="52"/>
    </row>
    <row r="582" spans="3:3" x14ac:dyDescent="0.25">
      <c r="C582" s="52"/>
    </row>
    <row r="583" spans="3:3" x14ac:dyDescent="0.25">
      <c r="C583" s="52"/>
    </row>
    <row r="584" spans="3:3" x14ac:dyDescent="0.25">
      <c r="C584" s="52"/>
    </row>
    <row r="585" spans="3:3" x14ac:dyDescent="0.25">
      <c r="C585" s="52"/>
    </row>
    <row r="586" spans="3:3" x14ac:dyDescent="0.25">
      <c r="C586" s="52"/>
    </row>
    <row r="587" spans="3:3" x14ac:dyDescent="0.25">
      <c r="C587" s="52"/>
    </row>
    <row r="588" spans="3:3" x14ac:dyDescent="0.25">
      <c r="C588" s="52"/>
    </row>
  </sheetData>
  <mergeCells count="55">
    <mergeCell ref="A142:A164"/>
    <mergeCell ref="C142:C164"/>
    <mergeCell ref="B105:O105"/>
    <mergeCell ref="A100:A103"/>
    <mergeCell ref="E20:G20"/>
    <mergeCell ref="E21:F21"/>
    <mergeCell ref="G21:G22"/>
    <mergeCell ref="B23:O23"/>
    <mergeCell ref="I21:J21"/>
    <mergeCell ref="D20:D22"/>
    <mergeCell ref="B99:O99"/>
    <mergeCell ref="C96:C97"/>
    <mergeCell ref="C20:C22"/>
    <mergeCell ref="A139:A140"/>
    <mergeCell ref="A132:A138"/>
    <mergeCell ref="C139:C140"/>
    <mergeCell ref="B1:O1"/>
    <mergeCell ref="B2:O2"/>
    <mergeCell ref="B3:O3"/>
    <mergeCell ref="B4:O4"/>
    <mergeCell ref="I20:K20"/>
    <mergeCell ref="A18:O18"/>
    <mergeCell ref="L20:L22"/>
    <mergeCell ref="M20:O20"/>
    <mergeCell ref="M21:N21"/>
    <mergeCell ref="O21:O22"/>
    <mergeCell ref="A20:A22"/>
    <mergeCell ref="B20:B22"/>
    <mergeCell ref="H20:H22"/>
    <mergeCell ref="B5:O5"/>
    <mergeCell ref="B9:O9"/>
    <mergeCell ref="B10:N10"/>
    <mergeCell ref="C112:C113"/>
    <mergeCell ref="C114:C115"/>
    <mergeCell ref="C122:C123"/>
    <mergeCell ref="C126:C127"/>
    <mergeCell ref="B131:O131"/>
    <mergeCell ref="C124:C125"/>
    <mergeCell ref="C116:C117"/>
    <mergeCell ref="C120:C121"/>
    <mergeCell ref="C118:C119"/>
    <mergeCell ref="C128:C129"/>
    <mergeCell ref="C110:C111"/>
    <mergeCell ref="B6:N6"/>
    <mergeCell ref="B7:O7"/>
    <mergeCell ref="B8:N8"/>
    <mergeCell ref="C108:C109"/>
    <mergeCell ref="K21:K22"/>
    <mergeCell ref="C106:C107"/>
    <mergeCell ref="B11:O11"/>
    <mergeCell ref="B12:N12"/>
    <mergeCell ref="B13:O13"/>
    <mergeCell ref="B14:N14"/>
    <mergeCell ref="B15:O15"/>
    <mergeCell ref="B16:N16"/>
  </mergeCells>
  <phoneticPr fontId="2" type="noConversion"/>
  <pageMargins left="1.1811023622047245" right="0.39370078740157483" top="0.78740157480314965" bottom="0.78740157480314965" header="0" footer="0"/>
  <pageSetup paperSize="9" scale="95" fitToHeight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31"/>
  <sheetViews>
    <sheetView showZeros="0" zoomScaleNormal="100" workbookViewId="0">
      <selection activeCell="B18" sqref="B18:N18"/>
    </sheetView>
  </sheetViews>
  <sheetFormatPr defaultColWidth="9.140625"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11" width="10" style="2" hidden="1" customWidth="1"/>
    <col min="12" max="15" width="9.42578125" style="2" customWidth="1"/>
    <col min="16" max="16" width="9.140625" style="2" hidden="1" customWidth="1"/>
    <col min="17" max="19" width="0" style="2" hidden="1" customWidth="1"/>
    <col min="20" max="16384" width="9.140625" style="2"/>
  </cols>
  <sheetData>
    <row r="1" spans="2:15" x14ac:dyDescent="0.25">
      <c r="B1" s="657" t="s">
        <v>277</v>
      </c>
      <c r="C1" s="657"/>
      <c r="D1" s="657"/>
      <c r="E1" s="657"/>
      <c r="F1" s="657"/>
      <c r="G1" s="657"/>
      <c r="H1" s="657"/>
      <c r="I1" s="657"/>
      <c r="J1" s="657"/>
      <c r="K1" s="657"/>
      <c r="L1" s="657"/>
      <c r="M1" s="657"/>
      <c r="N1" s="657"/>
      <c r="O1" s="657"/>
    </row>
    <row r="2" spans="2:15" x14ac:dyDescent="0.25">
      <c r="B2" s="657" t="s">
        <v>374</v>
      </c>
      <c r="C2" s="657"/>
      <c r="D2" s="657"/>
      <c r="E2" s="657"/>
      <c r="F2" s="657"/>
      <c r="G2" s="657"/>
      <c r="H2" s="657"/>
      <c r="I2" s="657"/>
      <c r="J2" s="657"/>
      <c r="K2" s="657"/>
      <c r="L2" s="657"/>
      <c r="M2" s="657"/>
      <c r="N2" s="657"/>
      <c r="O2" s="657"/>
    </row>
    <row r="3" spans="2:15" ht="18" customHeight="1" x14ac:dyDescent="0.25">
      <c r="B3" s="657" t="s">
        <v>507</v>
      </c>
      <c r="C3" s="657"/>
      <c r="D3" s="657"/>
      <c r="E3" s="657"/>
      <c r="F3" s="657"/>
      <c r="G3" s="657"/>
      <c r="H3" s="657"/>
      <c r="I3" s="657"/>
      <c r="J3" s="657"/>
      <c r="K3" s="657"/>
      <c r="L3" s="657"/>
      <c r="M3" s="657"/>
      <c r="N3" s="657"/>
      <c r="O3" s="657"/>
    </row>
    <row r="4" spans="2:15" ht="12.75" customHeight="1" x14ac:dyDescent="0.25">
      <c r="B4" s="657" t="s">
        <v>290</v>
      </c>
      <c r="C4" s="657"/>
      <c r="D4" s="657"/>
      <c r="E4" s="657"/>
      <c r="F4" s="657"/>
      <c r="G4" s="657"/>
      <c r="H4" s="657"/>
      <c r="I4" s="657"/>
      <c r="J4" s="657"/>
      <c r="K4" s="657"/>
      <c r="L4" s="657"/>
      <c r="M4" s="657"/>
      <c r="N4" s="657"/>
      <c r="O4" s="657"/>
    </row>
    <row r="5" spans="2:15" x14ac:dyDescent="0.25">
      <c r="B5" s="657" t="s">
        <v>523</v>
      </c>
      <c r="C5" s="657"/>
      <c r="D5" s="657"/>
      <c r="E5" s="657"/>
      <c r="F5" s="657"/>
      <c r="G5" s="657"/>
      <c r="H5" s="657"/>
      <c r="I5" s="657"/>
      <c r="J5" s="657"/>
      <c r="K5" s="657"/>
      <c r="L5" s="657"/>
      <c r="M5" s="657"/>
      <c r="N5" s="657"/>
      <c r="O5" s="657"/>
    </row>
    <row r="6" spans="2:15" x14ac:dyDescent="0.25">
      <c r="B6" s="656" t="s">
        <v>521</v>
      </c>
      <c r="C6" s="656"/>
      <c r="D6" s="656"/>
      <c r="E6" s="656"/>
      <c r="F6" s="656"/>
      <c r="G6" s="656"/>
      <c r="H6" s="656"/>
      <c r="I6" s="656"/>
      <c r="J6" s="656"/>
      <c r="K6" s="656"/>
      <c r="L6" s="656"/>
      <c r="M6" s="656"/>
      <c r="N6" s="656"/>
      <c r="O6" s="416"/>
    </row>
    <row r="7" spans="2:15" x14ac:dyDescent="0.25">
      <c r="B7" s="657" t="s">
        <v>530</v>
      </c>
      <c r="C7" s="657"/>
      <c r="D7" s="657"/>
      <c r="E7" s="657"/>
      <c r="F7" s="657"/>
      <c r="G7" s="657"/>
      <c r="H7" s="657"/>
      <c r="I7" s="657"/>
      <c r="J7" s="657"/>
      <c r="K7" s="657"/>
      <c r="L7" s="657"/>
      <c r="M7" s="657"/>
      <c r="N7" s="657"/>
      <c r="O7" s="657"/>
    </row>
    <row r="8" spans="2:15" ht="15" customHeight="1" x14ac:dyDescent="0.25">
      <c r="B8" s="656" t="s">
        <v>543</v>
      </c>
      <c r="C8" s="656"/>
      <c r="D8" s="656"/>
      <c r="E8" s="656"/>
      <c r="F8" s="656"/>
      <c r="G8" s="656"/>
      <c r="H8" s="656"/>
      <c r="I8" s="656"/>
      <c r="J8" s="656"/>
      <c r="K8" s="656"/>
      <c r="L8" s="656"/>
      <c r="M8" s="656"/>
      <c r="N8" s="656"/>
      <c r="O8" s="420"/>
    </row>
    <row r="9" spans="2:15" x14ac:dyDescent="0.25">
      <c r="B9" s="657" t="s">
        <v>567</v>
      </c>
      <c r="C9" s="657"/>
      <c r="D9" s="657"/>
      <c r="E9" s="657"/>
      <c r="F9" s="657"/>
      <c r="G9" s="657"/>
      <c r="H9" s="657"/>
      <c r="I9" s="657"/>
      <c r="J9" s="657"/>
      <c r="K9" s="657"/>
      <c r="L9" s="657"/>
      <c r="M9" s="657"/>
      <c r="N9" s="657"/>
      <c r="O9" s="657"/>
    </row>
    <row r="10" spans="2:15" ht="15" customHeight="1" x14ac:dyDescent="0.25">
      <c r="B10" s="656" t="s">
        <v>571</v>
      </c>
      <c r="C10" s="656"/>
      <c r="D10" s="656"/>
      <c r="E10" s="656"/>
      <c r="F10" s="656"/>
      <c r="G10" s="656"/>
      <c r="H10" s="656"/>
      <c r="I10" s="656"/>
      <c r="J10" s="656"/>
      <c r="K10" s="656"/>
      <c r="L10" s="656"/>
      <c r="M10" s="656"/>
      <c r="N10" s="656"/>
      <c r="O10" s="420"/>
    </row>
    <row r="11" spans="2:15" x14ac:dyDescent="0.25">
      <c r="B11" s="657" t="s">
        <v>574</v>
      </c>
      <c r="C11" s="657"/>
      <c r="D11" s="657"/>
      <c r="E11" s="657"/>
      <c r="F11" s="657"/>
      <c r="G11" s="657"/>
      <c r="H11" s="657"/>
      <c r="I11" s="657"/>
      <c r="J11" s="657"/>
      <c r="K11" s="657"/>
      <c r="L11" s="657"/>
      <c r="M11" s="657"/>
      <c r="N11" s="657"/>
      <c r="O11" s="657"/>
    </row>
    <row r="12" spans="2:15" ht="15" customHeight="1" x14ac:dyDescent="0.25">
      <c r="B12" s="656" t="s">
        <v>583</v>
      </c>
      <c r="C12" s="656"/>
      <c r="D12" s="656"/>
      <c r="E12" s="656"/>
      <c r="F12" s="656"/>
      <c r="G12" s="656"/>
      <c r="H12" s="656"/>
      <c r="I12" s="656"/>
      <c r="J12" s="656"/>
      <c r="K12" s="656"/>
      <c r="L12" s="656"/>
      <c r="M12" s="656"/>
      <c r="N12" s="656"/>
      <c r="O12" s="420"/>
    </row>
    <row r="13" spans="2:15" ht="14.25" customHeight="1" x14ac:dyDescent="0.25">
      <c r="B13" s="657" t="s">
        <v>585</v>
      </c>
      <c r="C13" s="657"/>
      <c r="D13" s="657"/>
      <c r="E13" s="657"/>
      <c r="F13" s="657"/>
      <c r="G13" s="657"/>
      <c r="H13" s="657"/>
      <c r="I13" s="657"/>
      <c r="J13" s="657"/>
      <c r="K13" s="657"/>
      <c r="L13" s="657"/>
      <c r="M13" s="657"/>
      <c r="N13" s="657"/>
      <c r="O13" s="657"/>
    </row>
    <row r="14" spans="2:15" ht="15" customHeight="1" x14ac:dyDescent="0.25">
      <c r="B14" s="656" t="s">
        <v>592</v>
      </c>
      <c r="C14" s="656"/>
      <c r="D14" s="656"/>
      <c r="E14" s="656"/>
      <c r="F14" s="656"/>
      <c r="G14" s="656"/>
      <c r="H14" s="656"/>
      <c r="I14" s="656"/>
      <c r="J14" s="656"/>
      <c r="K14" s="656"/>
      <c r="L14" s="656"/>
      <c r="M14" s="656"/>
      <c r="N14" s="656"/>
      <c r="O14" s="498"/>
    </row>
    <row r="15" spans="2:15" ht="14.25" customHeight="1" x14ac:dyDescent="0.25">
      <c r="B15" s="657" t="s">
        <v>594</v>
      </c>
      <c r="C15" s="657"/>
      <c r="D15" s="657"/>
      <c r="E15" s="657"/>
      <c r="F15" s="657"/>
      <c r="G15" s="657"/>
      <c r="H15" s="657"/>
      <c r="I15" s="657"/>
      <c r="J15" s="657"/>
      <c r="K15" s="657"/>
      <c r="L15" s="657"/>
      <c r="M15" s="657"/>
      <c r="N15" s="657"/>
      <c r="O15" s="657"/>
    </row>
    <row r="16" spans="2:15" ht="15" customHeight="1" x14ac:dyDescent="0.25">
      <c r="B16" s="656" t="s">
        <v>598</v>
      </c>
      <c r="C16" s="656"/>
      <c r="D16" s="656"/>
      <c r="E16" s="656"/>
      <c r="F16" s="656"/>
      <c r="G16" s="656"/>
      <c r="H16" s="656"/>
      <c r="I16" s="656"/>
      <c r="J16" s="656"/>
      <c r="K16" s="656"/>
      <c r="L16" s="656"/>
      <c r="M16" s="656"/>
      <c r="N16" s="656"/>
      <c r="O16" s="515"/>
    </row>
    <row r="17" spans="1:15" ht="14.25" customHeight="1" x14ac:dyDescent="0.25">
      <c r="B17" s="657" t="s">
        <v>605</v>
      </c>
      <c r="C17" s="657"/>
      <c r="D17" s="657"/>
      <c r="E17" s="657"/>
      <c r="F17" s="657"/>
      <c r="G17" s="657"/>
      <c r="H17" s="657"/>
      <c r="I17" s="657"/>
      <c r="J17" s="657"/>
      <c r="K17" s="657"/>
      <c r="L17" s="657"/>
      <c r="M17" s="657"/>
      <c r="N17" s="657"/>
      <c r="O17" s="657"/>
    </row>
    <row r="18" spans="1:15" ht="15" customHeight="1" x14ac:dyDescent="0.25">
      <c r="B18" s="656" t="s">
        <v>602</v>
      </c>
      <c r="C18" s="656"/>
      <c r="D18" s="656"/>
      <c r="E18" s="656"/>
      <c r="F18" s="656"/>
      <c r="G18" s="656"/>
      <c r="H18" s="656"/>
      <c r="I18" s="656"/>
      <c r="J18" s="656"/>
      <c r="K18" s="656"/>
      <c r="L18" s="656"/>
      <c r="M18" s="656"/>
      <c r="N18" s="656"/>
      <c r="O18" s="585"/>
    </row>
    <row r="19" spans="1:15" ht="13.5" customHeight="1" x14ac:dyDescent="0.25">
      <c r="A19" s="6"/>
      <c r="B19" s="6"/>
      <c r="C19" s="145"/>
      <c r="D19" s="6"/>
      <c r="E19" s="145"/>
      <c r="F19" s="145"/>
      <c r="G19" s="145"/>
      <c r="H19" s="145"/>
      <c r="I19" s="145"/>
      <c r="J19" s="145"/>
      <c r="K19" s="145"/>
      <c r="L19" s="145"/>
      <c r="M19" s="145"/>
      <c r="N19" s="145"/>
      <c r="O19" s="6"/>
    </row>
    <row r="20" spans="1:15" ht="27.75" customHeight="1" x14ac:dyDescent="0.25">
      <c r="A20" s="675" t="s">
        <v>379</v>
      </c>
      <c r="B20" s="675"/>
      <c r="C20" s="675"/>
      <c r="D20" s="675"/>
      <c r="E20" s="675"/>
      <c r="F20" s="675"/>
      <c r="G20" s="675"/>
      <c r="H20" s="675"/>
      <c r="I20" s="675"/>
      <c r="J20" s="675"/>
      <c r="K20" s="675"/>
      <c r="L20" s="675"/>
      <c r="M20" s="675"/>
      <c r="N20" s="675"/>
      <c r="O20" s="675"/>
    </row>
    <row r="21" spans="1:15" x14ac:dyDescent="0.25">
      <c r="A21" s="57"/>
      <c r="B21" s="57"/>
      <c r="C21" s="57"/>
      <c r="D21" s="93"/>
      <c r="E21" s="93"/>
      <c r="F21" s="93"/>
      <c r="G21" s="93"/>
      <c r="H21" s="93"/>
      <c r="I21" s="93"/>
      <c r="J21" s="93"/>
      <c r="K21" s="93"/>
      <c r="L21" s="93"/>
      <c r="M21" s="93"/>
      <c r="N21" s="93"/>
      <c r="O21" s="4" t="s">
        <v>322</v>
      </c>
    </row>
    <row r="22" spans="1:15" ht="15" customHeight="1" x14ac:dyDescent="0.25">
      <c r="A22" s="625" t="s">
        <v>5</v>
      </c>
      <c r="B22" s="628" t="s">
        <v>274</v>
      </c>
      <c r="C22" s="628" t="s">
        <v>49</v>
      </c>
      <c r="D22" s="605" t="s">
        <v>285</v>
      </c>
      <c r="E22" s="609" t="s">
        <v>181</v>
      </c>
      <c r="F22" s="609"/>
      <c r="G22" s="610"/>
      <c r="H22" s="631" t="s">
        <v>287</v>
      </c>
      <c r="I22" s="634" t="s">
        <v>181</v>
      </c>
      <c r="J22" s="635"/>
      <c r="K22" s="636"/>
      <c r="L22" s="676" t="s">
        <v>0</v>
      </c>
      <c r="M22" s="613" t="s">
        <v>181</v>
      </c>
      <c r="N22" s="614"/>
      <c r="O22" s="615"/>
    </row>
    <row r="23" spans="1:15" x14ac:dyDescent="0.25">
      <c r="A23" s="626"/>
      <c r="B23" s="629"/>
      <c r="C23" s="629"/>
      <c r="D23" s="606"/>
      <c r="E23" s="610" t="s">
        <v>1</v>
      </c>
      <c r="F23" s="639"/>
      <c r="G23" s="611" t="s">
        <v>2</v>
      </c>
      <c r="H23" s="632"/>
      <c r="I23" s="645" t="s">
        <v>1</v>
      </c>
      <c r="J23" s="645"/>
      <c r="K23" s="624" t="s">
        <v>2</v>
      </c>
      <c r="L23" s="677"/>
      <c r="M23" s="604" t="s">
        <v>1</v>
      </c>
      <c r="N23" s="604"/>
      <c r="O23" s="616" t="s">
        <v>2</v>
      </c>
    </row>
    <row r="24" spans="1:15" ht="28.5" customHeight="1" x14ac:dyDescent="0.25">
      <c r="A24" s="627"/>
      <c r="B24" s="630"/>
      <c r="C24" s="630"/>
      <c r="D24" s="607"/>
      <c r="E24" s="134" t="s">
        <v>3</v>
      </c>
      <c r="F24" s="135" t="s">
        <v>4</v>
      </c>
      <c r="G24" s="611"/>
      <c r="H24" s="633"/>
      <c r="I24" s="137" t="s">
        <v>3</v>
      </c>
      <c r="J24" s="132" t="s">
        <v>4</v>
      </c>
      <c r="K24" s="624"/>
      <c r="L24" s="678"/>
      <c r="M24" s="133" t="s">
        <v>3</v>
      </c>
      <c r="N24" s="131" t="s">
        <v>4</v>
      </c>
      <c r="O24" s="616"/>
    </row>
    <row r="25" spans="1:15" ht="15.95" customHeight="1" x14ac:dyDescent="0.25">
      <c r="A25" s="19" t="s">
        <v>65</v>
      </c>
      <c r="B25" s="674" t="s">
        <v>159</v>
      </c>
      <c r="C25" s="602"/>
      <c r="D25" s="602"/>
      <c r="E25" s="602"/>
      <c r="F25" s="602"/>
      <c r="G25" s="602"/>
      <c r="H25" s="602"/>
      <c r="I25" s="602"/>
      <c r="J25" s="602"/>
      <c r="K25" s="602"/>
      <c r="L25" s="602"/>
      <c r="M25" s="602"/>
      <c r="N25" s="602"/>
      <c r="O25" s="603"/>
    </row>
    <row r="26" spans="1:15" ht="15" customHeight="1" x14ac:dyDescent="0.25">
      <c r="A26" s="150" t="s">
        <v>170</v>
      </c>
      <c r="B26" s="90" t="s">
        <v>20</v>
      </c>
      <c r="C26" s="79"/>
      <c r="D26" s="8">
        <f t="shared" ref="D26:O26" si="0">D27+D28</f>
        <v>1052.8999999999999</v>
      </c>
      <c r="E26" s="8">
        <f>E27+E28</f>
        <v>1043.8999999999999</v>
      </c>
      <c r="F26" s="8">
        <f t="shared" si="0"/>
        <v>929.1</v>
      </c>
      <c r="G26" s="8">
        <f t="shared" si="0"/>
        <v>9</v>
      </c>
      <c r="H26" s="9">
        <f t="shared" si="0"/>
        <v>-9.1999999999999993</v>
      </c>
      <c r="I26" s="9">
        <f t="shared" si="0"/>
        <v>-9.1999999999999993</v>
      </c>
      <c r="J26" s="9">
        <f t="shared" si="0"/>
        <v>-5.0999999999999996</v>
      </c>
      <c r="K26" s="9">
        <f t="shared" si="0"/>
        <v>0</v>
      </c>
      <c r="L26" s="11">
        <f t="shared" si="0"/>
        <v>1043.6999999999998</v>
      </c>
      <c r="M26" s="11">
        <f t="shared" si="0"/>
        <v>1034.6999999999998</v>
      </c>
      <c r="N26" s="11">
        <f t="shared" si="0"/>
        <v>924</v>
      </c>
      <c r="O26" s="11">
        <f t="shared" si="0"/>
        <v>9</v>
      </c>
    </row>
    <row r="27" spans="1:15" ht="15" customHeight="1" x14ac:dyDescent="0.25">
      <c r="A27" s="154"/>
      <c r="B27" s="146"/>
      <c r="C27" s="161" t="s">
        <v>30</v>
      </c>
      <c r="D27" s="16">
        <f t="shared" ref="D27:D34" si="1">E27+G27</f>
        <v>13.1</v>
      </c>
      <c r="E27" s="16">
        <v>13.1</v>
      </c>
      <c r="F27" s="16">
        <v>12.9</v>
      </c>
      <c r="G27" s="16"/>
      <c r="H27" s="10">
        <f t="shared" ref="H27:H44" si="2">I27+K27</f>
        <v>0</v>
      </c>
      <c r="I27" s="10"/>
      <c r="J27" s="10"/>
      <c r="K27" s="10"/>
      <c r="L27" s="12">
        <f t="shared" ref="L27:L44" si="3">M27+O27</f>
        <v>13.1</v>
      </c>
      <c r="M27" s="12">
        <f t="shared" ref="M27:M46" si="4">E27+I27</f>
        <v>13.1</v>
      </c>
      <c r="N27" s="12">
        <f t="shared" ref="N27:N46" si="5">F27+J27</f>
        <v>12.9</v>
      </c>
      <c r="O27" s="12">
        <f t="shared" ref="O27:O46" si="6">G27+K27</f>
        <v>0</v>
      </c>
    </row>
    <row r="28" spans="1:15" ht="15" customHeight="1" x14ac:dyDescent="0.25">
      <c r="A28" s="154"/>
      <c r="B28" s="146"/>
      <c r="C28" s="156" t="s">
        <v>46</v>
      </c>
      <c r="D28" s="16">
        <f t="shared" si="1"/>
        <v>1039.8</v>
      </c>
      <c r="E28" s="16">
        <f>E29+E30</f>
        <v>1030.8</v>
      </c>
      <c r="F28" s="16">
        <f t="shared" ref="F28:G28" si="7">F29+F30</f>
        <v>916.2</v>
      </c>
      <c r="G28" s="16">
        <f t="shared" si="7"/>
        <v>9</v>
      </c>
      <c r="H28" s="10">
        <f t="shared" si="2"/>
        <v>-9.1999999999999993</v>
      </c>
      <c r="I28" s="10">
        <f t="shared" ref="I28" si="8">I29+I30</f>
        <v>-9.1999999999999993</v>
      </c>
      <c r="J28" s="10">
        <f t="shared" ref="J28" si="9">J29+J30</f>
        <v>-5.0999999999999996</v>
      </c>
      <c r="K28" s="10">
        <f t="shared" ref="K28" si="10">K29+K30</f>
        <v>0</v>
      </c>
      <c r="L28" s="12">
        <f t="shared" si="3"/>
        <v>1030.5999999999999</v>
      </c>
      <c r="M28" s="12">
        <f t="shared" ref="M28" si="11">M29+M30</f>
        <v>1021.5999999999999</v>
      </c>
      <c r="N28" s="12">
        <f t="shared" ref="N28" si="12">N29+N30</f>
        <v>911.1</v>
      </c>
      <c r="O28" s="12">
        <f t="shared" ref="O28" si="13">O29+O30</f>
        <v>9</v>
      </c>
    </row>
    <row r="29" spans="1:15" ht="15" hidden="1" customHeight="1" x14ac:dyDescent="0.25">
      <c r="A29" s="232"/>
      <c r="B29" s="591" t="s">
        <v>601</v>
      </c>
      <c r="C29" s="232"/>
      <c r="D29" s="591">
        <f t="shared" si="1"/>
        <v>1033.5</v>
      </c>
      <c r="E29" s="591">
        <v>1024.5</v>
      </c>
      <c r="F29" s="591">
        <v>916.2</v>
      </c>
      <c r="G29" s="591">
        <v>9</v>
      </c>
      <c r="H29" s="591">
        <f t="shared" ref="H29" si="14">I29+K29</f>
        <v>-9.1999999999999993</v>
      </c>
      <c r="I29" s="591">
        <v>-9.1999999999999993</v>
      </c>
      <c r="J29" s="591">
        <v>-5.0999999999999996</v>
      </c>
      <c r="K29" s="591"/>
      <c r="L29" s="591">
        <f t="shared" ref="L29" si="15">M29+O29</f>
        <v>1024.3</v>
      </c>
      <c r="M29" s="591">
        <f t="shared" ref="M29:M30" si="16">E29+I29</f>
        <v>1015.3</v>
      </c>
      <c r="N29" s="591">
        <f t="shared" ref="N29:N30" si="17">F29+J29</f>
        <v>911.1</v>
      </c>
      <c r="O29" s="591">
        <f t="shared" ref="O29:O30" si="18">G29+K29</f>
        <v>9</v>
      </c>
    </row>
    <row r="30" spans="1:15" ht="26.25" x14ac:dyDescent="0.25">
      <c r="A30" s="162"/>
      <c r="B30" s="597" t="s">
        <v>600</v>
      </c>
      <c r="C30" s="7"/>
      <c r="D30" s="16">
        <f t="shared" si="1"/>
        <v>6.3</v>
      </c>
      <c r="E30" s="16">
        <v>6.3</v>
      </c>
      <c r="F30" s="16"/>
      <c r="G30" s="16"/>
      <c r="H30" s="10"/>
      <c r="I30" s="10"/>
      <c r="J30" s="10"/>
      <c r="K30" s="10"/>
      <c r="L30" s="12">
        <f t="shared" si="3"/>
        <v>6.3</v>
      </c>
      <c r="M30" s="12">
        <f t="shared" si="16"/>
        <v>6.3</v>
      </c>
      <c r="N30" s="12">
        <f t="shared" si="17"/>
        <v>0</v>
      </c>
      <c r="O30" s="12">
        <f t="shared" si="18"/>
        <v>0</v>
      </c>
    </row>
    <row r="31" spans="1:15" ht="15" customHeight="1" x14ac:dyDescent="0.25">
      <c r="A31" s="19" t="s">
        <v>66</v>
      </c>
      <c r="B31" s="146" t="s">
        <v>50</v>
      </c>
      <c r="C31" s="79" t="s">
        <v>46</v>
      </c>
      <c r="D31" s="16">
        <f t="shared" si="1"/>
        <v>645.6</v>
      </c>
      <c r="E31" s="16">
        <f>E32+E33</f>
        <v>642.6</v>
      </c>
      <c r="F31" s="16">
        <f t="shared" ref="F31:G31" si="19">F32+F33</f>
        <v>605.70000000000005</v>
      </c>
      <c r="G31" s="16">
        <f t="shared" si="19"/>
        <v>3</v>
      </c>
      <c r="H31" s="10">
        <f t="shared" ref="H31" si="20">I31+K31</f>
        <v>-1</v>
      </c>
      <c r="I31" s="10">
        <f t="shared" ref="I31:K31" si="21">I32+I33</f>
        <v>-1</v>
      </c>
      <c r="J31" s="10">
        <f t="shared" si="21"/>
        <v>-1</v>
      </c>
      <c r="K31" s="10">
        <f t="shared" si="21"/>
        <v>0</v>
      </c>
      <c r="L31" s="12">
        <f t="shared" ref="L31" si="22">M31+O31</f>
        <v>644.6</v>
      </c>
      <c r="M31" s="12">
        <f t="shared" ref="M31:O31" si="23">M32+M33</f>
        <v>641.6</v>
      </c>
      <c r="N31" s="12">
        <f t="shared" si="23"/>
        <v>604.70000000000005</v>
      </c>
      <c r="O31" s="12">
        <f t="shared" si="23"/>
        <v>3</v>
      </c>
    </row>
    <row r="32" spans="1:15" ht="15" hidden="1" customHeight="1" x14ac:dyDescent="0.25">
      <c r="A32" s="232"/>
      <c r="B32" s="591" t="s">
        <v>601</v>
      </c>
      <c r="C32" s="232"/>
      <c r="D32" s="591">
        <f t="shared" si="1"/>
        <v>642.6</v>
      </c>
      <c r="E32" s="591">
        <v>639.6</v>
      </c>
      <c r="F32" s="591">
        <v>605.70000000000005</v>
      </c>
      <c r="G32" s="591">
        <v>3</v>
      </c>
      <c r="H32" s="591">
        <f t="shared" ref="H32" si="24">I32+K32</f>
        <v>-1</v>
      </c>
      <c r="I32" s="591">
        <v>-1</v>
      </c>
      <c r="J32" s="591">
        <v>-1</v>
      </c>
      <c r="K32" s="591"/>
      <c r="L32" s="591">
        <f t="shared" ref="L32" si="25">M32+O32</f>
        <v>641.6</v>
      </c>
      <c r="M32" s="591">
        <f t="shared" ref="M32" si="26">E32+I32</f>
        <v>638.6</v>
      </c>
      <c r="N32" s="591">
        <f t="shared" ref="N32" si="27">F32+J32</f>
        <v>604.70000000000005</v>
      </c>
      <c r="O32" s="591">
        <f t="shared" ref="O32" si="28">G32+K32</f>
        <v>3</v>
      </c>
    </row>
    <row r="33" spans="1:15" ht="26.25" x14ac:dyDescent="0.25">
      <c r="A33" s="162"/>
      <c r="B33" s="597" t="s">
        <v>600</v>
      </c>
      <c r="C33" s="7"/>
      <c r="D33" s="16">
        <f t="shared" si="1"/>
        <v>3</v>
      </c>
      <c r="E33" s="16">
        <v>3</v>
      </c>
      <c r="F33" s="16"/>
      <c r="G33" s="16"/>
      <c r="H33" s="10"/>
      <c r="I33" s="10"/>
      <c r="J33" s="10"/>
      <c r="K33" s="10"/>
      <c r="L33" s="12">
        <f t="shared" ref="L33:L34" si="29">M33+O33</f>
        <v>3</v>
      </c>
      <c r="M33" s="12">
        <f t="shared" si="4"/>
        <v>3</v>
      </c>
      <c r="N33" s="12">
        <f t="shared" si="5"/>
        <v>0</v>
      </c>
      <c r="O33" s="12">
        <f t="shared" si="6"/>
        <v>0</v>
      </c>
    </row>
    <row r="34" spans="1:15" ht="15" customHeight="1" x14ac:dyDescent="0.25">
      <c r="A34" s="5" t="s">
        <v>67</v>
      </c>
      <c r="B34" s="29" t="s">
        <v>33</v>
      </c>
      <c r="C34" s="30" t="s">
        <v>46</v>
      </c>
      <c r="D34" s="16">
        <f t="shared" si="1"/>
        <v>638.4</v>
      </c>
      <c r="E34" s="16">
        <f>E35+E36</f>
        <v>637.4</v>
      </c>
      <c r="F34" s="16">
        <f t="shared" ref="F34:G34" si="30">F35+F36</f>
        <v>610.29999999999995</v>
      </c>
      <c r="G34" s="16">
        <f t="shared" si="30"/>
        <v>1</v>
      </c>
      <c r="H34" s="10">
        <f t="shared" ref="H34" si="31">I34+K34</f>
        <v>-0.1</v>
      </c>
      <c r="I34" s="10">
        <f t="shared" ref="I34:K34" si="32">I35+I36</f>
        <v>-0.1</v>
      </c>
      <c r="J34" s="10">
        <f t="shared" si="32"/>
        <v>-0.1</v>
      </c>
      <c r="K34" s="10">
        <f t="shared" si="32"/>
        <v>0</v>
      </c>
      <c r="L34" s="12">
        <f t="shared" si="29"/>
        <v>638.29999999999995</v>
      </c>
      <c r="M34" s="12">
        <f t="shared" ref="M34:O34" si="33">M35+M36</f>
        <v>637.29999999999995</v>
      </c>
      <c r="N34" s="12">
        <f t="shared" si="33"/>
        <v>610.19999999999993</v>
      </c>
      <c r="O34" s="12">
        <f t="shared" si="33"/>
        <v>1</v>
      </c>
    </row>
    <row r="35" spans="1:15" ht="15" hidden="1" customHeight="1" x14ac:dyDescent="0.25">
      <c r="A35" s="232"/>
      <c r="B35" s="591" t="s">
        <v>601</v>
      </c>
      <c r="C35" s="232"/>
      <c r="D35" s="591">
        <f t="shared" ref="D35" si="34">E35+G35</f>
        <v>635</v>
      </c>
      <c r="E35" s="591">
        <v>634</v>
      </c>
      <c r="F35" s="591">
        <v>610.29999999999995</v>
      </c>
      <c r="G35" s="591">
        <v>1</v>
      </c>
      <c r="H35" s="591">
        <f t="shared" ref="H35" si="35">I35+K35</f>
        <v>-0.1</v>
      </c>
      <c r="I35" s="591">
        <v>-0.1</v>
      </c>
      <c r="J35" s="591">
        <v>-0.1</v>
      </c>
      <c r="K35" s="591"/>
      <c r="L35" s="591">
        <f t="shared" ref="L35" si="36">M35+O35</f>
        <v>634.9</v>
      </c>
      <c r="M35" s="591">
        <f t="shared" ref="M35" si="37">E35+I35</f>
        <v>633.9</v>
      </c>
      <c r="N35" s="591">
        <f t="shared" ref="N35" si="38">F35+J35</f>
        <v>610.19999999999993</v>
      </c>
      <c r="O35" s="591">
        <f t="shared" ref="O35" si="39">G35+K35</f>
        <v>1</v>
      </c>
    </row>
    <row r="36" spans="1:15" ht="26.25" x14ac:dyDescent="0.25">
      <c r="A36" s="162"/>
      <c r="B36" s="597" t="s">
        <v>600</v>
      </c>
      <c r="C36" s="7"/>
      <c r="D36" s="16">
        <f>E36+G36</f>
        <v>3.4</v>
      </c>
      <c r="E36" s="16">
        <v>3.4</v>
      </c>
      <c r="F36" s="16"/>
      <c r="G36" s="16"/>
      <c r="H36" s="10"/>
      <c r="I36" s="10"/>
      <c r="J36" s="10"/>
      <c r="K36" s="10"/>
      <c r="L36" s="12">
        <f t="shared" si="3"/>
        <v>3.4</v>
      </c>
      <c r="M36" s="12">
        <f t="shared" ref="M36" si="40">E36+I36</f>
        <v>3.4</v>
      </c>
      <c r="N36" s="12">
        <f t="shared" ref="N36" si="41">F36+J36</f>
        <v>0</v>
      </c>
      <c r="O36" s="12">
        <f t="shared" ref="O36" si="42">G36+K36</f>
        <v>0</v>
      </c>
    </row>
    <row r="37" spans="1:15" ht="15" customHeight="1" x14ac:dyDescent="0.25">
      <c r="A37" s="5" t="s">
        <v>68</v>
      </c>
      <c r="B37" s="29" t="s">
        <v>149</v>
      </c>
      <c r="C37" s="30" t="s">
        <v>46</v>
      </c>
      <c r="D37" s="16">
        <f>E37+G37</f>
        <v>788.6</v>
      </c>
      <c r="E37" s="16">
        <f>E38+E39</f>
        <v>781.1</v>
      </c>
      <c r="F37" s="16">
        <f t="shared" ref="F37:G37" si="43">F38+F39</f>
        <v>752</v>
      </c>
      <c r="G37" s="16">
        <f t="shared" si="43"/>
        <v>7.5</v>
      </c>
      <c r="H37" s="10">
        <f t="shared" ref="H37" si="44">I37+K37</f>
        <v>0.5</v>
      </c>
      <c r="I37" s="10">
        <f t="shared" ref="I37:K37" si="45">I38+I39</f>
        <v>0.5</v>
      </c>
      <c r="J37" s="10">
        <f t="shared" si="45"/>
        <v>2.5</v>
      </c>
      <c r="K37" s="10">
        <f t="shared" si="45"/>
        <v>0</v>
      </c>
      <c r="L37" s="12">
        <f t="shared" si="3"/>
        <v>789.1</v>
      </c>
      <c r="M37" s="12">
        <f t="shared" ref="M37:O37" si="46">M38+M39</f>
        <v>781.6</v>
      </c>
      <c r="N37" s="12">
        <f t="shared" si="46"/>
        <v>754.5</v>
      </c>
      <c r="O37" s="12">
        <f t="shared" si="46"/>
        <v>7.5</v>
      </c>
    </row>
    <row r="38" spans="1:15" ht="15" hidden="1" customHeight="1" x14ac:dyDescent="0.25">
      <c r="A38" s="232"/>
      <c r="B38" s="591" t="s">
        <v>601</v>
      </c>
      <c r="C38" s="232"/>
      <c r="D38" s="591">
        <f t="shared" ref="D38" si="47">E38+G38</f>
        <v>784.2</v>
      </c>
      <c r="E38" s="591">
        <v>776.7</v>
      </c>
      <c r="F38" s="591">
        <v>752</v>
      </c>
      <c r="G38" s="591">
        <v>7.5</v>
      </c>
      <c r="H38" s="591">
        <f t="shared" ref="H38" si="48">I38+K38</f>
        <v>0.5</v>
      </c>
      <c r="I38" s="591">
        <v>0.5</v>
      </c>
      <c r="J38" s="591">
        <v>2.5</v>
      </c>
      <c r="K38" s="591"/>
      <c r="L38" s="591">
        <f t="shared" ref="L38" si="49">M38+O38</f>
        <v>784.7</v>
      </c>
      <c r="M38" s="591">
        <f t="shared" ref="M38" si="50">E38+I38</f>
        <v>777.2</v>
      </c>
      <c r="N38" s="591">
        <f t="shared" ref="N38" si="51">F38+J38</f>
        <v>754.5</v>
      </c>
      <c r="O38" s="591">
        <f t="shared" ref="O38" si="52">G38+K38</f>
        <v>7.5</v>
      </c>
    </row>
    <row r="39" spans="1:15" ht="26.25" x14ac:dyDescent="0.25">
      <c r="A39" s="162"/>
      <c r="B39" s="597" t="s">
        <v>600</v>
      </c>
      <c r="C39" s="7"/>
      <c r="D39" s="16">
        <f>E39+G39</f>
        <v>4.4000000000000004</v>
      </c>
      <c r="E39" s="16">
        <v>4.4000000000000004</v>
      </c>
      <c r="F39" s="16"/>
      <c r="G39" s="16"/>
      <c r="H39" s="10"/>
      <c r="I39" s="10"/>
      <c r="J39" s="10"/>
      <c r="K39" s="10"/>
      <c r="L39" s="12">
        <f t="shared" ref="L39:L40" si="53">M39+O39</f>
        <v>4.4000000000000004</v>
      </c>
      <c r="M39" s="12">
        <f t="shared" si="4"/>
        <v>4.4000000000000004</v>
      </c>
      <c r="N39" s="12">
        <f t="shared" si="5"/>
        <v>0</v>
      </c>
      <c r="O39" s="12">
        <f t="shared" si="6"/>
        <v>0</v>
      </c>
    </row>
    <row r="40" spans="1:15" ht="15" customHeight="1" x14ac:dyDescent="0.25">
      <c r="A40" s="5" t="s">
        <v>69</v>
      </c>
      <c r="B40" s="29" t="s">
        <v>323</v>
      </c>
      <c r="C40" s="30" t="s">
        <v>46</v>
      </c>
      <c r="D40" s="16">
        <f>E40+G40</f>
        <v>502.7</v>
      </c>
      <c r="E40" s="16">
        <f>E41+E42</f>
        <v>500.09999999999997</v>
      </c>
      <c r="F40" s="16">
        <f t="shared" ref="F40:G40" si="54">F41+F42</f>
        <v>475.5</v>
      </c>
      <c r="G40" s="16">
        <f t="shared" si="54"/>
        <v>2.6</v>
      </c>
      <c r="H40" s="10">
        <f t="shared" ref="H40" si="55">I40+K40</f>
        <v>-0.1</v>
      </c>
      <c r="I40" s="10">
        <f t="shared" ref="I40:K40" si="56">I41+I42</f>
        <v>-0.1</v>
      </c>
      <c r="J40" s="10">
        <f t="shared" si="56"/>
        <v>-0.1</v>
      </c>
      <c r="K40" s="10">
        <f t="shared" si="56"/>
        <v>0</v>
      </c>
      <c r="L40" s="12">
        <f t="shared" si="53"/>
        <v>502.59999999999997</v>
      </c>
      <c r="M40" s="12">
        <f t="shared" ref="M40:O40" si="57">M41+M42</f>
        <v>499.99999999999994</v>
      </c>
      <c r="N40" s="12">
        <f t="shared" si="57"/>
        <v>475.4</v>
      </c>
      <c r="O40" s="12">
        <f t="shared" si="57"/>
        <v>2.6</v>
      </c>
    </row>
    <row r="41" spans="1:15" ht="15" hidden="1" customHeight="1" x14ac:dyDescent="0.25">
      <c r="A41" s="232"/>
      <c r="B41" s="591" t="s">
        <v>601</v>
      </c>
      <c r="C41" s="232"/>
      <c r="D41" s="591">
        <f t="shared" ref="D41" si="58">E41+G41</f>
        <v>500.3</v>
      </c>
      <c r="E41" s="591">
        <v>497.7</v>
      </c>
      <c r="F41" s="591">
        <v>475.5</v>
      </c>
      <c r="G41" s="591">
        <v>2.6</v>
      </c>
      <c r="H41" s="591">
        <f t="shared" ref="H41" si="59">I41+K41</f>
        <v>-0.1</v>
      </c>
      <c r="I41" s="591">
        <v>-0.1</v>
      </c>
      <c r="J41" s="591">
        <v>-0.1</v>
      </c>
      <c r="K41" s="591"/>
      <c r="L41" s="591">
        <f t="shared" ref="L41" si="60">M41+O41</f>
        <v>500.2</v>
      </c>
      <c r="M41" s="591">
        <f t="shared" ref="M41" si="61">E41+I41</f>
        <v>497.59999999999997</v>
      </c>
      <c r="N41" s="591">
        <f t="shared" ref="N41" si="62">F41+J41</f>
        <v>475.4</v>
      </c>
      <c r="O41" s="591">
        <f t="shared" ref="O41" si="63">G41+K41</f>
        <v>2.6</v>
      </c>
    </row>
    <row r="42" spans="1:15" ht="26.25" x14ac:dyDescent="0.25">
      <c r="A42" s="162"/>
      <c r="B42" s="597" t="s">
        <v>600</v>
      </c>
      <c r="C42" s="7"/>
      <c r="D42" s="16">
        <f>E42+G42</f>
        <v>2.4</v>
      </c>
      <c r="E42" s="16">
        <v>2.4</v>
      </c>
      <c r="F42" s="16"/>
      <c r="G42" s="16"/>
      <c r="H42" s="10"/>
      <c r="I42" s="10"/>
      <c r="J42" s="10"/>
      <c r="K42" s="10"/>
      <c r="L42" s="12">
        <f t="shared" si="3"/>
        <v>2.4</v>
      </c>
      <c r="M42" s="12">
        <f t="shared" ref="M42" si="64">E42+I42</f>
        <v>2.4</v>
      </c>
      <c r="N42" s="12">
        <f t="shared" ref="N42" si="65">F42+J42</f>
        <v>0</v>
      </c>
      <c r="O42" s="12">
        <f t="shared" ref="O42" si="66">G42+K42</f>
        <v>0</v>
      </c>
    </row>
    <row r="43" spans="1:15" ht="15" customHeight="1" x14ac:dyDescent="0.25">
      <c r="A43" s="13" t="s">
        <v>70</v>
      </c>
      <c r="B43" s="18" t="s">
        <v>142</v>
      </c>
      <c r="C43" s="30" t="s">
        <v>46</v>
      </c>
      <c r="D43" s="16">
        <f t="shared" ref="D43:D86" si="67">E43+G43</f>
        <v>170.6</v>
      </c>
      <c r="E43" s="16">
        <v>170.6</v>
      </c>
      <c r="F43" s="16">
        <v>138.6</v>
      </c>
      <c r="G43" s="16"/>
      <c r="H43" s="10">
        <f t="shared" si="2"/>
        <v>0</v>
      </c>
      <c r="I43" s="10"/>
      <c r="J43" s="10"/>
      <c r="K43" s="10"/>
      <c r="L43" s="12">
        <f t="shared" si="3"/>
        <v>170.6</v>
      </c>
      <c r="M43" s="12">
        <f t="shared" si="4"/>
        <v>170.6</v>
      </c>
      <c r="N43" s="12">
        <f t="shared" si="5"/>
        <v>138.6</v>
      </c>
      <c r="O43" s="12">
        <f t="shared" si="6"/>
        <v>0</v>
      </c>
    </row>
    <row r="44" spans="1:15" ht="15" customHeight="1" x14ac:dyDescent="0.25">
      <c r="A44" s="19" t="s">
        <v>71</v>
      </c>
      <c r="B44" s="31" t="s">
        <v>291</v>
      </c>
      <c r="C44" s="30" t="s">
        <v>46</v>
      </c>
      <c r="D44" s="16">
        <f>E44+G44</f>
        <v>617.59999999999991</v>
      </c>
      <c r="E44" s="16">
        <f>E45+E46</f>
        <v>611.79999999999995</v>
      </c>
      <c r="F44" s="16">
        <f t="shared" ref="F44:G44" si="68">F45+F46</f>
        <v>582.79999999999995</v>
      </c>
      <c r="G44" s="16">
        <f t="shared" si="68"/>
        <v>5.8</v>
      </c>
      <c r="H44" s="10">
        <f t="shared" si="2"/>
        <v>0.3</v>
      </c>
      <c r="I44" s="10">
        <f t="shared" ref="I44:K44" si="69">I45+I46</f>
        <v>0.3</v>
      </c>
      <c r="J44" s="10">
        <f t="shared" si="69"/>
        <v>0.3</v>
      </c>
      <c r="K44" s="10">
        <f t="shared" si="69"/>
        <v>0</v>
      </c>
      <c r="L44" s="12">
        <f t="shared" si="3"/>
        <v>617.89999999999986</v>
      </c>
      <c r="M44" s="12">
        <f t="shared" ref="M44:O44" si="70">M45+M46</f>
        <v>612.09999999999991</v>
      </c>
      <c r="N44" s="12">
        <f t="shared" si="70"/>
        <v>583.09999999999991</v>
      </c>
      <c r="O44" s="12">
        <f t="shared" si="70"/>
        <v>5.8</v>
      </c>
    </row>
    <row r="45" spans="1:15" ht="15" hidden="1" customHeight="1" x14ac:dyDescent="0.25">
      <c r="A45" s="232"/>
      <c r="B45" s="591" t="s">
        <v>601</v>
      </c>
      <c r="C45" s="232"/>
      <c r="D45" s="591">
        <f t="shared" ref="D45" si="71">E45+G45</f>
        <v>615.29999999999995</v>
      </c>
      <c r="E45" s="591">
        <v>609.5</v>
      </c>
      <c r="F45" s="591">
        <v>582.79999999999995</v>
      </c>
      <c r="G45" s="591">
        <v>5.8</v>
      </c>
      <c r="H45" s="591">
        <f t="shared" ref="H45" si="72">I45+K45</f>
        <v>0.3</v>
      </c>
      <c r="I45" s="591">
        <v>0.3</v>
      </c>
      <c r="J45" s="591">
        <v>0.3</v>
      </c>
      <c r="K45" s="591"/>
      <c r="L45" s="591">
        <f t="shared" ref="L45" si="73">M45+O45</f>
        <v>615.59999999999991</v>
      </c>
      <c r="M45" s="591">
        <f t="shared" ref="M45" si="74">E45+I45</f>
        <v>609.79999999999995</v>
      </c>
      <c r="N45" s="591">
        <f t="shared" ref="N45" si="75">F45+J45</f>
        <v>583.09999999999991</v>
      </c>
      <c r="O45" s="591">
        <f t="shared" ref="O45" si="76">G45+K45</f>
        <v>5.8</v>
      </c>
    </row>
    <row r="46" spans="1:15" ht="26.25" x14ac:dyDescent="0.25">
      <c r="A46" s="162"/>
      <c r="B46" s="597" t="s">
        <v>600</v>
      </c>
      <c r="C46" s="7"/>
      <c r="D46" s="16">
        <f>E46+G46</f>
        <v>2.2999999999999998</v>
      </c>
      <c r="E46" s="16">
        <v>2.2999999999999998</v>
      </c>
      <c r="F46" s="16"/>
      <c r="G46" s="16"/>
      <c r="H46" s="10"/>
      <c r="I46" s="10"/>
      <c r="J46" s="10"/>
      <c r="K46" s="10"/>
      <c r="L46" s="12">
        <f t="shared" ref="L46:L47" si="77">M46+O46</f>
        <v>2.2999999999999998</v>
      </c>
      <c r="M46" s="12">
        <f t="shared" si="4"/>
        <v>2.2999999999999998</v>
      </c>
      <c r="N46" s="12">
        <f t="shared" si="5"/>
        <v>0</v>
      </c>
      <c r="O46" s="12">
        <f t="shared" si="6"/>
        <v>0</v>
      </c>
    </row>
    <row r="47" spans="1:15" ht="15" customHeight="1" x14ac:dyDescent="0.25">
      <c r="A47" s="5" t="s">
        <v>72</v>
      </c>
      <c r="B47" s="29" t="s">
        <v>324</v>
      </c>
      <c r="C47" s="15" t="s">
        <v>46</v>
      </c>
      <c r="D47" s="16">
        <f>E47+G47</f>
        <v>689.4</v>
      </c>
      <c r="E47" s="16">
        <f>E48+E49</f>
        <v>683</v>
      </c>
      <c r="F47" s="16">
        <f t="shared" ref="F47:G47" si="78">F48+F49</f>
        <v>649.1</v>
      </c>
      <c r="G47" s="16">
        <f t="shared" si="78"/>
        <v>6.4</v>
      </c>
      <c r="H47" s="10">
        <f t="shared" ref="H47" si="79">I47+K47</f>
        <v>-1</v>
      </c>
      <c r="I47" s="10">
        <f t="shared" ref="I47:K47" si="80">I48+I49</f>
        <v>-1</v>
      </c>
      <c r="J47" s="10">
        <f t="shared" si="80"/>
        <v>-1</v>
      </c>
      <c r="K47" s="10">
        <f t="shared" si="80"/>
        <v>0</v>
      </c>
      <c r="L47" s="12">
        <f t="shared" si="77"/>
        <v>688.4</v>
      </c>
      <c r="M47" s="12">
        <f t="shared" ref="M47:O47" si="81">M48+M49</f>
        <v>682</v>
      </c>
      <c r="N47" s="12">
        <f t="shared" si="81"/>
        <v>648.1</v>
      </c>
      <c r="O47" s="12">
        <f t="shared" si="81"/>
        <v>6.4</v>
      </c>
    </row>
    <row r="48" spans="1:15" ht="15" hidden="1" customHeight="1" x14ac:dyDescent="0.25">
      <c r="A48" s="232"/>
      <c r="B48" s="591" t="s">
        <v>601</v>
      </c>
      <c r="C48" s="232"/>
      <c r="D48" s="591">
        <f t="shared" ref="D48" si="82">E48+G48</f>
        <v>684.6</v>
      </c>
      <c r="E48" s="591">
        <v>678.2</v>
      </c>
      <c r="F48" s="591">
        <v>649.1</v>
      </c>
      <c r="G48" s="591">
        <v>6.4</v>
      </c>
      <c r="H48" s="591">
        <f t="shared" ref="H48" si="83">I48+K48</f>
        <v>-1</v>
      </c>
      <c r="I48" s="591">
        <v>-1</v>
      </c>
      <c r="J48" s="591">
        <v>-1</v>
      </c>
      <c r="K48" s="591"/>
      <c r="L48" s="591">
        <f>M48+O48</f>
        <v>683.6</v>
      </c>
      <c r="M48" s="591">
        <f t="shared" ref="M48" si="84">E48+I48</f>
        <v>677.2</v>
      </c>
      <c r="N48" s="591">
        <f t="shared" ref="N48" si="85">F48+J48</f>
        <v>648.1</v>
      </c>
      <c r="O48" s="591">
        <f t="shared" ref="O48" si="86">G48+K48</f>
        <v>6.4</v>
      </c>
    </row>
    <row r="49" spans="1:15" ht="26.25" x14ac:dyDescent="0.25">
      <c r="A49" s="162"/>
      <c r="B49" s="597" t="s">
        <v>600</v>
      </c>
      <c r="C49" s="7"/>
      <c r="D49" s="16">
        <f>E49+G49</f>
        <v>4.8</v>
      </c>
      <c r="E49" s="16">
        <v>4.8</v>
      </c>
      <c r="F49" s="16"/>
      <c r="G49" s="16"/>
      <c r="H49" s="10"/>
      <c r="I49" s="10"/>
      <c r="J49" s="10"/>
      <c r="K49" s="10"/>
      <c r="L49" s="12">
        <f t="shared" ref="L49:L50" si="87">M49+O49</f>
        <v>4.8</v>
      </c>
      <c r="M49" s="12">
        <f t="shared" ref="M49" si="88">E49+I49</f>
        <v>4.8</v>
      </c>
      <c r="N49" s="12">
        <f t="shared" ref="N49" si="89">F49+J49</f>
        <v>0</v>
      </c>
      <c r="O49" s="12">
        <f t="shared" ref="O49" si="90">G49+K49</f>
        <v>0</v>
      </c>
    </row>
    <row r="50" spans="1:15" ht="15" customHeight="1" x14ac:dyDescent="0.25">
      <c r="A50" s="5" t="s">
        <v>73</v>
      </c>
      <c r="B50" s="29" t="s">
        <v>325</v>
      </c>
      <c r="C50" s="15" t="s">
        <v>46</v>
      </c>
      <c r="D50" s="16">
        <f>E50+G50</f>
        <v>834.8</v>
      </c>
      <c r="E50" s="16">
        <f>E51+E52</f>
        <v>831.3</v>
      </c>
      <c r="F50" s="16">
        <f t="shared" ref="F50:G50" si="91">F51+F52</f>
        <v>791.2</v>
      </c>
      <c r="G50" s="16">
        <f t="shared" si="91"/>
        <v>3.5</v>
      </c>
      <c r="H50" s="10">
        <f t="shared" ref="H50" si="92">I50+K50</f>
        <v>-4.8</v>
      </c>
      <c r="I50" s="10">
        <f t="shared" ref="I50:K50" si="93">I51+I52</f>
        <v>-4.8</v>
      </c>
      <c r="J50" s="10">
        <f t="shared" si="93"/>
        <v>-3.7</v>
      </c>
      <c r="K50" s="10">
        <f t="shared" si="93"/>
        <v>0</v>
      </c>
      <c r="L50" s="12">
        <f t="shared" si="87"/>
        <v>830</v>
      </c>
      <c r="M50" s="12">
        <f t="shared" ref="M50:O50" si="94">M51+M52</f>
        <v>826.5</v>
      </c>
      <c r="N50" s="12">
        <f t="shared" si="94"/>
        <v>787.5</v>
      </c>
      <c r="O50" s="12">
        <f t="shared" si="94"/>
        <v>3.5</v>
      </c>
    </row>
    <row r="51" spans="1:15" ht="15" hidden="1" customHeight="1" x14ac:dyDescent="0.25">
      <c r="A51" s="232"/>
      <c r="B51" s="591" t="s">
        <v>601</v>
      </c>
      <c r="C51" s="232"/>
      <c r="D51" s="232">
        <f t="shared" ref="D51" si="95">E51+G51</f>
        <v>830.5</v>
      </c>
      <c r="E51" s="232">
        <v>827</v>
      </c>
      <c r="F51" s="232">
        <v>791.2</v>
      </c>
      <c r="G51" s="232">
        <v>3.5</v>
      </c>
      <c r="H51" s="232">
        <f t="shared" ref="H51" si="96">I51+K51</f>
        <v>-4.8</v>
      </c>
      <c r="I51" s="232">
        <v>-4.8</v>
      </c>
      <c r="J51" s="232">
        <v>-3.7</v>
      </c>
      <c r="K51" s="232"/>
      <c r="L51" s="232">
        <f t="shared" ref="L51" si="97">M51+O51</f>
        <v>825.7</v>
      </c>
      <c r="M51" s="232">
        <f t="shared" ref="M51" si="98">E51+I51</f>
        <v>822.2</v>
      </c>
      <c r="N51" s="232">
        <f t="shared" ref="N51" si="99">F51+J51</f>
        <v>787.5</v>
      </c>
      <c r="O51" s="232">
        <f t="shared" ref="O51" si="100">G51+K51</f>
        <v>3.5</v>
      </c>
    </row>
    <row r="52" spans="1:15" ht="26.25" x14ac:dyDescent="0.25">
      <c r="A52" s="162"/>
      <c r="B52" s="597" t="s">
        <v>600</v>
      </c>
      <c r="C52" s="7"/>
      <c r="D52" s="16">
        <f>E52+G52</f>
        <v>4.3</v>
      </c>
      <c r="E52" s="16">
        <v>4.3</v>
      </c>
      <c r="F52" s="16"/>
      <c r="G52" s="16"/>
      <c r="H52" s="10"/>
      <c r="I52" s="10"/>
      <c r="J52" s="10"/>
      <c r="K52" s="10"/>
      <c r="L52" s="12">
        <f t="shared" ref="L52:L53" si="101">M52+O52</f>
        <v>4.3</v>
      </c>
      <c r="M52" s="12">
        <f t="shared" ref="M52:M86" si="102">E52+I52</f>
        <v>4.3</v>
      </c>
      <c r="N52" s="12">
        <f t="shared" ref="N52:N86" si="103">F52+J52</f>
        <v>0</v>
      </c>
      <c r="O52" s="12">
        <f t="shared" ref="O52:O86" si="104">G52+K52</f>
        <v>0</v>
      </c>
    </row>
    <row r="53" spans="1:15" ht="15" customHeight="1" x14ac:dyDescent="0.25">
      <c r="A53" s="5" t="s">
        <v>74</v>
      </c>
      <c r="B53" s="29" t="s">
        <v>326</v>
      </c>
      <c r="C53" s="15" t="s">
        <v>46</v>
      </c>
      <c r="D53" s="16">
        <f>E53+G53</f>
        <v>636</v>
      </c>
      <c r="E53" s="16">
        <f>E54+E55</f>
        <v>631.5</v>
      </c>
      <c r="F53" s="16">
        <f t="shared" ref="F53:G53" si="105">F54+F55</f>
        <v>594.1</v>
      </c>
      <c r="G53" s="16">
        <f t="shared" si="105"/>
        <v>4.5</v>
      </c>
      <c r="H53" s="10">
        <f t="shared" ref="H53" si="106">I53+K53</f>
        <v>-0.4</v>
      </c>
      <c r="I53" s="10">
        <f t="shared" ref="I53:K53" si="107">I54+I55</f>
        <v>-0.4</v>
      </c>
      <c r="J53" s="10">
        <f t="shared" si="107"/>
        <v>-0.4</v>
      </c>
      <c r="K53" s="10">
        <f t="shared" si="107"/>
        <v>0</v>
      </c>
      <c r="L53" s="12">
        <f t="shared" si="101"/>
        <v>635.6</v>
      </c>
      <c r="M53" s="12">
        <f t="shared" ref="M53:O53" si="108">M54+M55</f>
        <v>631.1</v>
      </c>
      <c r="N53" s="12">
        <f t="shared" si="108"/>
        <v>593.70000000000005</v>
      </c>
      <c r="O53" s="12">
        <f t="shared" si="108"/>
        <v>4.5</v>
      </c>
    </row>
    <row r="54" spans="1:15" ht="15" hidden="1" customHeight="1" x14ac:dyDescent="0.25">
      <c r="A54" s="232"/>
      <c r="B54" s="591" t="s">
        <v>601</v>
      </c>
      <c r="C54" s="232"/>
      <c r="D54" s="591">
        <f t="shared" ref="D54" si="109">E54+G54</f>
        <v>631.79999999999995</v>
      </c>
      <c r="E54" s="591">
        <v>627.29999999999995</v>
      </c>
      <c r="F54" s="591">
        <v>594.1</v>
      </c>
      <c r="G54" s="591">
        <v>4.5</v>
      </c>
      <c r="H54" s="591">
        <f t="shared" ref="H54" si="110">I54+K54</f>
        <v>-0.4</v>
      </c>
      <c r="I54" s="591">
        <v>-0.4</v>
      </c>
      <c r="J54" s="591">
        <v>-0.4</v>
      </c>
      <c r="K54" s="591"/>
      <c r="L54" s="591">
        <f t="shared" ref="L54" si="111">M54+O54</f>
        <v>631.4</v>
      </c>
      <c r="M54" s="591">
        <f t="shared" ref="M54" si="112">E54+I54</f>
        <v>626.9</v>
      </c>
      <c r="N54" s="591">
        <f t="shared" ref="N54" si="113">F54+J54</f>
        <v>593.70000000000005</v>
      </c>
      <c r="O54" s="591">
        <f t="shared" ref="O54" si="114">G54+K54</f>
        <v>4.5</v>
      </c>
    </row>
    <row r="55" spans="1:15" ht="26.25" x14ac:dyDescent="0.25">
      <c r="A55" s="162"/>
      <c r="B55" s="597" t="s">
        <v>600</v>
      </c>
      <c r="C55" s="7"/>
      <c r="D55" s="16">
        <f>E55+G55</f>
        <v>4.2</v>
      </c>
      <c r="E55" s="16">
        <v>4.2</v>
      </c>
      <c r="F55" s="16"/>
      <c r="G55" s="16"/>
      <c r="H55" s="10"/>
      <c r="I55" s="10"/>
      <c r="J55" s="10"/>
      <c r="K55" s="10"/>
      <c r="L55" s="12">
        <f t="shared" ref="L55:L86" si="115">M55+O55</f>
        <v>4.2</v>
      </c>
      <c r="M55" s="12">
        <f t="shared" ref="M55" si="116">E55+I55</f>
        <v>4.2</v>
      </c>
      <c r="N55" s="12">
        <f t="shared" ref="N55" si="117">F55+J55</f>
        <v>0</v>
      </c>
      <c r="O55" s="12">
        <f t="shared" ref="O55" si="118">G55+K55</f>
        <v>0</v>
      </c>
    </row>
    <row r="56" spans="1:15" ht="15" customHeight="1" x14ac:dyDescent="0.25">
      <c r="A56" s="5" t="s">
        <v>75</v>
      </c>
      <c r="B56" s="29" t="s">
        <v>310</v>
      </c>
      <c r="C56" s="15" t="s">
        <v>46</v>
      </c>
      <c r="D56" s="16">
        <f>E56+G56</f>
        <v>833.2</v>
      </c>
      <c r="E56" s="16">
        <f>E57+E58</f>
        <v>827.5</v>
      </c>
      <c r="F56" s="16">
        <f t="shared" ref="F56:G56" si="119">F57+F58</f>
        <v>771.4</v>
      </c>
      <c r="G56" s="16">
        <f t="shared" si="119"/>
        <v>5.7</v>
      </c>
      <c r="H56" s="10">
        <f t="shared" ref="H56" si="120">I56+K56</f>
        <v>7.1</v>
      </c>
      <c r="I56" s="10">
        <f t="shared" ref="I56:K56" si="121">I57+I58</f>
        <v>7.1</v>
      </c>
      <c r="J56" s="10">
        <f t="shared" si="121"/>
        <v>14.9</v>
      </c>
      <c r="K56" s="10">
        <f t="shared" si="121"/>
        <v>0</v>
      </c>
      <c r="L56" s="12">
        <f t="shared" si="115"/>
        <v>840.30000000000007</v>
      </c>
      <c r="M56" s="12">
        <f t="shared" ref="M56:O56" si="122">M57+M58</f>
        <v>834.6</v>
      </c>
      <c r="N56" s="12">
        <f t="shared" si="122"/>
        <v>786.3</v>
      </c>
      <c r="O56" s="12">
        <f t="shared" si="122"/>
        <v>5.7</v>
      </c>
    </row>
    <row r="57" spans="1:15" ht="15" hidden="1" customHeight="1" x14ac:dyDescent="0.25">
      <c r="A57" s="232"/>
      <c r="B57" s="591" t="s">
        <v>601</v>
      </c>
      <c r="C57" s="232"/>
      <c r="D57" s="591">
        <f t="shared" ref="D57" si="123">E57+G57</f>
        <v>827.5</v>
      </c>
      <c r="E57" s="591">
        <v>821.8</v>
      </c>
      <c r="F57" s="591">
        <v>771.4</v>
      </c>
      <c r="G57" s="591">
        <v>5.7</v>
      </c>
      <c r="H57" s="591">
        <f t="shared" ref="H57" si="124">I57+K57</f>
        <v>7.1</v>
      </c>
      <c r="I57" s="591">
        <v>7.1</v>
      </c>
      <c r="J57" s="591">
        <v>14.9</v>
      </c>
      <c r="K57" s="591"/>
      <c r="L57" s="591">
        <f t="shared" ref="L57" si="125">M57+O57</f>
        <v>834.6</v>
      </c>
      <c r="M57" s="591">
        <f t="shared" ref="M57" si="126">E57+I57</f>
        <v>828.9</v>
      </c>
      <c r="N57" s="591">
        <f t="shared" ref="N57" si="127">F57+J57</f>
        <v>786.3</v>
      </c>
      <c r="O57" s="591">
        <f t="shared" ref="O57" si="128">G57+K57</f>
        <v>5.7</v>
      </c>
    </row>
    <row r="58" spans="1:15" ht="26.25" x14ac:dyDescent="0.25">
      <c r="A58" s="162"/>
      <c r="B58" s="597" t="s">
        <v>600</v>
      </c>
      <c r="C58" s="7"/>
      <c r="D58" s="16">
        <f>E58+G58</f>
        <v>5.7</v>
      </c>
      <c r="E58" s="16">
        <v>5.7</v>
      </c>
      <c r="F58" s="16"/>
      <c r="G58" s="16"/>
      <c r="H58" s="10"/>
      <c r="I58" s="10"/>
      <c r="J58" s="10"/>
      <c r="K58" s="10"/>
      <c r="L58" s="12">
        <f t="shared" ref="L58" si="129">M58+O58</f>
        <v>5.7</v>
      </c>
      <c r="M58" s="12">
        <f t="shared" si="102"/>
        <v>5.7</v>
      </c>
      <c r="N58" s="12">
        <f t="shared" si="103"/>
        <v>0</v>
      </c>
      <c r="O58" s="12">
        <f t="shared" si="104"/>
        <v>0</v>
      </c>
    </row>
    <row r="59" spans="1:15" ht="15" customHeight="1" x14ac:dyDescent="0.25">
      <c r="A59" s="5" t="s">
        <v>76</v>
      </c>
      <c r="B59" s="91" t="s">
        <v>42</v>
      </c>
      <c r="C59" s="30" t="s">
        <v>46</v>
      </c>
      <c r="D59" s="16">
        <f t="shared" si="67"/>
        <v>134.6</v>
      </c>
      <c r="E59" s="16">
        <v>134.6</v>
      </c>
      <c r="F59" s="16">
        <v>107.6</v>
      </c>
      <c r="G59" s="16"/>
      <c r="H59" s="10">
        <f t="shared" ref="H59:H86" si="130">I59+K59</f>
        <v>0</v>
      </c>
      <c r="I59" s="10"/>
      <c r="J59" s="10"/>
      <c r="K59" s="10"/>
      <c r="L59" s="12">
        <f t="shared" si="115"/>
        <v>134.6</v>
      </c>
      <c r="M59" s="12">
        <f t="shared" si="102"/>
        <v>134.6</v>
      </c>
      <c r="N59" s="12">
        <f t="shared" si="103"/>
        <v>107.6</v>
      </c>
      <c r="O59" s="12">
        <f t="shared" si="104"/>
        <v>0</v>
      </c>
    </row>
    <row r="60" spans="1:15" ht="15" customHeight="1" x14ac:dyDescent="0.25">
      <c r="A60" s="5" t="s">
        <v>77</v>
      </c>
      <c r="B60" s="29" t="s">
        <v>153</v>
      </c>
      <c r="C60" s="30" t="s">
        <v>46</v>
      </c>
      <c r="D60" s="16">
        <f>E60+G60</f>
        <v>369.79999999999995</v>
      </c>
      <c r="E60" s="16">
        <f>E61+E62</f>
        <v>368.9</v>
      </c>
      <c r="F60" s="16">
        <f t="shared" ref="F60:G60" si="131">F61+F62</f>
        <v>357.4</v>
      </c>
      <c r="G60" s="16">
        <f t="shared" si="131"/>
        <v>0.9</v>
      </c>
      <c r="H60" s="10">
        <f t="shared" si="130"/>
        <v>-0.2</v>
      </c>
      <c r="I60" s="10">
        <f t="shared" ref="I60:K60" si="132">I61+I62</f>
        <v>-0.2</v>
      </c>
      <c r="J60" s="10">
        <f t="shared" si="132"/>
        <v>-0.2</v>
      </c>
      <c r="K60" s="10">
        <f t="shared" si="132"/>
        <v>0</v>
      </c>
      <c r="L60" s="12">
        <f t="shared" si="115"/>
        <v>369.59999999999997</v>
      </c>
      <c r="M60" s="12">
        <f t="shared" ref="M60:O60" si="133">M61+M62</f>
        <v>368.7</v>
      </c>
      <c r="N60" s="12">
        <f t="shared" si="133"/>
        <v>357.2</v>
      </c>
      <c r="O60" s="12">
        <f t="shared" si="133"/>
        <v>0.9</v>
      </c>
    </row>
    <row r="61" spans="1:15" ht="15" hidden="1" customHeight="1" x14ac:dyDescent="0.25">
      <c r="A61" s="232"/>
      <c r="B61" s="591" t="s">
        <v>601</v>
      </c>
      <c r="C61" s="232"/>
      <c r="D61" s="591">
        <f t="shared" ref="D61" si="134">E61+G61</f>
        <v>368.59999999999997</v>
      </c>
      <c r="E61" s="591">
        <v>367.7</v>
      </c>
      <c r="F61" s="591">
        <v>357.4</v>
      </c>
      <c r="G61" s="591">
        <v>0.9</v>
      </c>
      <c r="H61" s="591">
        <f t="shared" ref="H61" si="135">I61+K61</f>
        <v>-0.2</v>
      </c>
      <c r="I61" s="591">
        <v>-0.2</v>
      </c>
      <c r="J61" s="591">
        <v>-0.2</v>
      </c>
      <c r="K61" s="591"/>
      <c r="L61" s="591">
        <f t="shared" ref="L61" si="136">M61+O61</f>
        <v>368.4</v>
      </c>
      <c r="M61" s="591">
        <f t="shared" ref="M61" si="137">E61+I61</f>
        <v>367.5</v>
      </c>
      <c r="N61" s="591">
        <f t="shared" ref="N61" si="138">F61+J61</f>
        <v>357.2</v>
      </c>
      <c r="O61" s="591">
        <f t="shared" ref="O61" si="139">G61+K61</f>
        <v>0.9</v>
      </c>
    </row>
    <row r="62" spans="1:15" ht="26.25" x14ac:dyDescent="0.25">
      <c r="A62" s="162"/>
      <c r="B62" s="597" t="s">
        <v>600</v>
      </c>
      <c r="C62" s="7"/>
      <c r="D62" s="16">
        <f>E62+G62</f>
        <v>1.2</v>
      </c>
      <c r="E62" s="16">
        <v>1.2</v>
      </c>
      <c r="F62" s="16"/>
      <c r="G62" s="16"/>
      <c r="H62" s="10"/>
      <c r="I62" s="10"/>
      <c r="J62" s="10"/>
      <c r="K62" s="10"/>
      <c r="L62" s="12">
        <f t="shared" si="115"/>
        <v>1.2</v>
      </c>
      <c r="M62" s="12">
        <f t="shared" ref="M62" si="140">E62+I62</f>
        <v>1.2</v>
      </c>
      <c r="N62" s="12">
        <f t="shared" ref="N62" si="141">F62+J62</f>
        <v>0</v>
      </c>
      <c r="O62" s="12">
        <f t="shared" ref="O62" si="142">G62+K62</f>
        <v>0</v>
      </c>
    </row>
    <row r="63" spans="1:15" ht="15" customHeight="1" x14ac:dyDescent="0.25">
      <c r="A63" s="5" t="s">
        <v>78</v>
      </c>
      <c r="B63" s="29" t="s">
        <v>41</v>
      </c>
      <c r="C63" s="30" t="s">
        <v>46</v>
      </c>
      <c r="D63" s="16">
        <f t="shared" si="67"/>
        <v>154.79999999999998</v>
      </c>
      <c r="E63" s="16">
        <v>154.6</v>
      </c>
      <c r="F63" s="16">
        <v>136.19999999999999</v>
      </c>
      <c r="G63" s="16">
        <v>0.2</v>
      </c>
      <c r="H63" s="10">
        <f t="shared" si="130"/>
        <v>0</v>
      </c>
      <c r="I63" s="10"/>
      <c r="J63" s="10"/>
      <c r="K63" s="10"/>
      <c r="L63" s="12">
        <f t="shared" si="115"/>
        <v>154.79999999999998</v>
      </c>
      <c r="M63" s="12">
        <f t="shared" si="102"/>
        <v>154.6</v>
      </c>
      <c r="N63" s="12">
        <f t="shared" si="103"/>
        <v>136.19999999999999</v>
      </c>
      <c r="O63" s="12">
        <f t="shared" si="104"/>
        <v>0.2</v>
      </c>
    </row>
    <row r="64" spans="1:15" ht="15" customHeight="1" x14ac:dyDescent="0.25">
      <c r="A64" s="5" t="s">
        <v>79</v>
      </c>
      <c r="B64" s="91" t="s">
        <v>43</v>
      </c>
      <c r="C64" s="30" t="s">
        <v>46</v>
      </c>
      <c r="D64" s="16">
        <f>E64+G64</f>
        <v>313.5</v>
      </c>
      <c r="E64" s="16">
        <f>E65+E66</f>
        <v>312.2</v>
      </c>
      <c r="F64" s="16">
        <f t="shared" ref="F64:G64" si="143">F65+F66</f>
        <v>296.60000000000002</v>
      </c>
      <c r="G64" s="16">
        <f t="shared" si="143"/>
        <v>1.3</v>
      </c>
      <c r="H64" s="10">
        <f t="shared" ref="H64" si="144">I64+K64</f>
        <v>0</v>
      </c>
      <c r="I64" s="10">
        <f t="shared" ref="I64:K64" si="145">I65+I66</f>
        <v>0</v>
      </c>
      <c r="J64" s="10">
        <f t="shared" si="145"/>
        <v>2.2999999999999998</v>
      </c>
      <c r="K64" s="10">
        <f t="shared" si="145"/>
        <v>0</v>
      </c>
      <c r="L64" s="12">
        <f t="shared" ref="L64" si="146">M64+O64</f>
        <v>313.5</v>
      </c>
      <c r="M64" s="12">
        <f t="shared" ref="M64:O64" si="147">M65+M66</f>
        <v>312.2</v>
      </c>
      <c r="N64" s="12">
        <f t="shared" si="147"/>
        <v>298.90000000000003</v>
      </c>
      <c r="O64" s="12">
        <f t="shared" si="147"/>
        <v>1.3</v>
      </c>
    </row>
    <row r="65" spans="1:15" ht="15" hidden="1" customHeight="1" x14ac:dyDescent="0.25">
      <c r="A65" s="232"/>
      <c r="B65" s="591" t="s">
        <v>601</v>
      </c>
      <c r="C65" s="232"/>
      <c r="D65" s="591">
        <f t="shared" ref="D65" si="148">E65+G65</f>
        <v>312.60000000000002</v>
      </c>
      <c r="E65" s="591">
        <v>311.3</v>
      </c>
      <c r="F65" s="591">
        <v>296.60000000000002</v>
      </c>
      <c r="G65" s="591">
        <v>1.3</v>
      </c>
      <c r="H65" s="591">
        <f t="shared" ref="H65" si="149">I65+K65</f>
        <v>0</v>
      </c>
      <c r="I65" s="591"/>
      <c r="J65" s="591">
        <v>2.2999999999999998</v>
      </c>
      <c r="K65" s="591"/>
      <c r="L65" s="591">
        <f t="shared" ref="L65" si="150">M65+O65</f>
        <v>312.60000000000002</v>
      </c>
      <c r="M65" s="591">
        <f t="shared" ref="M65" si="151">E65+I65</f>
        <v>311.3</v>
      </c>
      <c r="N65" s="591">
        <f t="shared" ref="N65" si="152">F65+J65</f>
        <v>298.90000000000003</v>
      </c>
      <c r="O65" s="591">
        <f t="shared" ref="O65" si="153">G65+K65</f>
        <v>1.3</v>
      </c>
    </row>
    <row r="66" spans="1:15" ht="26.25" x14ac:dyDescent="0.25">
      <c r="A66" s="162"/>
      <c r="B66" s="597" t="s">
        <v>600</v>
      </c>
      <c r="C66" s="7"/>
      <c r="D66" s="16">
        <f>E66+G66</f>
        <v>0.9</v>
      </c>
      <c r="E66" s="16">
        <v>0.9</v>
      </c>
      <c r="F66" s="16"/>
      <c r="G66" s="16"/>
      <c r="H66" s="10"/>
      <c r="I66" s="10"/>
      <c r="J66" s="10"/>
      <c r="K66" s="10"/>
      <c r="L66" s="12">
        <f t="shared" ref="L66" si="154">M66+O66</f>
        <v>0.9</v>
      </c>
      <c r="M66" s="12">
        <f t="shared" si="102"/>
        <v>0.9</v>
      </c>
      <c r="N66" s="12">
        <f t="shared" si="103"/>
        <v>0</v>
      </c>
      <c r="O66" s="12">
        <f t="shared" si="104"/>
        <v>0</v>
      </c>
    </row>
    <row r="67" spans="1:15" ht="15" customHeight="1" x14ac:dyDescent="0.25">
      <c r="A67" s="5" t="s">
        <v>80</v>
      </c>
      <c r="B67" s="29" t="s">
        <v>40</v>
      </c>
      <c r="C67" s="30" t="s">
        <v>46</v>
      </c>
      <c r="D67" s="16">
        <f t="shared" si="67"/>
        <v>145.20000000000002</v>
      </c>
      <c r="E67" s="16">
        <v>144.4</v>
      </c>
      <c r="F67" s="16">
        <v>136.1</v>
      </c>
      <c r="G67" s="16">
        <v>0.8</v>
      </c>
      <c r="H67" s="10">
        <f t="shared" si="130"/>
        <v>0</v>
      </c>
      <c r="I67" s="10"/>
      <c r="J67" s="10"/>
      <c r="K67" s="10"/>
      <c r="L67" s="12">
        <f t="shared" si="115"/>
        <v>145.20000000000002</v>
      </c>
      <c r="M67" s="12">
        <f t="shared" si="102"/>
        <v>144.4</v>
      </c>
      <c r="N67" s="12">
        <f t="shared" si="103"/>
        <v>136.1</v>
      </c>
      <c r="O67" s="12">
        <f t="shared" si="104"/>
        <v>0.8</v>
      </c>
    </row>
    <row r="68" spans="1:15" ht="15" customHeight="1" x14ac:dyDescent="0.25">
      <c r="A68" s="5" t="s">
        <v>81</v>
      </c>
      <c r="B68" s="34" t="s">
        <v>312</v>
      </c>
      <c r="C68" s="30" t="s">
        <v>46</v>
      </c>
      <c r="D68" s="16">
        <f>E68+G68</f>
        <v>124.8</v>
      </c>
      <c r="E68" s="16">
        <f>E69+E70</f>
        <v>124.8</v>
      </c>
      <c r="F68" s="16">
        <f t="shared" ref="F68:G68" si="155">F69+F70</f>
        <v>119.9</v>
      </c>
      <c r="G68" s="16">
        <f t="shared" si="155"/>
        <v>0</v>
      </c>
      <c r="H68" s="10">
        <f t="shared" si="130"/>
        <v>0.1</v>
      </c>
      <c r="I68" s="10">
        <f t="shared" ref="I68:K68" si="156">I69+I70</f>
        <v>0.1</v>
      </c>
      <c r="J68" s="10">
        <f t="shared" si="156"/>
        <v>0.1</v>
      </c>
      <c r="K68" s="10">
        <f t="shared" si="156"/>
        <v>0</v>
      </c>
      <c r="L68" s="12">
        <f t="shared" si="115"/>
        <v>124.89999999999999</v>
      </c>
      <c r="M68" s="12">
        <f t="shared" ref="M68:O68" si="157">M69+M70</f>
        <v>124.89999999999999</v>
      </c>
      <c r="N68" s="12">
        <f t="shared" si="157"/>
        <v>120</v>
      </c>
      <c r="O68" s="12">
        <f t="shared" si="157"/>
        <v>0</v>
      </c>
    </row>
    <row r="69" spans="1:15" ht="15" hidden="1" customHeight="1" x14ac:dyDescent="0.25">
      <c r="A69" s="232"/>
      <c r="B69" s="591" t="s">
        <v>601</v>
      </c>
      <c r="C69" s="232"/>
      <c r="D69" s="591">
        <f>E69+G69</f>
        <v>124.5</v>
      </c>
      <c r="E69" s="591">
        <v>124.5</v>
      </c>
      <c r="F69" s="591">
        <v>119.9</v>
      </c>
      <c r="G69" s="591"/>
      <c r="H69" s="591">
        <f>I69+K69</f>
        <v>0.1</v>
      </c>
      <c r="I69" s="591">
        <v>0.1</v>
      </c>
      <c r="J69" s="591">
        <v>0.1</v>
      </c>
      <c r="K69" s="591"/>
      <c r="L69" s="591">
        <f>M69+O69</f>
        <v>124.6</v>
      </c>
      <c r="M69" s="591">
        <f>E69+I69</f>
        <v>124.6</v>
      </c>
      <c r="N69" s="591">
        <f>F69+J69</f>
        <v>120</v>
      </c>
      <c r="O69" s="591">
        <f>G69+K69</f>
        <v>0</v>
      </c>
    </row>
    <row r="70" spans="1:15" ht="26.25" x14ac:dyDescent="0.25">
      <c r="A70" s="162"/>
      <c r="B70" s="597" t="s">
        <v>600</v>
      </c>
      <c r="C70" s="7"/>
      <c r="D70" s="16">
        <f>E70+G70</f>
        <v>0.3</v>
      </c>
      <c r="E70" s="16">
        <v>0.3</v>
      </c>
      <c r="F70" s="16"/>
      <c r="G70" s="16"/>
      <c r="H70" s="10"/>
      <c r="I70" s="10"/>
      <c r="J70" s="10"/>
      <c r="K70" s="10"/>
      <c r="L70" s="12">
        <f t="shared" ref="L70" si="158">M70+O70</f>
        <v>0.3</v>
      </c>
      <c r="M70" s="12">
        <f t="shared" ref="M70" si="159">E70+I70</f>
        <v>0.3</v>
      </c>
      <c r="N70" s="12">
        <f t="shared" ref="N70" si="160">F70+J70</f>
        <v>0</v>
      </c>
      <c r="O70" s="12">
        <f t="shared" ref="O70" si="161">G70+K70</f>
        <v>0</v>
      </c>
    </row>
    <row r="71" spans="1:15" ht="15" customHeight="1" x14ac:dyDescent="0.25">
      <c r="A71" s="32" t="s">
        <v>82</v>
      </c>
      <c r="B71" s="91" t="s">
        <v>416</v>
      </c>
      <c r="C71" s="30" t="s">
        <v>46</v>
      </c>
      <c r="D71" s="16">
        <f t="shared" si="67"/>
        <v>37.799999999999997</v>
      </c>
      <c r="E71" s="16">
        <v>37.799999999999997</v>
      </c>
      <c r="F71" s="16">
        <v>34.700000000000003</v>
      </c>
      <c r="G71" s="16"/>
      <c r="H71" s="10">
        <f t="shared" si="130"/>
        <v>0</v>
      </c>
      <c r="I71" s="10"/>
      <c r="J71" s="10"/>
      <c r="K71" s="10"/>
      <c r="L71" s="12">
        <f t="shared" si="115"/>
        <v>37.799999999999997</v>
      </c>
      <c r="M71" s="12">
        <f t="shared" si="102"/>
        <v>37.799999999999997</v>
      </c>
      <c r="N71" s="12">
        <f t="shared" si="103"/>
        <v>34.700000000000003</v>
      </c>
      <c r="O71" s="12">
        <f t="shared" si="104"/>
        <v>0</v>
      </c>
    </row>
    <row r="72" spans="1:15" ht="15" customHeight="1" x14ac:dyDescent="0.25">
      <c r="A72" s="5" t="s">
        <v>83</v>
      </c>
      <c r="B72" s="29" t="s">
        <v>371</v>
      </c>
      <c r="C72" s="30" t="s">
        <v>46</v>
      </c>
      <c r="D72" s="16">
        <f t="shared" si="67"/>
        <v>53</v>
      </c>
      <c r="E72" s="16">
        <v>53</v>
      </c>
      <c r="F72" s="16">
        <v>49.4</v>
      </c>
      <c r="G72" s="16"/>
      <c r="H72" s="10">
        <f t="shared" si="130"/>
        <v>0.1</v>
      </c>
      <c r="I72" s="10">
        <v>0.1</v>
      </c>
      <c r="J72" s="10">
        <v>0.1</v>
      </c>
      <c r="K72" s="10"/>
      <c r="L72" s="12">
        <f t="shared" si="115"/>
        <v>53.1</v>
      </c>
      <c r="M72" s="12">
        <f t="shared" si="102"/>
        <v>53.1</v>
      </c>
      <c r="N72" s="12">
        <f t="shared" si="103"/>
        <v>49.5</v>
      </c>
      <c r="O72" s="12">
        <f t="shared" si="104"/>
        <v>0</v>
      </c>
    </row>
    <row r="73" spans="1:15" ht="15" customHeight="1" x14ac:dyDescent="0.25">
      <c r="A73" s="5" t="s">
        <v>84</v>
      </c>
      <c r="B73" s="29" t="s">
        <v>143</v>
      </c>
      <c r="C73" s="30" t="s">
        <v>46</v>
      </c>
      <c r="D73" s="16">
        <f t="shared" si="67"/>
        <v>278</v>
      </c>
      <c r="E73" s="16">
        <v>278</v>
      </c>
      <c r="F73" s="16">
        <v>256.39999999999998</v>
      </c>
      <c r="G73" s="16"/>
      <c r="H73" s="10">
        <f t="shared" si="130"/>
        <v>1.4</v>
      </c>
      <c r="I73" s="10">
        <v>1.4</v>
      </c>
      <c r="J73" s="10">
        <v>1.4</v>
      </c>
      <c r="K73" s="10"/>
      <c r="L73" s="12">
        <f t="shared" si="115"/>
        <v>279.39999999999998</v>
      </c>
      <c r="M73" s="12">
        <f t="shared" si="102"/>
        <v>279.39999999999998</v>
      </c>
      <c r="N73" s="12">
        <f t="shared" si="103"/>
        <v>257.79999999999995</v>
      </c>
      <c r="O73" s="12">
        <f t="shared" si="104"/>
        <v>0</v>
      </c>
    </row>
    <row r="74" spans="1:15" ht="15" customHeight="1" x14ac:dyDescent="0.25">
      <c r="A74" s="32" t="s">
        <v>85</v>
      </c>
      <c r="B74" s="29" t="s">
        <v>34</v>
      </c>
      <c r="C74" s="30" t="s">
        <v>46</v>
      </c>
      <c r="D74" s="16">
        <f t="shared" si="67"/>
        <v>137.30000000000001</v>
      </c>
      <c r="E74" s="16">
        <v>137.30000000000001</v>
      </c>
      <c r="F74" s="16">
        <v>130.6</v>
      </c>
      <c r="G74" s="16"/>
      <c r="H74" s="10">
        <f t="shared" si="130"/>
        <v>0.4</v>
      </c>
      <c r="I74" s="10">
        <v>0.4</v>
      </c>
      <c r="J74" s="10">
        <v>0.4</v>
      </c>
      <c r="K74" s="10"/>
      <c r="L74" s="12">
        <f t="shared" si="115"/>
        <v>137.70000000000002</v>
      </c>
      <c r="M74" s="12">
        <f t="shared" si="102"/>
        <v>137.70000000000002</v>
      </c>
      <c r="N74" s="12">
        <f t="shared" si="103"/>
        <v>131</v>
      </c>
      <c r="O74" s="12">
        <f t="shared" si="104"/>
        <v>0</v>
      </c>
    </row>
    <row r="75" spans="1:15" ht="15" customHeight="1" x14ac:dyDescent="0.25">
      <c r="A75" s="5" t="s">
        <v>86</v>
      </c>
      <c r="B75" s="29" t="s">
        <v>36</v>
      </c>
      <c r="C75" s="30" t="s">
        <v>46</v>
      </c>
      <c r="D75" s="16">
        <f t="shared" si="67"/>
        <v>140.69999999999999</v>
      </c>
      <c r="E75" s="16">
        <v>140.69999999999999</v>
      </c>
      <c r="F75" s="16">
        <v>130.6</v>
      </c>
      <c r="G75" s="16"/>
      <c r="H75" s="10">
        <f t="shared" si="130"/>
        <v>2.5</v>
      </c>
      <c r="I75" s="10">
        <v>2.5</v>
      </c>
      <c r="J75" s="10">
        <v>1</v>
      </c>
      <c r="K75" s="10"/>
      <c r="L75" s="12">
        <f t="shared" si="115"/>
        <v>143.19999999999999</v>
      </c>
      <c r="M75" s="12">
        <f t="shared" si="102"/>
        <v>143.19999999999999</v>
      </c>
      <c r="N75" s="12">
        <f t="shared" si="103"/>
        <v>131.6</v>
      </c>
      <c r="O75" s="12">
        <f t="shared" si="104"/>
        <v>0</v>
      </c>
    </row>
    <row r="76" spans="1:15" ht="15" customHeight="1" x14ac:dyDescent="0.25">
      <c r="A76" s="5" t="s">
        <v>87</v>
      </c>
      <c r="B76" s="29" t="s">
        <v>38</v>
      </c>
      <c r="C76" s="30" t="s">
        <v>46</v>
      </c>
      <c r="D76" s="16">
        <f t="shared" si="67"/>
        <v>310.7</v>
      </c>
      <c r="E76" s="16">
        <v>310.7</v>
      </c>
      <c r="F76" s="16">
        <v>293.89999999999998</v>
      </c>
      <c r="G76" s="16"/>
      <c r="H76" s="10">
        <f t="shared" si="130"/>
        <v>-3.3</v>
      </c>
      <c r="I76" s="10">
        <v>-5</v>
      </c>
      <c r="J76" s="10">
        <v>-3.3</v>
      </c>
      <c r="K76" s="10">
        <v>1.7</v>
      </c>
      <c r="L76" s="12">
        <f t="shared" si="115"/>
        <v>307.39999999999998</v>
      </c>
      <c r="M76" s="12">
        <f t="shared" si="102"/>
        <v>305.7</v>
      </c>
      <c r="N76" s="12">
        <f t="shared" si="103"/>
        <v>290.59999999999997</v>
      </c>
      <c r="O76" s="12">
        <f t="shared" si="104"/>
        <v>1.7</v>
      </c>
    </row>
    <row r="77" spans="1:15" ht="15" customHeight="1" x14ac:dyDescent="0.25">
      <c r="A77" s="5" t="s">
        <v>88</v>
      </c>
      <c r="B77" s="29" t="s">
        <v>37</v>
      </c>
      <c r="C77" s="30" t="s">
        <v>46</v>
      </c>
      <c r="D77" s="16">
        <f t="shared" si="67"/>
        <v>159.4</v>
      </c>
      <c r="E77" s="16">
        <v>155.6</v>
      </c>
      <c r="F77" s="16">
        <v>145.9</v>
      </c>
      <c r="G77" s="16">
        <v>3.8</v>
      </c>
      <c r="H77" s="10">
        <f t="shared" si="130"/>
        <v>0.6</v>
      </c>
      <c r="I77" s="10">
        <v>0.6</v>
      </c>
      <c r="J77" s="10">
        <v>0.9</v>
      </c>
      <c r="K77" s="10"/>
      <c r="L77" s="12">
        <f t="shared" si="115"/>
        <v>160</v>
      </c>
      <c r="M77" s="12">
        <f t="shared" si="102"/>
        <v>156.19999999999999</v>
      </c>
      <c r="N77" s="12">
        <f t="shared" si="103"/>
        <v>146.80000000000001</v>
      </c>
      <c r="O77" s="12">
        <f t="shared" si="104"/>
        <v>3.8</v>
      </c>
    </row>
    <row r="78" spans="1:15" ht="15" customHeight="1" x14ac:dyDescent="0.25">
      <c r="A78" s="5" t="s">
        <v>89</v>
      </c>
      <c r="B78" s="35" t="s">
        <v>35</v>
      </c>
      <c r="C78" s="15" t="s">
        <v>46</v>
      </c>
      <c r="D78" s="16">
        <f t="shared" si="67"/>
        <v>237.5</v>
      </c>
      <c r="E78" s="16">
        <v>237.5</v>
      </c>
      <c r="F78" s="16">
        <v>222.9</v>
      </c>
      <c r="G78" s="16"/>
      <c r="H78" s="10">
        <f t="shared" si="130"/>
        <v>0.3</v>
      </c>
      <c r="I78" s="10">
        <v>0.3</v>
      </c>
      <c r="J78" s="10">
        <v>0.3</v>
      </c>
      <c r="K78" s="10"/>
      <c r="L78" s="12">
        <f t="shared" si="115"/>
        <v>237.8</v>
      </c>
      <c r="M78" s="12">
        <f t="shared" si="102"/>
        <v>237.8</v>
      </c>
      <c r="N78" s="12">
        <f t="shared" si="103"/>
        <v>223.20000000000002</v>
      </c>
      <c r="O78" s="12">
        <f t="shared" si="104"/>
        <v>0</v>
      </c>
    </row>
    <row r="79" spans="1:15" ht="15" customHeight="1" x14ac:dyDescent="0.25">
      <c r="A79" s="5" t="s">
        <v>90</v>
      </c>
      <c r="B79" s="35" t="s">
        <v>44</v>
      </c>
      <c r="C79" s="15" t="s">
        <v>46</v>
      </c>
      <c r="D79" s="16">
        <f t="shared" si="67"/>
        <v>2.1</v>
      </c>
      <c r="E79" s="16">
        <v>2.1</v>
      </c>
      <c r="F79" s="16">
        <v>2</v>
      </c>
      <c r="G79" s="16"/>
      <c r="H79" s="10">
        <f t="shared" si="130"/>
        <v>0</v>
      </c>
      <c r="I79" s="10"/>
      <c r="J79" s="10"/>
      <c r="K79" s="10"/>
      <c r="L79" s="12">
        <f t="shared" si="115"/>
        <v>2.1</v>
      </c>
      <c r="M79" s="12">
        <f t="shared" si="102"/>
        <v>2.1</v>
      </c>
      <c r="N79" s="12">
        <f t="shared" si="103"/>
        <v>2</v>
      </c>
      <c r="O79" s="12">
        <f t="shared" si="104"/>
        <v>0</v>
      </c>
    </row>
    <row r="80" spans="1:15" ht="15" customHeight="1" x14ac:dyDescent="0.25">
      <c r="A80" s="5" t="s">
        <v>91</v>
      </c>
      <c r="B80" s="35" t="s">
        <v>582</v>
      </c>
      <c r="C80" s="15" t="s">
        <v>46</v>
      </c>
      <c r="D80" s="16">
        <f t="shared" si="67"/>
        <v>33.6</v>
      </c>
      <c r="E80" s="16">
        <v>33.6</v>
      </c>
      <c r="F80" s="16">
        <v>33</v>
      </c>
      <c r="G80" s="16"/>
      <c r="H80" s="10">
        <f t="shared" si="130"/>
        <v>0</v>
      </c>
      <c r="I80" s="10"/>
      <c r="J80" s="10"/>
      <c r="K80" s="10"/>
      <c r="L80" s="12">
        <f t="shared" si="115"/>
        <v>33.6</v>
      </c>
      <c r="M80" s="12">
        <f t="shared" si="102"/>
        <v>33.6</v>
      </c>
      <c r="N80" s="12">
        <f t="shared" si="103"/>
        <v>33</v>
      </c>
      <c r="O80" s="12">
        <f t="shared" si="104"/>
        <v>0</v>
      </c>
    </row>
    <row r="81" spans="1:18" ht="15" customHeight="1" x14ac:dyDescent="0.25">
      <c r="A81" s="5" t="s">
        <v>92</v>
      </c>
      <c r="B81" s="35" t="s">
        <v>59</v>
      </c>
      <c r="C81" s="15" t="s">
        <v>46</v>
      </c>
      <c r="D81" s="16">
        <f t="shared" si="67"/>
        <v>7.2</v>
      </c>
      <c r="E81" s="16">
        <v>7.2</v>
      </c>
      <c r="F81" s="16">
        <v>7.1</v>
      </c>
      <c r="G81" s="16"/>
      <c r="H81" s="10">
        <f t="shared" si="130"/>
        <v>0</v>
      </c>
      <c r="I81" s="10"/>
      <c r="J81" s="10"/>
      <c r="K81" s="10"/>
      <c r="L81" s="12">
        <f t="shared" si="115"/>
        <v>7.2</v>
      </c>
      <c r="M81" s="12">
        <f t="shared" si="102"/>
        <v>7.2</v>
      </c>
      <c r="N81" s="12">
        <f t="shared" si="103"/>
        <v>7.1</v>
      </c>
      <c r="O81" s="12">
        <f t="shared" si="104"/>
        <v>0</v>
      </c>
    </row>
    <row r="82" spans="1:18" ht="15" customHeight="1" x14ac:dyDescent="0.25">
      <c r="A82" s="5" t="s">
        <v>93</v>
      </c>
      <c r="B82" s="35" t="s">
        <v>45</v>
      </c>
      <c r="C82" s="15" t="s">
        <v>46</v>
      </c>
      <c r="D82" s="16">
        <f t="shared" si="67"/>
        <v>91.6</v>
      </c>
      <c r="E82" s="16">
        <v>91.6</v>
      </c>
      <c r="F82" s="16">
        <v>88.6</v>
      </c>
      <c r="G82" s="16"/>
      <c r="H82" s="10">
        <f t="shared" si="130"/>
        <v>0</v>
      </c>
      <c r="I82" s="10"/>
      <c r="J82" s="10"/>
      <c r="K82" s="10"/>
      <c r="L82" s="12">
        <f t="shared" si="115"/>
        <v>91.6</v>
      </c>
      <c r="M82" s="12">
        <f t="shared" si="102"/>
        <v>91.6</v>
      </c>
      <c r="N82" s="12">
        <f t="shared" si="103"/>
        <v>88.6</v>
      </c>
      <c r="O82" s="12">
        <f t="shared" si="104"/>
        <v>0</v>
      </c>
    </row>
    <row r="83" spans="1:18" s="36" customFormat="1" ht="15" customHeight="1" x14ac:dyDescent="0.25">
      <c r="A83" s="5" t="s">
        <v>94</v>
      </c>
      <c r="B83" s="35" t="s">
        <v>156</v>
      </c>
      <c r="C83" s="15" t="s">
        <v>46</v>
      </c>
      <c r="D83" s="16">
        <f>E83+G83</f>
        <v>545.09999999999991</v>
      </c>
      <c r="E83" s="16">
        <f>E84+E85</f>
        <v>538.79999999999995</v>
      </c>
      <c r="F83" s="16">
        <f t="shared" ref="F83:G83" si="162">F84+F85</f>
        <v>515.20000000000005</v>
      </c>
      <c r="G83" s="16">
        <f t="shared" si="162"/>
        <v>6.3</v>
      </c>
      <c r="H83" s="10">
        <f t="shared" ref="H83" si="163">I83+K83</f>
        <v>6.8</v>
      </c>
      <c r="I83" s="10">
        <f t="shared" ref="I83:K83" si="164">I84+I85</f>
        <v>1.8</v>
      </c>
      <c r="J83" s="10">
        <f t="shared" si="164"/>
        <v>9.5</v>
      </c>
      <c r="K83" s="10">
        <f t="shared" si="164"/>
        <v>5</v>
      </c>
      <c r="L83" s="12">
        <f t="shared" ref="L83" si="165">M83+O83</f>
        <v>551.89999999999986</v>
      </c>
      <c r="M83" s="12">
        <f t="shared" ref="M83:O83" si="166">M84+M85</f>
        <v>540.59999999999991</v>
      </c>
      <c r="N83" s="12">
        <f t="shared" si="166"/>
        <v>524.70000000000005</v>
      </c>
      <c r="O83" s="12">
        <f t="shared" si="166"/>
        <v>11.3</v>
      </c>
    </row>
    <row r="84" spans="1:18" ht="15" hidden="1" customHeight="1" x14ac:dyDescent="0.25">
      <c r="A84" s="232"/>
      <c r="B84" s="591" t="s">
        <v>601</v>
      </c>
      <c r="C84" s="232"/>
      <c r="D84" s="591">
        <f t="shared" ref="D84" si="167">E84+G84</f>
        <v>544.19999999999993</v>
      </c>
      <c r="E84" s="591">
        <v>537.9</v>
      </c>
      <c r="F84" s="591">
        <v>515.20000000000005</v>
      </c>
      <c r="G84" s="591">
        <v>6.3</v>
      </c>
      <c r="H84" s="591">
        <f t="shared" ref="H84" si="168">I84+K84</f>
        <v>6.8</v>
      </c>
      <c r="I84" s="591">
        <v>1.8</v>
      </c>
      <c r="J84" s="591">
        <v>9.5</v>
      </c>
      <c r="K84" s="591">
        <v>5</v>
      </c>
      <c r="L84" s="591">
        <f t="shared" ref="L84" si="169">M84+O84</f>
        <v>550.99999999999989</v>
      </c>
      <c r="M84" s="591">
        <f t="shared" ref="M84" si="170">E84+I84</f>
        <v>539.69999999999993</v>
      </c>
      <c r="N84" s="591">
        <f t="shared" ref="N84" si="171">F84+J84</f>
        <v>524.70000000000005</v>
      </c>
      <c r="O84" s="591">
        <f t="shared" ref="O84" si="172">G84+K84</f>
        <v>11.3</v>
      </c>
    </row>
    <row r="85" spans="1:18" ht="26.25" x14ac:dyDescent="0.25">
      <c r="A85" s="162"/>
      <c r="B85" s="597" t="s">
        <v>600</v>
      </c>
      <c r="C85" s="7"/>
      <c r="D85" s="16">
        <f>E85+G85</f>
        <v>0.9</v>
      </c>
      <c r="E85" s="16">
        <v>0.9</v>
      </c>
      <c r="F85" s="16"/>
      <c r="G85" s="16"/>
      <c r="H85" s="10"/>
      <c r="I85" s="10"/>
      <c r="J85" s="10"/>
      <c r="K85" s="10"/>
      <c r="L85" s="12">
        <f t="shared" ref="L85" si="173">M85+O85</f>
        <v>0.9</v>
      </c>
      <c r="M85" s="12">
        <f t="shared" ref="M85" si="174">E85+I85</f>
        <v>0.9</v>
      </c>
      <c r="N85" s="12">
        <f t="shared" ref="N85" si="175">F85+J85</f>
        <v>0</v>
      </c>
      <c r="O85" s="12">
        <f t="shared" ref="O85" si="176">G85+K85</f>
        <v>0</v>
      </c>
    </row>
    <row r="86" spans="1:18" s="36" customFormat="1" ht="15" customHeight="1" x14ac:dyDescent="0.25">
      <c r="A86" s="5" t="s">
        <v>95</v>
      </c>
      <c r="B86" s="35" t="s">
        <v>58</v>
      </c>
      <c r="C86" s="15" t="s">
        <v>46</v>
      </c>
      <c r="D86" s="16">
        <f t="shared" si="67"/>
        <v>26.1</v>
      </c>
      <c r="E86" s="16">
        <v>26.1</v>
      </c>
      <c r="F86" s="16">
        <v>25.5</v>
      </c>
      <c r="G86" s="16"/>
      <c r="H86" s="10">
        <f t="shared" si="130"/>
        <v>0</v>
      </c>
      <c r="I86" s="10"/>
      <c r="J86" s="10"/>
      <c r="K86" s="10"/>
      <c r="L86" s="12">
        <f t="shared" si="115"/>
        <v>26.1</v>
      </c>
      <c r="M86" s="12">
        <f t="shared" si="102"/>
        <v>26.1</v>
      </c>
      <c r="N86" s="12">
        <f t="shared" si="103"/>
        <v>25.5</v>
      </c>
      <c r="O86" s="12">
        <f t="shared" si="104"/>
        <v>0</v>
      </c>
    </row>
    <row r="87" spans="1:18" ht="15.95" customHeight="1" x14ac:dyDescent="0.25">
      <c r="A87" s="20" t="s">
        <v>96</v>
      </c>
      <c r="B87" s="27" t="s">
        <v>160</v>
      </c>
      <c r="C87" s="25"/>
      <c r="D87" s="23">
        <f>D26+D31+D34+D37+D40+D43+D44+D47+D50+D53+D56+D59+D60+D63+D64+D67+D68+D71+D72+D73+D74+D75+D76+D77+D78+D79+D80+D81+D82+D83+D86</f>
        <v>10712.600000000002</v>
      </c>
      <c r="E87" s="23">
        <f t="shared" ref="E87:O87" si="177">E26+E31+E34+E37+E40+E43+E44+E47+E50+E53+E56+E59+E60+E63+E64+E67+E68+E71+E72+E73+E74+E75+E76+E77+E78+E79+E80+E81+E82+E83+E86</f>
        <v>10650.300000000001</v>
      </c>
      <c r="F87" s="23">
        <f t="shared" si="177"/>
        <v>9989.4000000000015</v>
      </c>
      <c r="G87" s="23">
        <f t="shared" si="177"/>
        <v>62.3</v>
      </c>
      <c r="H87" s="24">
        <f t="shared" si="177"/>
        <v>8.8817841970012523E-16</v>
      </c>
      <c r="I87" s="24">
        <f t="shared" si="177"/>
        <v>-6.6999999999999984</v>
      </c>
      <c r="J87" s="24">
        <f t="shared" si="177"/>
        <v>18.800000000000004</v>
      </c>
      <c r="K87" s="24">
        <f t="shared" si="177"/>
        <v>6.7</v>
      </c>
      <c r="L87" s="48">
        <f t="shared" si="177"/>
        <v>10712.600000000002</v>
      </c>
      <c r="M87" s="48">
        <f t="shared" si="177"/>
        <v>10643.600000000004</v>
      </c>
      <c r="N87" s="48">
        <f t="shared" si="177"/>
        <v>10008.200000000003</v>
      </c>
      <c r="O87" s="48">
        <f t="shared" si="177"/>
        <v>69</v>
      </c>
    </row>
    <row r="88" spans="1:18" ht="15.95" customHeight="1" x14ac:dyDescent="0.25">
      <c r="A88" s="97"/>
      <c r="B88" s="479" t="s">
        <v>181</v>
      </c>
      <c r="C88" s="45"/>
      <c r="D88" s="23"/>
      <c r="E88" s="23"/>
      <c r="F88" s="23"/>
      <c r="G88" s="23"/>
      <c r="H88" s="208"/>
      <c r="I88" s="24"/>
      <c r="J88" s="24"/>
      <c r="K88" s="236"/>
      <c r="L88" s="48"/>
      <c r="M88" s="48"/>
      <c r="N88" s="48"/>
      <c r="O88" s="48"/>
    </row>
    <row r="89" spans="1:18" s="36" customFormat="1" ht="27.95" customHeight="1" x14ac:dyDescent="0.25">
      <c r="A89" s="97"/>
      <c r="B89" s="594" t="s">
        <v>600</v>
      </c>
      <c r="C89" s="595"/>
      <c r="D89" s="94">
        <f>D30+D33+D36+D39+D42+D46+D49+D52+D55+D58+D62+D66+D70+D85</f>
        <v>44.1</v>
      </c>
      <c r="E89" s="94">
        <f t="shared" ref="E89:O89" si="178">E30+E33+E36+E39+E42+E46+E49+E52+E55+E58+E62+E66+E70+E85</f>
        <v>44.1</v>
      </c>
      <c r="F89" s="94">
        <f t="shared" si="178"/>
        <v>0</v>
      </c>
      <c r="G89" s="94">
        <f t="shared" si="178"/>
        <v>0</v>
      </c>
      <c r="H89" s="194">
        <f t="shared" si="178"/>
        <v>0</v>
      </c>
      <c r="I89" s="98">
        <f t="shared" si="178"/>
        <v>0</v>
      </c>
      <c r="J89" s="98">
        <f t="shared" si="178"/>
        <v>0</v>
      </c>
      <c r="K89" s="244">
        <f t="shared" si="178"/>
        <v>0</v>
      </c>
      <c r="L89" s="596">
        <f t="shared" si="178"/>
        <v>44.1</v>
      </c>
      <c r="M89" s="596">
        <f t="shared" si="178"/>
        <v>44.1</v>
      </c>
      <c r="N89" s="596">
        <f t="shared" si="178"/>
        <v>0</v>
      </c>
      <c r="O89" s="596">
        <f t="shared" si="178"/>
        <v>0</v>
      </c>
    </row>
    <row r="90" spans="1:18" ht="15" customHeight="1" x14ac:dyDescent="0.25">
      <c r="A90" s="103"/>
      <c r="B90" s="49"/>
      <c r="C90" s="104"/>
      <c r="D90" s="49"/>
      <c r="E90" s="49"/>
      <c r="F90" s="105"/>
      <c r="G90" s="105"/>
      <c r="H90" s="105"/>
      <c r="I90" s="105"/>
      <c r="J90" s="105"/>
      <c r="K90" s="105"/>
      <c r="L90" s="105"/>
      <c r="M90" s="105"/>
      <c r="N90" s="105"/>
    </row>
    <row r="91" spans="1:18" x14ac:dyDescent="0.25">
      <c r="A91" s="103"/>
      <c r="B91" s="6"/>
      <c r="C91" s="106"/>
      <c r="D91" s="6">
        <v>10712.6</v>
      </c>
      <c r="E91" s="6">
        <v>10650.3</v>
      </c>
      <c r="F91" s="107">
        <v>9989.4</v>
      </c>
      <c r="G91" s="6">
        <v>62.3</v>
      </c>
      <c r="H91" s="6"/>
      <c r="I91" s="6"/>
      <c r="J91" s="6"/>
      <c r="K91" s="6"/>
      <c r="L91" s="6"/>
      <c r="M91" s="6"/>
      <c r="N91" s="6"/>
      <c r="Q91" s="68" t="s">
        <v>256</v>
      </c>
      <c r="R91" s="69">
        <f>SUMIF(C26:C86,1,L26:L86)</f>
        <v>0</v>
      </c>
    </row>
    <row r="92" spans="1:18" x14ac:dyDescent="0.25">
      <c r="A92" s="6"/>
      <c r="B92" s="6"/>
      <c r="C92" s="51"/>
      <c r="D92" s="6">
        <f>D91-D87</f>
        <v>0</v>
      </c>
      <c r="E92" s="6">
        <f t="shared" ref="E92:G92" si="179">E91-E87</f>
        <v>0</v>
      </c>
      <c r="F92" s="6">
        <f t="shared" si="179"/>
        <v>0</v>
      </c>
      <c r="G92" s="6">
        <f t="shared" si="179"/>
        <v>0</v>
      </c>
      <c r="H92" s="6"/>
      <c r="I92" s="6"/>
      <c r="J92" s="6"/>
      <c r="K92" s="6"/>
      <c r="L92" s="6"/>
      <c r="M92" s="6"/>
      <c r="N92" s="6"/>
      <c r="O92" s="6"/>
      <c r="Q92" s="68" t="s">
        <v>257</v>
      </c>
      <c r="R92" s="69">
        <f>SUMIF(C27:C87,2,L27:L87)</f>
        <v>0</v>
      </c>
    </row>
    <row r="93" spans="1:18" x14ac:dyDescent="0.25">
      <c r="A93" s="6"/>
      <c r="B93" s="6"/>
      <c r="C93" s="51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Q93" s="68" t="s">
        <v>258</v>
      </c>
      <c r="R93" s="69">
        <f>SUMIF(C28:C88,3,L28:L88)</f>
        <v>0</v>
      </c>
    </row>
    <row r="94" spans="1:18" x14ac:dyDescent="0.25">
      <c r="A94" s="6"/>
      <c r="B94" s="6"/>
      <c r="C94" s="51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Q94" s="68" t="s">
        <v>331</v>
      </c>
      <c r="R94" s="69">
        <f>SUMIF(C29:C89,41,L29:L89)</f>
        <v>0</v>
      </c>
    </row>
    <row r="95" spans="1:18" x14ac:dyDescent="0.25">
      <c r="A95" s="6"/>
      <c r="B95" s="6"/>
      <c r="C95" s="51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Q95" s="68" t="s">
        <v>262</v>
      </c>
      <c r="R95" s="69">
        <f>SUMIF(C30:C90,5,L30:L90)</f>
        <v>0</v>
      </c>
    </row>
    <row r="96" spans="1:18" x14ac:dyDescent="0.25">
      <c r="A96" s="6"/>
      <c r="B96" s="6"/>
      <c r="C96" s="51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Q96" s="68" t="s">
        <v>260</v>
      </c>
      <c r="R96" s="69">
        <f>SUMIF(C31:C91,6,L31:L91)</f>
        <v>0</v>
      </c>
    </row>
    <row r="97" spans="1:18" x14ac:dyDescent="0.25">
      <c r="A97" s="6"/>
      <c r="B97" s="6"/>
      <c r="C97" s="51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Q97" s="68" t="s">
        <v>261</v>
      </c>
      <c r="R97" s="69">
        <f>SUMIF(C32:C92,7,L32:L92)</f>
        <v>0</v>
      </c>
    </row>
    <row r="98" spans="1:18" x14ac:dyDescent="0.25">
      <c r="A98" s="6"/>
      <c r="B98" s="6"/>
      <c r="C98" s="51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Q98" s="68" t="s">
        <v>263</v>
      </c>
      <c r="R98" s="69">
        <f>SUMIF(C26:C93,8,L26:L93)</f>
        <v>13.1</v>
      </c>
    </row>
    <row r="99" spans="1:18" x14ac:dyDescent="0.25">
      <c r="A99" s="6"/>
      <c r="B99" s="6"/>
      <c r="C99" s="51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Q99" s="68" t="s">
        <v>264</v>
      </c>
      <c r="R99" s="69">
        <f>SUMIF(C26:C94,9,L26:L94)</f>
        <v>10699.500000000002</v>
      </c>
    </row>
    <row r="100" spans="1:18" x14ac:dyDescent="0.25">
      <c r="A100" s="6"/>
      <c r="B100" s="6"/>
      <c r="C100" s="51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Q100" s="68" t="s">
        <v>265</v>
      </c>
      <c r="R100" s="69">
        <f t="shared" ref="R100" si="180">SUMIF(C35:C95,1,L35:L95)</f>
        <v>0</v>
      </c>
    </row>
    <row r="101" spans="1:18" x14ac:dyDescent="0.25">
      <c r="A101" s="6"/>
      <c r="B101" s="6"/>
      <c r="C101" s="51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Q101" s="68"/>
      <c r="R101" s="69"/>
    </row>
    <row r="102" spans="1:18" x14ac:dyDescent="0.25">
      <c r="A102" s="6"/>
      <c r="B102" s="6"/>
      <c r="C102" s="51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Q102" s="73" t="s">
        <v>160</v>
      </c>
      <c r="R102" s="74">
        <f>SUM(R91:R100)</f>
        <v>10712.600000000002</v>
      </c>
    </row>
    <row r="103" spans="1:18" x14ac:dyDescent="0.25">
      <c r="A103" s="6"/>
      <c r="B103" s="6"/>
      <c r="C103" s="51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</row>
    <row r="104" spans="1:18" x14ac:dyDescent="0.25">
      <c r="A104" s="6"/>
      <c r="B104" s="6"/>
      <c r="C104" s="51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</row>
    <row r="105" spans="1:18" x14ac:dyDescent="0.25">
      <c r="A105" s="6"/>
      <c r="B105" s="6"/>
      <c r="C105" s="51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</row>
    <row r="106" spans="1:18" x14ac:dyDescent="0.25">
      <c r="A106" s="6"/>
      <c r="B106" s="6"/>
      <c r="C106" s="51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</row>
    <row r="107" spans="1:18" x14ac:dyDescent="0.25">
      <c r="A107" s="6"/>
      <c r="B107" s="6"/>
      <c r="C107" s="51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</row>
    <row r="108" spans="1:18" x14ac:dyDescent="0.25">
      <c r="A108" s="6"/>
      <c r="B108" s="6"/>
      <c r="C108" s="51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</row>
    <row r="109" spans="1:18" x14ac:dyDescent="0.25">
      <c r="A109" s="6"/>
      <c r="B109" s="6"/>
      <c r="C109" s="51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</row>
    <row r="110" spans="1:18" x14ac:dyDescent="0.25">
      <c r="A110" s="6"/>
      <c r="B110" s="6"/>
      <c r="C110" s="51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</row>
    <row r="111" spans="1:18" x14ac:dyDescent="0.25">
      <c r="A111" s="6"/>
      <c r="B111" s="6"/>
      <c r="C111" s="51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</row>
    <row r="112" spans="1:18" x14ac:dyDescent="0.25">
      <c r="A112" s="6"/>
      <c r="B112" s="6"/>
      <c r="C112" s="51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</row>
    <row r="113" spans="1:14" x14ac:dyDescent="0.25">
      <c r="A113" s="6"/>
      <c r="B113" s="6"/>
      <c r="C113" s="51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</row>
    <row r="114" spans="1:14" x14ac:dyDescent="0.25">
      <c r="A114" s="6"/>
      <c r="B114" s="6"/>
      <c r="C114" s="51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</row>
    <row r="115" spans="1:14" x14ac:dyDescent="0.25">
      <c r="A115" s="6"/>
      <c r="B115" s="6"/>
      <c r="C115" s="51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</row>
    <row r="116" spans="1:14" x14ac:dyDescent="0.25">
      <c r="A116" s="6"/>
      <c r="B116" s="6"/>
      <c r="C116" s="51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</row>
    <row r="117" spans="1:14" x14ac:dyDescent="0.25">
      <c r="A117" s="6"/>
      <c r="B117" s="6"/>
      <c r="C117" s="51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</row>
    <row r="118" spans="1:14" x14ac:dyDescent="0.25">
      <c r="A118" s="6"/>
      <c r="B118" s="6"/>
      <c r="C118" s="51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</row>
    <row r="119" spans="1:14" x14ac:dyDescent="0.25">
      <c r="A119" s="6"/>
      <c r="B119" s="6"/>
      <c r="C119" s="51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</row>
    <row r="120" spans="1:14" x14ac:dyDescent="0.25">
      <c r="A120" s="6"/>
      <c r="B120" s="6"/>
      <c r="C120" s="51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</row>
    <row r="121" spans="1:14" x14ac:dyDescent="0.25">
      <c r="A121" s="6"/>
      <c r="B121" s="6"/>
      <c r="C121" s="51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</row>
    <row r="122" spans="1:14" x14ac:dyDescent="0.25">
      <c r="A122" s="6"/>
      <c r="B122" s="6"/>
      <c r="C122" s="51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</row>
    <row r="123" spans="1:14" x14ac:dyDescent="0.25">
      <c r="A123" s="6"/>
      <c r="B123" s="6"/>
      <c r="C123" s="51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</row>
    <row r="124" spans="1:14" x14ac:dyDescent="0.25">
      <c r="A124" s="6"/>
      <c r="B124" s="6"/>
      <c r="C124" s="51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</row>
    <row r="125" spans="1:14" x14ac:dyDescent="0.25">
      <c r="A125" s="6"/>
      <c r="B125" s="6"/>
      <c r="C125" s="51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</row>
    <row r="126" spans="1:14" x14ac:dyDescent="0.25">
      <c r="A126" s="6"/>
      <c r="B126" s="6"/>
      <c r="C126" s="51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</row>
    <row r="127" spans="1:14" x14ac:dyDescent="0.25">
      <c r="A127" s="6"/>
      <c r="B127" s="6"/>
      <c r="C127" s="51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</row>
    <row r="128" spans="1:14" x14ac:dyDescent="0.25">
      <c r="A128" s="6"/>
      <c r="B128" s="6"/>
      <c r="C128" s="51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</row>
    <row r="129" spans="1:14" x14ac:dyDescent="0.25">
      <c r="A129" s="6"/>
      <c r="B129" s="6"/>
      <c r="C129" s="51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</row>
    <row r="130" spans="1:14" x14ac:dyDescent="0.25">
      <c r="A130" s="6"/>
      <c r="B130" s="6"/>
      <c r="C130" s="51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</row>
    <row r="131" spans="1:14" x14ac:dyDescent="0.25">
      <c r="A131" s="6"/>
      <c r="B131" s="6"/>
      <c r="C131" s="51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</row>
    <row r="132" spans="1:14" x14ac:dyDescent="0.25">
      <c r="A132" s="6"/>
      <c r="B132" s="6"/>
      <c r="C132" s="51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</row>
    <row r="133" spans="1:14" x14ac:dyDescent="0.25">
      <c r="A133" s="6"/>
      <c r="B133" s="6"/>
      <c r="C133" s="51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</row>
    <row r="134" spans="1:14" x14ac:dyDescent="0.25">
      <c r="A134" s="6"/>
      <c r="B134" s="6"/>
      <c r="C134" s="51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</row>
    <row r="135" spans="1:14" x14ac:dyDescent="0.25">
      <c r="A135" s="6"/>
      <c r="B135" s="6"/>
      <c r="C135" s="51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</row>
    <row r="136" spans="1:14" x14ac:dyDescent="0.25">
      <c r="A136" s="6"/>
      <c r="B136" s="6"/>
      <c r="C136" s="51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</row>
    <row r="137" spans="1:14" x14ac:dyDescent="0.25">
      <c r="A137" s="6"/>
      <c r="B137" s="6"/>
      <c r="C137" s="51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</row>
    <row r="138" spans="1:14" x14ac:dyDescent="0.25">
      <c r="A138" s="6"/>
      <c r="B138" s="6"/>
      <c r="C138" s="51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</row>
    <row r="139" spans="1:14" x14ac:dyDescent="0.25">
      <c r="A139" s="6"/>
      <c r="B139" s="6"/>
      <c r="C139" s="51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</row>
    <row r="140" spans="1:14" x14ac:dyDescent="0.25">
      <c r="A140" s="6"/>
      <c r="B140" s="6"/>
      <c r="C140" s="51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</row>
    <row r="141" spans="1:14" x14ac:dyDescent="0.25">
      <c r="A141" s="6"/>
      <c r="B141" s="6"/>
      <c r="C141" s="51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</row>
    <row r="142" spans="1:14" x14ac:dyDescent="0.25">
      <c r="A142" s="6"/>
      <c r="B142" s="6"/>
      <c r="C142" s="51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</row>
    <row r="143" spans="1:14" x14ac:dyDescent="0.25">
      <c r="A143" s="6"/>
      <c r="B143" s="6"/>
      <c r="C143" s="51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</row>
    <row r="144" spans="1:14" x14ac:dyDescent="0.25">
      <c r="A144" s="6"/>
      <c r="B144" s="6"/>
      <c r="C144" s="51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</row>
    <row r="145" spans="1:14" x14ac:dyDescent="0.25">
      <c r="A145" s="6"/>
      <c r="B145" s="6"/>
      <c r="C145" s="51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</row>
    <row r="146" spans="1:14" x14ac:dyDescent="0.25">
      <c r="A146" s="6"/>
      <c r="B146" s="6"/>
      <c r="C146" s="51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</row>
    <row r="147" spans="1:14" x14ac:dyDescent="0.25">
      <c r="A147" s="6"/>
      <c r="B147" s="6"/>
      <c r="C147" s="51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</row>
    <row r="148" spans="1:14" x14ac:dyDescent="0.25">
      <c r="A148" s="6"/>
      <c r="B148" s="6"/>
      <c r="C148" s="51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</row>
    <row r="149" spans="1:14" x14ac:dyDescent="0.25">
      <c r="A149" s="6"/>
      <c r="B149" s="6"/>
      <c r="C149" s="51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</row>
    <row r="150" spans="1:14" x14ac:dyDescent="0.25">
      <c r="A150" s="6"/>
      <c r="B150" s="6"/>
      <c r="C150" s="51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</row>
    <row r="151" spans="1:14" x14ac:dyDescent="0.25">
      <c r="A151" s="6"/>
      <c r="B151" s="6"/>
      <c r="C151" s="51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</row>
    <row r="152" spans="1:14" x14ac:dyDescent="0.25">
      <c r="A152" s="6"/>
      <c r="B152" s="6"/>
      <c r="C152" s="51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</row>
    <row r="153" spans="1:14" x14ac:dyDescent="0.25">
      <c r="A153" s="6"/>
      <c r="B153" s="6"/>
      <c r="C153" s="51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</row>
    <row r="154" spans="1:14" x14ac:dyDescent="0.25">
      <c r="A154" s="6"/>
      <c r="B154" s="6"/>
      <c r="C154" s="51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</row>
    <row r="155" spans="1:14" x14ac:dyDescent="0.25">
      <c r="A155" s="6"/>
      <c r="B155" s="6"/>
      <c r="C155" s="51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</row>
    <row r="156" spans="1:14" x14ac:dyDescent="0.25">
      <c r="A156" s="6"/>
      <c r="B156" s="6"/>
      <c r="C156" s="51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</row>
    <row r="157" spans="1:14" x14ac:dyDescent="0.25">
      <c r="A157" s="6"/>
      <c r="B157" s="6"/>
      <c r="C157" s="51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</row>
    <row r="158" spans="1:14" x14ac:dyDescent="0.25">
      <c r="A158" s="6"/>
      <c r="B158" s="6"/>
      <c r="C158" s="51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</row>
    <row r="159" spans="1:14" x14ac:dyDescent="0.25">
      <c r="A159" s="6"/>
      <c r="B159" s="6"/>
      <c r="C159" s="51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</row>
    <row r="160" spans="1:14" x14ac:dyDescent="0.25">
      <c r="A160" s="6"/>
      <c r="B160" s="6"/>
      <c r="C160" s="51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</row>
    <row r="161" spans="1:14" x14ac:dyDescent="0.25">
      <c r="A161" s="6"/>
      <c r="B161" s="6"/>
      <c r="C161" s="51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</row>
    <row r="162" spans="1:14" x14ac:dyDescent="0.25">
      <c r="A162" s="6"/>
      <c r="B162" s="6"/>
      <c r="C162" s="51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</row>
    <row r="163" spans="1:14" x14ac:dyDescent="0.25">
      <c r="A163" s="6"/>
      <c r="B163" s="6"/>
      <c r="C163" s="51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</row>
    <row r="164" spans="1:14" x14ac:dyDescent="0.25">
      <c r="A164" s="6"/>
      <c r="B164" s="6"/>
      <c r="C164" s="51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</row>
    <row r="165" spans="1:14" x14ac:dyDescent="0.25">
      <c r="A165" s="6"/>
      <c r="B165" s="6"/>
      <c r="C165" s="51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</row>
    <row r="166" spans="1:14" x14ac:dyDescent="0.25">
      <c r="A166" s="6"/>
      <c r="B166" s="6"/>
      <c r="C166" s="51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</row>
    <row r="167" spans="1:14" x14ac:dyDescent="0.25">
      <c r="A167" s="6"/>
      <c r="B167" s="6"/>
      <c r="C167" s="51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</row>
    <row r="168" spans="1:14" x14ac:dyDescent="0.25">
      <c r="A168" s="6"/>
      <c r="B168" s="6"/>
      <c r="C168" s="51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</row>
    <row r="169" spans="1:14" x14ac:dyDescent="0.25">
      <c r="A169" s="6"/>
      <c r="B169" s="6"/>
      <c r="C169" s="51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</row>
    <row r="170" spans="1:14" x14ac:dyDescent="0.25">
      <c r="A170" s="6"/>
      <c r="B170" s="6"/>
      <c r="C170" s="51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</row>
    <row r="171" spans="1:14" x14ac:dyDescent="0.25">
      <c r="A171" s="6"/>
      <c r="B171" s="6"/>
      <c r="C171" s="51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</row>
    <row r="172" spans="1:14" x14ac:dyDescent="0.25">
      <c r="A172" s="6"/>
      <c r="B172" s="6"/>
      <c r="C172" s="51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</row>
    <row r="173" spans="1:14" x14ac:dyDescent="0.25">
      <c r="A173" s="6"/>
      <c r="B173" s="6"/>
      <c r="C173" s="51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</row>
    <row r="174" spans="1:14" x14ac:dyDescent="0.25">
      <c r="A174" s="6"/>
      <c r="B174" s="6"/>
      <c r="C174" s="51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</row>
    <row r="175" spans="1:14" x14ac:dyDescent="0.25">
      <c r="A175" s="6"/>
      <c r="B175" s="6"/>
      <c r="C175" s="51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</row>
    <row r="176" spans="1:14" x14ac:dyDescent="0.25">
      <c r="A176" s="6"/>
      <c r="B176" s="6"/>
      <c r="C176" s="51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</row>
    <row r="177" spans="1:14" x14ac:dyDescent="0.25">
      <c r="A177" s="6"/>
      <c r="B177" s="6"/>
      <c r="C177" s="51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</row>
    <row r="178" spans="1:14" x14ac:dyDescent="0.25">
      <c r="A178" s="6"/>
      <c r="B178" s="6"/>
      <c r="C178" s="51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</row>
    <row r="179" spans="1:14" x14ac:dyDescent="0.25">
      <c r="A179" s="6"/>
      <c r="B179" s="6"/>
      <c r="C179" s="51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</row>
    <row r="180" spans="1:14" x14ac:dyDescent="0.25">
      <c r="A180" s="6"/>
      <c r="B180" s="6"/>
      <c r="C180" s="51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</row>
    <row r="181" spans="1:14" x14ac:dyDescent="0.25">
      <c r="A181" s="6"/>
      <c r="B181" s="6"/>
      <c r="C181" s="51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</row>
    <row r="182" spans="1:14" x14ac:dyDescent="0.25">
      <c r="A182" s="6"/>
      <c r="B182" s="6"/>
      <c r="C182" s="51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</row>
    <row r="183" spans="1:14" x14ac:dyDescent="0.25">
      <c r="A183" s="6"/>
      <c r="B183" s="6"/>
      <c r="C183" s="51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</row>
    <row r="184" spans="1:14" x14ac:dyDescent="0.25">
      <c r="A184" s="6"/>
      <c r="B184" s="6"/>
      <c r="C184" s="51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</row>
    <row r="185" spans="1:14" x14ac:dyDescent="0.25">
      <c r="A185" s="6"/>
      <c r="B185" s="6"/>
      <c r="C185" s="51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</row>
    <row r="186" spans="1:14" x14ac:dyDescent="0.25">
      <c r="A186" s="6"/>
      <c r="B186" s="6"/>
      <c r="C186" s="51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</row>
    <row r="187" spans="1:14" x14ac:dyDescent="0.25">
      <c r="A187" s="6"/>
      <c r="B187" s="6"/>
      <c r="C187" s="51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</row>
    <row r="188" spans="1:14" x14ac:dyDescent="0.25">
      <c r="A188" s="6"/>
      <c r="B188" s="6"/>
      <c r="C188" s="51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</row>
    <row r="189" spans="1:14" x14ac:dyDescent="0.25">
      <c r="A189" s="6"/>
      <c r="B189" s="6"/>
      <c r="C189" s="51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</row>
    <row r="190" spans="1:14" x14ac:dyDescent="0.25">
      <c r="A190" s="6"/>
      <c r="B190" s="6"/>
      <c r="C190" s="51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</row>
    <row r="191" spans="1:14" x14ac:dyDescent="0.25">
      <c r="A191" s="6"/>
      <c r="B191" s="6"/>
      <c r="C191" s="51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</row>
    <row r="192" spans="1:14" x14ac:dyDescent="0.25">
      <c r="A192" s="6"/>
      <c r="B192" s="6"/>
      <c r="C192" s="51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</row>
    <row r="193" spans="1:14" x14ac:dyDescent="0.25">
      <c r="A193" s="6"/>
      <c r="B193" s="6"/>
      <c r="C193" s="51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</row>
    <row r="194" spans="1:14" x14ac:dyDescent="0.25">
      <c r="A194" s="6"/>
      <c r="B194" s="6"/>
      <c r="C194" s="51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</row>
    <row r="195" spans="1:14" x14ac:dyDescent="0.25">
      <c r="A195" s="6"/>
      <c r="B195" s="6"/>
      <c r="C195" s="51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</row>
    <row r="196" spans="1:14" x14ac:dyDescent="0.25">
      <c r="A196" s="6"/>
      <c r="B196" s="6"/>
      <c r="C196" s="51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</row>
    <row r="197" spans="1:14" x14ac:dyDescent="0.25">
      <c r="A197" s="6"/>
      <c r="B197" s="6"/>
      <c r="C197" s="51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</row>
    <row r="198" spans="1:14" x14ac:dyDescent="0.25">
      <c r="A198" s="6"/>
      <c r="B198" s="6"/>
      <c r="C198" s="51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</row>
    <row r="199" spans="1:14" x14ac:dyDescent="0.25">
      <c r="A199" s="6"/>
      <c r="B199" s="6"/>
      <c r="C199" s="51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</row>
    <row r="200" spans="1:14" x14ac:dyDescent="0.25">
      <c r="A200" s="6"/>
      <c r="B200" s="6"/>
      <c r="C200" s="51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</row>
    <row r="201" spans="1:14" x14ac:dyDescent="0.25">
      <c r="A201" s="6"/>
      <c r="B201" s="6"/>
      <c r="C201" s="51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</row>
    <row r="202" spans="1:14" x14ac:dyDescent="0.25">
      <c r="A202" s="6"/>
      <c r="B202" s="6"/>
      <c r="C202" s="51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</row>
    <row r="203" spans="1:14" x14ac:dyDescent="0.25">
      <c r="C203" s="52"/>
    </row>
    <row r="204" spans="1:14" x14ac:dyDescent="0.25">
      <c r="C204" s="52"/>
    </row>
    <row r="205" spans="1:14" x14ac:dyDescent="0.25">
      <c r="C205" s="52"/>
    </row>
    <row r="206" spans="1:14" x14ac:dyDescent="0.25">
      <c r="C206" s="52"/>
    </row>
    <row r="207" spans="1:14" x14ac:dyDescent="0.25">
      <c r="C207" s="52"/>
    </row>
    <row r="208" spans="1:14" x14ac:dyDescent="0.25">
      <c r="C208" s="52"/>
    </row>
    <row r="209" spans="3:3" x14ac:dyDescent="0.25">
      <c r="C209" s="52"/>
    </row>
    <row r="210" spans="3:3" x14ac:dyDescent="0.25">
      <c r="C210" s="52"/>
    </row>
    <row r="211" spans="3:3" x14ac:dyDescent="0.25">
      <c r="C211" s="52"/>
    </row>
    <row r="212" spans="3:3" x14ac:dyDescent="0.25">
      <c r="C212" s="52"/>
    </row>
    <row r="213" spans="3:3" x14ac:dyDescent="0.25">
      <c r="C213" s="52"/>
    </row>
    <row r="214" spans="3:3" x14ac:dyDescent="0.25">
      <c r="C214" s="52"/>
    </row>
    <row r="215" spans="3:3" x14ac:dyDescent="0.25">
      <c r="C215" s="52"/>
    </row>
    <row r="216" spans="3:3" x14ac:dyDescent="0.25">
      <c r="C216" s="52"/>
    </row>
    <row r="217" spans="3:3" x14ac:dyDescent="0.25">
      <c r="C217" s="52"/>
    </row>
    <row r="218" spans="3:3" x14ac:dyDescent="0.25">
      <c r="C218" s="52"/>
    </row>
    <row r="219" spans="3:3" x14ac:dyDescent="0.25">
      <c r="C219" s="52"/>
    </row>
    <row r="220" spans="3:3" x14ac:dyDescent="0.25">
      <c r="C220" s="52"/>
    </row>
    <row r="221" spans="3:3" x14ac:dyDescent="0.25">
      <c r="C221" s="52"/>
    </row>
    <row r="222" spans="3:3" x14ac:dyDescent="0.25">
      <c r="C222" s="52"/>
    </row>
    <row r="223" spans="3:3" x14ac:dyDescent="0.25">
      <c r="C223" s="52"/>
    </row>
    <row r="224" spans="3:3" x14ac:dyDescent="0.25">
      <c r="C224" s="52"/>
    </row>
    <row r="225" spans="3:3" x14ac:dyDescent="0.25">
      <c r="C225" s="52"/>
    </row>
    <row r="226" spans="3:3" x14ac:dyDescent="0.25">
      <c r="C226" s="52"/>
    </row>
    <row r="227" spans="3:3" x14ac:dyDescent="0.25">
      <c r="C227" s="52"/>
    </row>
    <row r="228" spans="3:3" x14ac:dyDescent="0.25">
      <c r="C228" s="52"/>
    </row>
    <row r="229" spans="3:3" x14ac:dyDescent="0.25">
      <c r="C229" s="52"/>
    </row>
    <row r="230" spans="3:3" x14ac:dyDescent="0.25">
      <c r="C230" s="52"/>
    </row>
    <row r="231" spans="3:3" x14ac:dyDescent="0.25">
      <c r="C231" s="52"/>
    </row>
    <row r="232" spans="3:3" x14ac:dyDescent="0.25">
      <c r="C232" s="52"/>
    </row>
    <row r="233" spans="3:3" x14ac:dyDescent="0.25">
      <c r="C233" s="52"/>
    </row>
    <row r="234" spans="3:3" x14ac:dyDescent="0.25">
      <c r="C234" s="52"/>
    </row>
    <row r="235" spans="3:3" x14ac:dyDescent="0.25">
      <c r="C235" s="52"/>
    </row>
    <row r="236" spans="3:3" x14ac:dyDescent="0.25">
      <c r="C236" s="52"/>
    </row>
    <row r="237" spans="3:3" x14ac:dyDescent="0.25">
      <c r="C237" s="52"/>
    </row>
    <row r="238" spans="3:3" x14ac:dyDescent="0.25">
      <c r="C238" s="52"/>
    </row>
    <row r="239" spans="3:3" x14ac:dyDescent="0.25">
      <c r="C239" s="52"/>
    </row>
    <row r="240" spans="3:3" x14ac:dyDescent="0.25">
      <c r="C240" s="52"/>
    </row>
    <row r="241" spans="3:3" x14ac:dyDescent="0.25">
      <c r="C241" s="52"/>
    </row>
    <row r="242" spans="3:3" x14ac:dyDescent="0.25">
      <c r="C242" s="52"/>
    </row>
    <row r="243" spans="3:3" x14ac:dyDescent="0.25">
      <c r="C243" s="52"/>
    </row>
    <row r="244" spans="3:3" x14ac:dyDescent="0.25">
      <c r="C244" s="52"/>
    </row>
    <row r="245" spans="3:3" x14ac:dyDescent="0.25">
      <c r="C245" s="52"/>
    </row>
    <row r="246" spans="3:3" x14ac:dyDescent="0.25">
      <c r="C246" s="52"/>
    </row>
    <row r="247" spans="3:3" x14ac:dyDescent="0.25">
      <c r="C247" s="52"/>
    </row>
    <row r="248" spans="3:3" x14ac:dyDescent="0.25">
      <c r="C248" s="52"/>
    </row>
    <row r="249" spans="3:3" x14ac:dyDescent="0.25">
      <c r="C249" s="52"/>
    </row>
    <row r="250" spans="3:3" x14ac:dyDescent="0.25">
      <c r="C250" s="52"/>
    </row>
    <row r="251" spans="3:3" x14ac:dyDescent="0.25">
      <c r="C251" s="52"/>
    </row>
    <row r="252" spans="3:3" x14ac:dyDescent="0.25">
      <c r="C252" s="52"/>
    </row>
    <row r="253" spans="3:3" x14ac:dyDescent="0.25">
      <c r="C253" s="52"/>
    </row>
    <row r="254" spans="3:3" x14ac:dyDescent="0.25">
      <c r="C254" s="52"/>
    </row>
    <row r="255" spans="3:3" x14ac:dyDescent="0.25">
      <c r="C255" s="52"/>
    </row>
    <row r="256" spans="3:3" x14ac:dyDescent="0.25">
      <c r="C256" s="52"/>
    </row>
    <row r="257" spans="3:3" x14ac:dyDescent="0.25">
      <c r="C257" s="52"/>
    </row>
    <row r="258" spans="3:3" x14ac:dyDescent="0.25">
      <c r="C258" s="52"/>
    </row>
    <row r="259" spans="3:3" x14ac:dyDescent="0.25">
      <c r="C259" s="52"/>
    </row>
    <row r="260" spans="3:3" x14ac:dyDescent="0.25">
      <c r="C260" s="52"/>
    </row>
    <row r="261" spans="3:3" x14ac:dyDescent="0.25">
      <c r="C261" s="52"/>
    </row>
    <row r="262" spans="3:3" x14ac:dyDescent="0.25">
      <c r="C262" s="52"/>
    </row>
    <row r="263" spans="3:3" x14ac:dyDescent="0.25">
      <c r="C263" s="52"/>
    </row>
    <row r="264" spans="3:3" x14ac:dyDescent="0.25">
      <c r="C264" s="52"/>
    </row>
    <row r="265" spans="3:3" x14ac:dyDescent="0.25">
      <c r="C265" s="52"/>
    </row>
    <row r="266" spans="3:3" x14ac:dyDescent="0.25">
      <c r="C266" s="52"/>
    </row>
    <row r="267" spans="3:3" x14ac:dyDescent="0.25">
      <c r="C267" s="52"/>
    </row>
    <row r="268" spans="3:3" x14ac:dyDescent="0.25">
      <c r="C268" s="52"/>
    </row>
    <row r="269" spans="3:3" x14ac:dyDescent="0.25">
      <c r="C269" s="52"/>
    </row>
    <row r="270" spans="3:3" x14ac:dyDescent="0.25">
      <c r="C270" s="52"/>
    </row>
    <row r="271" spans="3:3" x14ac:dyDescent="0.25">
      <c r="C271" s="52"/>
    </row>
    <row r="272" spans="3:3" x14ac:dyDescent="0.25">
      <c r="C272" s="52"/>
    </row>
    <row r="273" spans="3:3" x14ac:dyDescent="0.25">
      <c r="C273" s="52"/>
    </row>
    <row r="274" spans="3:3" x14ac:dyDescent="0.25">
      <c r="C274" s="52"/>
    </row>
    <row r="275" spans="3:3" x14ac:dyDescent="0.25">
      <c r="C275" s="52"/>
    </row>
    <row r="276" spans="3:3" x14ac:dyDescent="0.25">
      <c r="C276" s="52"/>
    </row>
    <row r="277" spans="3:3" x14ac:dyDescent="0.25">
      <c r="C277" s="52"/>
    </row>
    <row r="278" spans="3:3" x14ac:dyDescent="0.25">
      <c r="C278" s="52"/>
    </row>
    <row r="279" spans="3:3" x14ac:dyDescent="0.25">
      <c r="C279" s="52"/>
    </row>
    <row r="280" spans="3:3" x14ac:dyDescent="0.25">
      <c r="C280" s="52"/>
    </row>
    <row r="281" spans="3:3" x14ac:dyDescent="0.25">
      <c r="C281" s="52"/>
    </row>
    <row r="282" spans="3:3" x14ac:dyDescent="0.25">
      <c r="C282" s="52"/>
    </row>
    <row r="283" spans="3:3" x14ac:dyDescent="0.25">
      <c r="C283" s="52"/>
    </row>
    <row r="284" spans="3:3" x14ac:dyDescent="0.25">
      <c r="C284" s="52"/>
    </row>
    <row r="285" spans="3:3" x14ac:dyDescent="0.25">
      <c r="C285" s="52"/>
    </row>
    <row r="286" spans="3:3" x14ac:dyDescent="0.25">
      <c r="C286" s="52"/>
    </row>
    <row r="287" spans="3:3" x14ac:dyDescent="0.25">
      <c r="C287" s="52"/>
    </row>
    <row r="288" spans="3:3" x14ac:dyDescent="0.25">
      <c r="C288" s="52"/>
    </row>
    <row r="289" spans="3:3" x14ac:dyDescent="0.25">
      <c r="C289" s="52"/>
    </row>
    <row r="290" spans="3:3" x14ac:dyDescent="0.25">
      <c r="C290" s="52"/>
    </row>
    <row r="291" spans="3:3" x14ac:dyDescent="0.25">
      <c r="C291" s="52"/>
    </row>
    <row r="292" spans="3:3" x14ac:dyDescent="0.25">
      <c r="C292" s="52"/>
    </row>
    <row r="293" spans="3:3" x14ac:dyDescent="0.25">
      <c r="C293" s="52"/>
    </row>
    <row r="294" spans="3:3" x14ac:dyDescent="0.25">
      <c r="C294" s="52"/>
    </row>
    <row r="295" spans="3:3" x14ac:dyDescent="0.25">
      <c r="C295" s="52"/>
    </row>
    <row r="296" spans="3:3" x14ac:dyDescent="0.25">
      <c r="C296" s="52"/>
    </row>
    <row r="297" spans="3:3" x14ac:dyDescent="0.25">
      <c r="C297" s="52"/>
    </row>
    <row r="298" spans="3:3" x14ac:dyDescent="0.25">
      <c r="C298" s="52"/>
    </row>
    <row r="299" spans="3:3" x14ac:dyDescent="0.25">
      <c r="C299" s="52"/>
    </row>
    <row r="300" spans="3:3" x14ac:dyDescent="0.25">
      <c r="C300" s="52"/>
    </row>
    <row r="301" spans="3:3" x14ac:dyDescent="0.25">
      <c r="C301" s="52"/>
    </row>
    <row r="302" spans="3:3" x14ac:dyDescent="0.25">
      <c r="C302" s="52"/>
    </row>
    <row r="303" spans="3:3" x14ac:dyDescent="0.25">
      <c r="C303" s="52"/>
    </row>
    <row r="304" spans="3:3" x14ac:dyDescent="0.25">
      <c r="C304" s="52"/>
    </row>
    <row r="305" spans="3:3" x14ac:dyDescent="0.25">
      <c r="C305" s="52"/>
    </row>
    <row r="306" spans="3:3" x14ac:dyDescent="0.25">
      <c r="C306" s="52"/>
    </row>
    <row r="307" spans="3:3" x14ac:dyDescent="0.25">
      <c r="C307" s="52"/>
    </row>
    <row r="308" spans="3:3" x14ac:dyDescent="0.25">
      <c r="C308" s="52"/>
    </row>
    <row r="309" spans="3:3" x14ac:dyDescent="0.25">
      <c r="C309" s="52"/>
    </row>
    <row r="310" spans="3:3" x14ac:dyDescent="0.25">
      <c r="C310" s="52"/>
    </row>
    <row r="311" spans="3:3" x14ac:dyDescent="0.25">
      <c r="C311" s="52"/>
    </row>
    <row r="312" spans="3:3" x14ac:dyDescent="0.25">
      <c r="C312" s="52"/>
    </row>
    <row r="313" spans="3:3" x14ac:dyDescent="0.25">
      <c r="C313" s="52"/>
    </row>
    <row r="314" spans="3:3" x14ac:dyDescent="0.25">
      <c r="C314" s="52"/>
    </row>
    <row r="315" spans="3:3" x14ac:dyDescent="0.25">
      <c r="C315" s="52"/>
    </row>
    <row r="316" spans="3:3" x14ac:dyDescent="0.25">
      <c r="C316" s="52"/>
    </row>
    <row r="317" spans="3:3" x14ac:dyDescent="0.25">
      <c r="C317" s="52"/>
    </row>
    <row r="318" spans="3:3" x14ac:dyDescent="0.25">
      <c r="C318" s="52"/>
    </row>
    <row r="319" spans="3:3" x14ac:dyDescent="0.25">
      <c r="C319" s="52"/>
    </row>
    <row r="320" spans="3:3" x14ac:dyDescent="0.25">
      <c r="C320" s="52"/>
    </row>
    <row r="321" spans="3:3" x14ac:dyDescent="0.25">
      <c r="C321" s="52"/>
    </row>
    <row r="322" spans="3:3" x14ac:dyDescent="0.25">
      <c r="C322" s="52"/>
    </row>
    <row r="323" spans="3:3" x14ac:dyDescent="0.25">
      <c r="C323" s="52"/>
    </row>
    <row r="324" spans="3:3" x14ac:dyDescent="0.25">
      <c r="C324" s="52"/>
    </row>
    <row r="325" spans="3:3" x14ac:dyDescent="0.25">
      <c r="C325" s="52"/>
    </row>
    <row r="326" spans="3:3" x14ac:dyDescent="0.25">
      <c r="C326" s="52"/>
    </row>
    <row r="327" spans="3:3" x14ac:dyDescent="0.25">
      <c r="C327" s="52"/>
    </row>
    <row r="328" spans="3:3" x14ac:dyDescent="0.25">
      <c r="C328" s="52"/>
    </row>
    <row r="329" spans="3:3" x14ac:dyDescent="0.25">
      <c r="C329" s="52"/>
    </row>
    <row r="330" spans="3:3" x14ac:dyDescent="0.25">
      <c r="C330" s="52"/>
    </row>
    <row r="331" spans="3:3" x14ac:dyDescent="0.25">
      <c r="C331" s="52"/>
    </row>
    <row r="332" spans="3:3" x14ac:dyDescent="0.25">
      <c r="C332" s="52"/>
    </row>
    <row r="333" spans="3:3" x14ac:dyDescent="0.25">
      <c r="C333" s="52"/>
    </row>
    <row r="334" spans="3:3" x14ac:dyDescent="0.25">
      <c r="C334" s="52"/>
    </row>
    <row r="335" spans="3:3" x14ac:dyDescent="0.25">
      <c r="C335" s="52"/>
    </row>
    <row r="336" spans="3:3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  <row r="466" spans="3:3" x14ac:dyDescent="0.25">
      <c r="C466" s="52"/>
    </row>
    <row r="467" spans="3:3" x14ac:dyDescent="0.25">
      <c r="C467" s="52"/>
    </row>
    <row r="468" spans="3:3" x14ac:dyDescent="0.25">
      <c r="C468" s="52"/>
    </row>
    <row r="469" spans="3:3" x14ac:dyDescent="0.25">
      <c r="C469" s="52"/>
    </row>
    <row r="470" spans="3:3" x14ac:dyDescent="0.25">
      <c r="C470" s="52"/>
    </row>
    <row r="471" spans="3:3" x14ac:dyDescent="0.25">
      <c r="C471" s="52"/>
    </row>
    <row r="472" spans="3:3" x14ac:dyDescent="0.25">
      <c r="C472" s="52"/>
    </row>
    <row r="473" spans="3:3" x14ac:dyDescent="0.25">
      <c r="C473" s="52"/>
    </row>
    <row r="474" spans="3:3" x14ac:dyDescent="0.25">
      <c r="C474" s="52"/>
    </row>
    <row r="475" spans="3:3" x14ac:dyDescent="0.25">
      <c r="C475" s="52"/>
    </row>
    <row r="476" spans="3:3" x14ac:dyDescent="0.25">
      <c r="C476" s="52"/>
    </row>
    <row r="477" spans="3:3" x14ac:dyDescent="0.25">
      <c r="C477" s="52"/>
    </row>
    <row r="478" spans="3:3" x14ac:dyDescent="0.25">
      <c r="C478" s="52"/>
    </row>
    <row r="479" spans="3:3" x14ac:dyDescent="0.25">
      <c r="C479" s="52"/>
    </row>
    <row r="480" spans="3:3" x14ac:dyDescent="0.25">
      <c r="C480" s="52"/>
    </row>
    <row r="481" spans="3:3" x14ac:dyDescent="0.25">
      <c r="C481" s="52"/>
    </row>
    <row r="482" spans="3:3" x14ac:dyDescent="0.25">
      <c r="C482" s="52"/>
    </row>
    <row r="483" spans="3:3" x14ac:dyDescent="0.25">
      <c r="C483" s="52"/>
    </row>
    <row r="484" spans="3:3" x14ac:dyDescent="0.25">
      <c r="C484" s="52"/>
    </row>
    <row r="485" spans="3:3" x14ac:dyDescent="0.25">
      <c r="C485" s="52"/>
    </row>
    <row r="486" spans="3:3" x14ac:dyDescent="0.25">
      <c r="C486" s="52"/>
    </row>
    <row r="487" spans="3:3" x14ac:dyDescent="0.25">
      <c r="C487" s="52"/>
    </row>
    <row r="488" spans="3:3" x14ac:dyDescent="0.25">
      <c r="C488" s="52"/>
    </row>
    <row r="489" spans="3:3" x14ac:dyDescent="0.25">
      <c r="C489" s="52"/>
    </row>
    <row r="490" spans="3:3" x14ac:dyDescent="0.25">
      <c r="C490" s="52"/>
    </row>
    <row r="491" spans="3:3" x14ac:dyDescent="0.25">
      <c r="C491" s="52"/>
    </row>
    <row r="492" spans="3:3" x14ac:dyDescent="0.25">
      <c r="C492" s="52"/>
    </row>
    <row r="493" spans="3:3" x14ac:dyDescent="0.25">
      <c r="C493" s="52"/>
    </row>
    <row r="494" spans="3:3" x14ac:dyDescent="0.25">
      <c r="C494" s="52"/>
    </row>
    <row r="495" spans="3:3" x14ac:dyDescent="0.25">
      <c r="C495" s="52"/>
    </row>
    <row r="496" spans="3:3" x14ac:dyDescent="0.25">
      <c r="C496" s="52"/>
    </row>
    <row r="497" spans="3:3" x14ac:dyDescent="0.25">
      <c r="C497" s="52"/>
    </row>
    <row r="498" spans="3:3" x14ac:dyDescent="0.25">
      <c r="C498" s="52"/>
    </row>
    <row r="499" spans="3:3" x14ac:dyDescent="0.25">
      <c r="C499" s="52"/>
    </row>
    <row r="500" spans="3:3" x14ac:dyDescent="0.25">
      <c r="C500" s="52"/>
    </row>
    <row r="501" spans="3:3" x14ac:dyDescent="0.25">
      <c r="C501" s="52"/>
    </row>
    <row r="502" spans="3:3" x14ac:dyDescent="0.25">
      <c r="C502" s="52"/>
    </row>
    <row r="503" spans="3:3" x14ac:dyDescent="0.25">
      <c r="C503" s="52"/>
    </row>
    <row r="504" spans="3:3" x14ac:dyDescent="0.25">
      <c r="C504" s="52"/>
    </row>
    <row r="505" spans="3:3" x14ac:dyDescent="0.25">
      <c r="C505" s="52"/>
    </row>
    <row r="506" spans="3:3" x14ac:dyDescent="0.25">
      <c r="C506" s="52"/>
    </row>
    <row r="507" spans="3:3" x14ac:dyDescent="0.25">
      <c r="C507" s="52"/>
    </row>
    <row r="508" spans="3:3" x14ac:dyDescent="0.25">
      <c r="C508" s="52"/>
    </row>
    <row r="509" spans="3:3" x14ac:dyDescent="0.25">
      <c r="C509" s="52"/>
    </row>
    <row r="510" spans="3:3" x14ac:dyDescent="0.25">
      <c r="C510" s="52"/>
    </row>
    <row r="511" spans="3:3" x14ac:dyDescent="0.25">
      <c r="C511" s="52"/>
    </row>
    <row r="512" spans="3:3" x14ac:dyDescent="0.25">
      <c r="C512" s="52"/>
    </row>
    <row r="513" spans="3:3" x14ac:dyDescent="0.25">
      <c r="C513" s="52"/>
    </row>
    <row r="514" spans="3:3" x14ac:dyDescent="0.25">
      <c r="C514" s="52"/>
    </row>
    <row r="515" spans="3:3" x14ac:dyDescent="0.25">
      <c r="C515" s="52"/>
    </row>
    <row r="516" spans="3:3" x14ac:dyDescent="0.25">
      <c r="C516" s="52"/>
    </row>
    <row r="517" spans="3:3" x14ac:dyDescent="0.25">
      <c r="C517" s="52"/>
    </row>
    <row r="518" spans="3:3" x14ac:dyDescent="0.25">
      <c r="C518" s="52"/>
    </row>
    <row r="519" spans="3:3" x14ac:dyDescent="0.25">
      <c r="C519" s="52"/>
    </row>
    <row r="520" spans="3:3" x14ac:dyDescent="0.25">
      <c r="C520" s="52"/>
    </row>
    <row r="521" spans="3:3" x14ac:dyDescent="0.25">
      <c r="C521" s="52"/>
    </row>
    <row r="522" spans="3:3" x14ac:dyDescent="0.25">
      <c r="C522" s="52"/>
    </row>
    <row r="523" spans="3:3" x14ac:dyDescent="0.25">
      <c r="C523" s="52"/>
    </row>
    <row r="524" spans="3:3" x14ac:dyDescent="0.25">
      <c r="C524" s="52"/>
    </row>
    <row r="525" spans="3:3" x14ac:dyDescent="0.25">
      <c r="C525" s="52"/>
    </row>
    <row r="526" spans="3:3" x14ac:dyDescent="0.25">
      <c r="C526" s="52"/>
    </row>
    <row r="527" spans="3:3" x14ac:dyDescent="0.25">
      <c r="C527" s="52"/>
    </row>
    <row r="528" spans="3:3" x14ac:dyDescent="0.25">
      <c r="C528" s="52"/>
    </row>
    <row r="529" spans="3:3" x14ac:dyDescent="0.25">
      <c r="C529" s="52"/>
    </row>
    <row r="530" spans="3:3" x14ac:dyDescent="0.25">
      <c r="C530" s="52"/>
    </row>
    <row r="531" spans="3:3" x14ac:dyDescent="0.25">
      <c r="C531" s="52"/>
    </row>
  </sheetData>
  <mergeCells count="35">
    <mergeCell ref="B1:O1"/>
    <mergeCell ref="B2:O2"/>
    <mergeCell ref="B3:O3"/>
    <mergeCell ref="B4:O4"/>
    <mergeCell ref="B5:O5"/>
    <mergeCell ref="B6:N6"/>
    <mergeCell ref="B7:O7"/>
    <mergeCell ref="B8:N8"/>
    <mergeCell ref="B9:O9"/>
    <mergeCell ref="B10:N10"/>
    <mergeCell ref="B11:O11"/>
    <mergeCell ref="B12:N12"/>
    <mergeCell ref="M22:O22"/>
    <mergeCell ref="B14:N14"/>
    <mergeCell ref="B16:N16"/>
    <mergeCell ref="B13:O13"/>
    <mergeCell ref="C22:C24"/>
    <mergeCell ref="B15:O15"/>
    <mergeCell ref="I23:J23"/>
    <mergeCell ref="D22:D24"/>
    <mergeCell ref="B17:O17"/>
    <mergeCell ref="B18:N18"/>
    <mergeCell ref="B25:O25"/>
    <mergeCell ref="K23:K24"/>
    <mergeCell ref="M23:N23"/>
    <mergeCell ref="O23:O24"/>
    <mergeCell ref="A20:O20"/>
    <mergeCell ref="A22:A24"/>
    <mergeCell ref="B22:B24"/>
    <mergeCell ref="H22:H24"/>
    <mergeCell ref="I22:K22"/>
    <mergeCell ref="L22:L24"/>
    <mergeCell ref="E22:G22"/>
    <mergeCell ref="E23:F23"/>
    <mergeCell ref="G23:G24"/>
  </mergeCells>
  <phoneticPr fontId="2" type="noConversion"/>
  <pageMargins left="1.1811023622047245" right="0.39370078740157483" top="0.78740157480314965" bottom="0.78740157480314965" header="0" footer="0"/>
  <pageSetup paperSize="9" scale="96" fitToHeight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786"/>
  <sheetViews>
    <sheetView showZeros="0" zoomScale="115" zoomScaleNormal="115" workbookViewId="0">
      <selection activeCell="T11" sqref="T11"/>
    </sheetView>
  </sheetViews>
  <sheetFormatPr defaultColWidth="9.140625" defaultRowHeight="15" x14ac:dyDescent="0.25"/>
  <cols>
    <col min="1" max="1" width="5" style="207" customWidth="1"/>
    <col min="2" max="2" width="41.5703125" style="2" customWidth="1"/>
    <col min="3" max="3" width="7.140625" style="197" customWidth="1"/>
    <col min="4" max="9" width="10" style="2" hidden="1" customWidth="1"/>
    <col min="10" max="10" width="10.85546875" style="2" hidden="1" customWidth="1"/>
    <col min="11" max="11" width="9.140625" style="2" hidden="1" customWidth="1"/>
    <col min="12" max="14" width="9.7109375" style="2" customWidth="1"/>
    <col min="15" max="15" width="9.42578125" style="2" customWidth="1"/>
    <col min="16" max="16" width="9.7109375" style="207" customWidth="1"/>
    <col min="17" max="17" width="9.140625" style="2" customWidth="1"/>
    <col min="18" max="19" width="9.140625" style="2" hidden="1" customWidth="1"/>
    <col min="20" max="20" width="9.140625" style="2" customWidth="1"/>
    <col min="21" max="16384" width="9.140625" style="2"/>
  </cols>
  <sheetData>
    <row r="1" spans="2:16" x14ac:dyDescent="0.25">
      <c r="B1" s="681" t="s">
        <v>277</v>
      </c>
      <c r="C1" s="681"/>
      <c r="D1" s="681"/>
      <c r="E1" s="681"/>
      <c r="F1" s="681"/>
      <c r="G1" s="681"/>
      <c r="H1" s="681"/>
      <c r="I1" s="681"/>
      <c r="J1" s="681"/>
      <c r="K1" s="681"/>
      <c r="L1" s="681"/>
      <c r="M1" s="681"/>
      <c r="N1" s="681"/>
      <c r="O1" s="681"/>
      <c r="P1" s="330"/>
    </row>
    <row r="2" spans="2:16" x14ac:dyDescent="0.25">
      <c r="B2" s="681" t="s">
        <v>374</v>
      </c>
      <c r="C2" s="681"/>
      <c r="D2" s="681"/>
      <c r="E2" s="681"/>
      <c r="F2" s="681"/>
      <c r="G2" s="681"/>
      <c r="H2" s="681"/>
      <c r="I2" s="681"/>
      <c r="J2" s="681"/>
      <c r="K2" s="681"/>
      <c r="L2" s="681"/>
      <c r="M2" s="681"/>
      <c r="N2" s="681"/>
      <c r="O2" s="681"/>
      <c r="P2" s="330"/>
    </row>
    <row r="3" spans="2:16" x14ac:dyDescent="0.25">
      <c r="B3" s="681" t="s">
        <v>507</v>
      </c>
      <c r="C3" s="681"/>
      <c r="D3" s="681"/>
      <c r="E3" s="681"/>
      <c r="F3" s="681"/>
      <c r="G3" s="681"/>
      <c r="H3" s="681"/>
      <c r="I3" s="681"/>
      <c r="J3" s="681"/>
      <c r="K3" s="681"/>
      <c r="L3" s="681"/>
      <c r="M3" s="681"/>
      <c r="N3" s="681"/>
      <c r="O3" s="681"/>
      <c r="P3" s="330"/>
    </row>
    <row r="4" spans="2:16" x14ac:dyDescent="0.25">
      <c r="B4" s="681" t="s">
        <v>292</v>
      </c>
      <c r="C4" s="681"/>
      <c r="D4" s="681"/>
      <c r="E4" s="681"/>
      <c r="F4" s="681"/>
      <c r="G4" s="681"/>
      <c r="H4" s="681"/>
      <c r="I4" s="681"/>
      <c r="J4" s="681"/>
      <c r="K4" s="681"/>
      <c r="L4" s="681"/>
      <c r="M4" s="681"/>
      <c r="N4" s="681"/>
      <c r="O4" s="681"/>
      <c r="P4" s="330"/>
    </row>
    <row r="5" spans="2:16" x14ac:dyDescent="0.25">
      <c r="B5" s="681" t="s">
        <v>514</v>
      </c>
      <c r="C5" s="681"/>
      <c r="D5" s="681"/>
      <c r="E5" s="681"/>
      <c r="F5" s="681"/>
      <c r="G5" s="681"/>
      <c r="H5" s="681"/>
      <c r="I5" s="681"/>
      <c r="J5" s="681"/>
      <c r="K5" s="681"/>
      <c r="L5" s="681"/>
      <c r="M5" s="681"/>
      <c r="N5" s="681"/>
      <c r="O5" s="681"/>
      <c r="P5" s="330"/>
    </row>
    <row r="6" spans="2:16" x14ac:dyDescent="0.25">
      <c r="B6" s="680" t="s">
        <v>512</v>
      </c>
      <c r="C6" s="680"/>
      <c r="D6" s="680"/>
      <c r="E6" s="680"/>
      <c r="F6" s="680"/>
      <c r="G6" s="680"/>
      <c r="H6" s="680"/>
      <c r="I6" s="680"/>
      <c r="J6" s="680"/>
      <c r="K6" s="680"/>
      <c r="L6" s="680"/>
      <c r="M6" s="680"/>
      <c r="N6" s="680"/>
      <c r="O6" s="417"/>
      <c r="P6" s="330"/>
    </row>
    <row r="7" spans="2:16" x14ac:dyDescent="0.25">
      <c r="B7" s="681" t="s">
        <v>524</v>
      </c>
      <c r="C7" s="681"/>
      <c r="D7" s="681"/>
      <c r="E7" s="681"/>
      <c r="F7" s="681"/>
      <c r="G7" s="681"/>
      <c r="H7" s="681"/>
      <c r="I7" s="681"/>
      <c r="J7" s="681"/>
      <c r="K7" s="681"/>
      <c r="L7" s="681"/>
      <c r="M7" s="681"/>
      <c r="N7" s="681"/>
      <c r="O7" s="681"/>
      <c r="P7" s="330"/>
    </row>
    <row r="8" spans="2:16" ht="15" customHeight="1" x14ac:dyDescent="0.25">
      <c r="B8" s="680" t="s">
        <v>521</v>
      </c>
      <c r="C8" s="680"/>
      <c r="D8" s="680"/>
      <c r="E8" s="680"/>
      <c r="F8" s="680"/>
      <c r="G8" s="680"/>
      <c r="H8" s="680"/>
      <c r="I8" s="680"/>
      <c r="J8" s="680"/>
      <c r="K8" s="680"/>
      <c r="L8" s="680"/>
      <c r="M8" s="680"/>
      <c r="N8" s="680"/>
      <c r="O8" s="421"/>
      <c r="P8" s="330"/>
    </row>
    <row r="9" spans="2:16" x14ac:dyDescent="0.25">
      <c r="B9" s="681" t="s">
        <v>539</v>
      </c>
      <c r="C9" s="681"/>
      <c r="D9" s="681"/>
      <c r="E9" s="681"/>
      <c r="F9" s="681"/>
      <c r="G9" s="681"/>
      <c r="H9" s="681"/>
      <c r="I9" s="681"/>
      <c r="J9" s="681"/>
      <c r="K9" s="681"/>
      <c r="L9" s="681"/>
      <c r="M9" s="681"/>
      <c r="N9" s="681"/>
      <c r="O9" s="681"/>
      <c r="P9" s="330"/>
    </row>
    <row r="10" spans="2:16" ht="15" customHeight="1" x14ac:dyDescent="0.25">
      <c r="B10" s="680" t="s">
        <v>543</v>
      </c>
      <c r="C10" s="680"/>
      <c r="D10" s="680"/>
      <c r="E10" s="680"/>
      <c r="F10" s="680"/>
      <c r="G10" s="680"/>
      <c r="H10" s="680"/>
      <c r="I10" s="680"/>
      <c r="J10" s="680"/>
      <c r="K10" s="680"/>
      <c r="L10" s="680"/>
      <c r="M10" s="680"/>
      <c r="N10" s="680"/>
      <c r="O10" s="421"/>
      <c r="P10" s="330"/>
    </row>
    <row r="11" spans="2:16" x14ac:dyDescent="0.25">
      <c r="B11" s="681" t="s">
        <v>568</v>
      </c>
      <c r="C11" s="681"/>
      <c r="D11" s="681"/>
      <c r="E11" s="681"/>
      <c r="F11" s="681"/>
      <c r="G11" s="681"/>
      <c r="H11" s="681"/>
      <c r="I11" s="681"/>
      <c r="J11" s="681"/>
      <c r="K11" s="681"/>
      <c r="L11" s="681"/>
      <c r="M11" s="681"/>
      <c r="N11" s="681"/>
      <c r="O11" s="681"/>
      <c r="P11" s="330"/>
    </row>
    <row r="12" spans="2:16" ht="15" customHeight="1" x14ac:dyDescent="0.25">
      <c r="B12" s="680" t="s">
        <v>571</v>
      </c>
      <c r="C12" s="680"/>
      <c r="D12" s="680"/>
      <c r="E12" s="680"/>
      <c r="F12" s="680"/>
      <c r="G12" s="680"/>
      <c r="H12" s="680"/>
      <c r="I12" s="680"/>
      <c r="J12" s="680"/>
      <c r="K12" s="680"/>
      <c r="L12" s="680"/>
      <c r="M12" s="680"/>
      <c r="N12" s="680"/>
      <c r="O12" s="421"/>
      <c r="P12" s="330"/>
    </row>
    <row r="13" spans="2:16" x14ac:dyDescent="0.25">
      <c r="B13" s="681" t="s">
        <v>576</v>
      </c>
      <c r="C13" s="681"/>
      <c r="D13" s="681"/>
      <c r="E13" s="681"/>
      <c r="F13" s="681"/>
      <c r="G13" s="681"/>
      <c r="H13" s="681"/>
      <c r="I13" s="681"/>
      <c r="J13" s="681"/>
      <c r="K13" s="681"/>
      <c r="L13" s="681"/>
      <c r="M13" s="681"/>
      <c r="N13" s="681"/>
      <c r="O13" s="681"/>
      <c r="P13" s="330"/>
    </row>
    <row r="14" spans="2:16" ht="15" customHeight="1" x14ac:dyDescent="0.25">
      <c r="B14" s="680" t="s">
        <v>583</v>
      </c>
      <c r="C14" s="680"/>
      <c r="D14" s="680"/>
      <c r="E14" s="680"/>
      <c r="F14" s="680"/>
      <c r="G14" s="680"/>
      <c r="H14" s="680"/>
      <c r="I14" s="680"/>
      <c r="J14" s="680"/>
      <c r="K14" s="680"/>
      <c r="L14" s="680"/>
      <c r="M14" s="680"/>
      <c r="N14" s="680"/>
      <c r="O14" s="421"/>
      <c r="P14" s="330"/>
    </row>
    <row r="15" spans="2:16" x14ac:dyDescent="0.25">
      <c r="B15" s="681" t="s">
        <v>587</v>
      </c>
      <c r="C15" s="681"/>
      <c r="D15" s="681"/>
      <c r="E15" s="681"/>
      <c r="F15" s="681"/>
      <c r="G15" s="681"/>
      <c r="H15" s="681"/>
      <c r="I15" s="681"/>
      <c r="J15" s="681"/>
      <c r="K15" s="681"/>
      <c r="L15" s="681"/>
      <c r="M15" s="681"/>
      <c r="N15" s="681"/>
      <c r="O15" s="681"/>
      <c r="P15" s="330"/>
    </row>
    <row r="16" spans="2:16" ht="15" customHeight="1" x14ac:dyDescent="0.25">
      <c r="B16" s="680" t="s">
        <v>592</v>
      </c>
      <c r="C16" s="680"/>
      <c r="D16" s="680"/>
      <c r="E16" s="680"/>
      <c r="F16" s="680"/>
      <c r="G16" s="680"/>
      <c r="H16" s="680"/>
      <c r="I16" s="680"/>
      <c r="J16" s="680"/>
      <c r="K16" s="680"/>
      <c r="L16" s="680"/>
      <c r="M16" s="680"/>
      <c r="N16" s="680"/>
      <c r="O16" s="421"/>
      <c r="P16" s="330"/>
    </row>
    <row r="17" spans="1:17" x14ac:dyDescent="0.25">
      <c r="B17" s="681" t="s">
        <v>595</v>
      </c>
      <c r="C17" s="681"/>
      <c r="D17" s="681"/>
      <c r="E17" s="681"/>
      <c r="F17" s="681"/>
      <c r="G17" s="681"/>
      <c r="H17" s="681"/>
      <c r="I17" s="681"/>
      <c r="J17" s="681"/>
      <c r="K17" s="681"/>
      <c r="L17" s="681"/>
      <c r="M17" s="681"/>
      <c r="N17" s="681"/>
      <c r="O17" s="681"/>
      <c r="P17" s="330"/>
    </row>
    <row r="18" spans="1:17" ht="15" customHeight="1" x14ac:dyDescent="0.25">
      <c r="B18" s="680" t="s">
        <v>598</v>
      </c>
      <c r="C18" s="680"/>
      <c r="D18" s="680"/>
      <c r="E18" s="680"/>
      <c r="F18" s="680"/>
      <c r="G18" s="680"/>
      <c r="H18" s="680"/>
      <c r="I18" s="680"/>
      <c r="J18" s="680"/>
      <c r="K18" s="680"/>
      <c r="L18" s="680"/>
      <c r="M18" s="680"/>
      <c r="N18" s="680"/>
      <c r="O18" s="421"/>
      <c r="P18" s="330"/>
    </row>
    <row r="19" spans="1:17" x14ac:dyDescent="0.25">
      <c r="B19" s="681" t="s">
        <v>608</v>
      </c>
      <c r="C19" s="681"/>
      <c r="D19" s="681"/>
      <c r="E19" s="681"/>
      <c r="F19" s="681"/>
      <c r="G19" s="681"/>
      <c r="H19" s="681"/>
      <c r="I19" s="681"/>
      <c r="J19" s="681"/>
      <c r="K19" s="681"/>
      <c r="L19" s="681"/>
      <c r="M19" s="681"/>
      <c r="N19" s="681"/>
      <c r="O19" s="681"/>
      <c r="P19" s="330"/>
    </row>
    <row r="20" spans="1:17" ht="15" customHeight="1" x14ac:dyDescent="0.25">
      <c r="B20" s="680" t="s">
        <v>602</v>
      </c>
      <c r="C20" s="680"/>
      <c r="D20" s="680"/>
      <c r="E20" s="680"/>
      <c r="F20" s="680"/>
      <c r="G20" s="680"/>
      <c r="H20" s="680"/>
      <c r="I20" s="680"/>
      <c r="J20" s="680"/>
      <c r="K20" s="680"/>
      <c r="L20" s="680"/>
      <c r="M20" s="680"/>
      <c r="N20" s="680"/>
      <c r="O20" s="586"/>
      <c r="P20" s="330"/>
    </row>
    <row r="21" spans="1:17" s="282" customFormat="1" x14ac:dyDescent="0.25">
      <c r="A21" s="347"/>
      <c r="B21" s="287"/>
      <c r="C21" s="287"/>
      <c r="D21" s="287"/>
      <c r="E21" s="287"/>
      <c r="F21" s="287"/>
      <c r="G21" s="287"/>
      <c r="H21" s="287"/>
      <c r="I21" s="287"/>
      <c r="J21" s="287"/>
      <c r="K21" s="287"/>
      <c r="L21" s="287"/>
      <c r="M21" s="287"/>
      <c r="N21" s="287"/>
      <c r="O21" s="287"/>
      <c r="P21" s="331"/>
    </row>
    <row r="22" spans="1:17" ht="15" customHeight="1" x14ac:dyDescent="0.25">
      <c r="A22" s="621" t="s">
        <v>380</v>
      </c>
      <c r="B22" s="621"/>
      <c r="C22" s="621"/>
      <c r="D22" s="621"/>
      <c r="E22" s="621"/>
      <c r="F22" s="621"/>
      <c r="G22" s="621"/>
      <c r="H22" s="621"/>
      <c r="I22" s="621"/>
      <c r="J22" s="621"/>
      <c r="K22" s="621"/>
      <c r="L22" s="621"/>
      <c r="M22" s="621"/>
      <c r="N22" s="621"/>
      <c r="O22" s="621"/>
      <c r="P22" s="332"/>
    </row>
    <row r="23" spans="1:17" ht="17.25" customHeight="1" x14ac:dyDescent="0.25">
      <c r="A23" s="344"/>
      <c r="B23" s="57"/>
      <c r="C23" s="198"/>
      <c r="D23" s="57"/>
      <c r="E23" s="57"/>
      <c r="F23" s="57"/>
      <c r="G23" s="57"/>
      <c r="H23" s="58"/>
      <c r="I23" s="58"/>
      <c r="J23" s="58"/>
      <c r="K23" s="58"/>
      <c r="L23" s="57"/>
      <c r="M23" s="57"/>
      <c r="N23" s="57"/>
      <c r="O23" s="4" t="s">
        <v>322</v>
      </c>
      <c r="P23" s="333"/>
    </row>
    <row r="24" spans="1:17" ht="15" customHeight="1" x14ac:dyDescent="0.25">
      <c r="A24" s="684" t="s">
        <v>5</v>
      </c>
      <c r="B24" s="628" t="s">
        <v>274</v>
      </c>
      <c r="C24" s="691" t="s">
        <v>49</v>
      </c>
      <c r="D24" s="605" t="s">
        <v>285</v>
      </c>
      <c r="E24" s="608" t="s">
        <v>181</v>
      </c>
      <c r="F24" s="609"/>
      <c r="G24" s="610"/>
      <c r="H24" s="631" t="s">
        <v>287</v>
      </c>
      <c r="I24" s="634" t="s">
        <v>181</v>
      </c>
      <c r="J24" s="635"/>
      <c r="K24" s="636"/>
      <c r="L24" s="676" t="s">
        <v>0</v>
      </c>
      <c r="M24" s="604" t="s">
        <v>181</v>
      </c>
      <c r="N24" s="604"/>
      <c r="O24" s="604"/>
      <c r="P24" s="334"/>
    </row>
    <row r="25" spans="1:17" ht="15" customHeight="1" x14ac:dyDescent="0.25">
      <c r="A25" s="685"/>
      <c r="B25" s="629"/>
      <c r="C25" s="692"/>
      <c r="D25" s="606"/>
      <c r="E25" s="608" t="s">
        <v>1</v>
      </c>
      <c r="F25" s="610"/>
      <c r="G25" s="605" t="s">
        <v>2</v>
      </c>
      <c r="H25" s="632"/>
      <c r="I25" s="634" t="s">
        <v>1</v>
      </c>
      <c r="J25" s="636"/>
      <c r="K25" s="631" t="s">
        <v>2</v>
      </c>
      <c r="L25" s="677"/>
      <c r="M25" s="604" t="s">
        <v>1</v>
      </c>
      <c r="N25" s="604"/>
      <c r="O25" s="616" t="s">
        <v>2</v>
      </c>
      <c r="P25" s="335"/>
    </row>
    <row r="26" spans="1:17" ht="32.25" customHeight="1" x14ac:dyDescent="0.25">
      <c r="A26" s="686"/>
      <c r="B26" s="630"/>
      <c r="C26" s="693"/>
      <c r="D26" s="607"/>
      <c r="E26" s="136" t="s">
        <v>3</v>
      </c>
      <c r="F26" s="135" t="s">
        <v>4</v>
      </c>
      <c r="G26" s="607"/>
      <c r="H26" s="633"/>
      <c r="I26" s="137" t="s">
        <v>3</v>
      </c>
      <c r="J26" s="132" t="s">
        <v>4</v>
      </c>
      <c r="K26" s="633"/>
      <c r="L26" s="678"/>
      <c r="M26" s="133" t="s">
        <v>3</v>
      </c>
      <c r="N26" s="131" t="s">
        <v>4</v>
      </c>
      <c r="O26" s="616"/>
      <c r="P26" s="335"/>
    </row>
    <row r="27" spans="1:17" ht="15.95" customHeight="1" x14ac:dyDescent="0.25">
      <c r="A27" s="345" t="s">
        <v>65</v>
      </c>
      <c r="B27" s="690" t="s">
        <v>6</v>
      </c>
      <c r="C27" s="690"/>
      <c r="D27" s="690"/>
      <c r="E27" s="690"/>
      <c r="F27" s="690"/>
      <c r="G27" s="690"/>
      <c r="H27" s="690"/>
      <c r="I27" s="690"/>
      <c r="J27" s="690"/>
      <c r="K27" s="690"/>
      <c r="L27" s="690"/>
      <c r="M27" s="690"/>
      <c r="N27" s="690"/>
      <c r="O27" s="690"/>
      <c r="P27" s="325"/>
    </row>
    <row r="28" spans="1:17" ht="15" customHeight="1" x14ac:dyDescent="0.25">
      <c r="A28" s="672" t="s">
        <v>170</v>
      </c>
      <c r="B28" s="35" t="s">
        <v>20</v>
      </c>
      <c r="C28" s="579"/>
      <c r="D28" s="504">
        <f>E28+G28</f>
        <v>193.39999999999998</v>
      </c>
      <c r="E28" s="504">
        <f>E34+E35+E33</f>
        <v>187.29999999999998</v>
      </c>
      <c r="F28" s="504">
        <f t="shared" ref="F28:G28" si="0">F34+F35+F33</f>
        <v>25.8</v>
      </c>
      <c r="G28" s="504">
        <f t="shared" si="0"/>
        <v>6.1</v>
      </c>
      <c r="H28" s="547">
        <f t="shared" ref="H28" si="1">I28+K28</f>
        <v>53.9</v>
      </c>
      <c r="I28" s="547">
        <f t="shared" ref="I28:O28" si="2">I34+I35+I33</f>
        <v>51.4</v>
      </c>
      <c r="J28" s="547">
        <f t="shared" si="2"/>
        <v>1.2</v>
      </c>
      <c r="K28" s="547">
        <f t="shared" si="2"/>
        <v>2.5</v>
      </c>
      <c r="L28" s="528">
        <f t="shared" ref="L28" si="3">M28+O28</f>
        <v>247.29999999999998</v>
      </c>
      <c r="M28" s="551">
        <f>M34+M35+M33</f>
        <v>238.7</v>
      </c>
      <c r="N28" s="528">
        <f t="shared" si="2"/>
        <v>27</v>
      </c>
      <c r="O28" s="580">
        <f t="shared" si="2"/>
        <v>8.6</v>
      </c>
    </row>
    <row r="29" spans="1:17" ht="15" customHeight="1" x14ac:dyDescent="0.25">
      <c r="A29" s="673"/>
      <c r="B29" s="155" t="s">
        <v>181</v>
      </c>
      <c r="C29" s="581"/>
      <c r="D29" s="375"/>
      <c r="E29" s="375"/>
      <c r="F29" s="375"/>
      <c r="G29" s="375"/>
      <c r="H29" s="522"/>
      <c r="I29" s="522"/>
      <c r="J29" s="522"/>
      <c r="K29" s="522"/>
      <c r="L29" s="523"/>
      <c r="M29" s="549"/>
      <c r="N29" s="523"/>
      <c r="O29" s="582"/>
      <c r="P29" s="336"/>
      <c r="Q29" s="96"/>
    </row>
    <row r="30" spans="1:17" ht="26.25" hidden="1" customHeight="1" x14ac:dyDescent="0.25">
      <c r="A30" s="673"/>
      <c r="B30" s="491" t="s">
        <v>268</v>
      </c>
      <c r="C30" s="493"/>
      <c r="D30" s="290"/>
      <c r="E30" s="290"/>
      <c r="F30" s="290"/>
      <c r="G30" s="290"/>
      <c r="H30" s="462"/>
      <c r="I30" s="462"/>
      <c r="J30" s="462"/>
      <c r="K30" s="462"/>
      <c r="L30" s="180"/>
      <c r="M30" s="180"/>
      <c r="N30" s="180"/>
      <c r="O30" s="180"/>
      <c r="P30" s="296"/>
      <c r="Q30" s="96"/>
    </row>
    <row r="31" spans="1:17" ht="26.25" hidden="1" customHeight="1" x14ac:dyDescent="0.25">
      <c r="A31" s="673"/>
      <c r="B31" s="491" t="s">
        <v>347</v>
      </c>
      <c r="C31" s="494"/>
      <c r="D31" s="369">
        <f>E31+G31</f>
        <v>0</v>
      </c>
      <c r="E31" s="369"/>
      <c r="F31" s="369"/>
      <c r="G31" s="369"/>
      <c r="H31" s="488">
        <f t="shared" ref="H31:H76" si="4">I31+K31</f>
        <v>0</v>
      </c>
      <c r="I31" s="488"/>
      <c r="J31" s="488"/>
      <c r="K31" s="488"/>
      <c r="L31" s="289">
        <f t="shared" ref="L31:L34" si="5">M31+O31</f>
        <v>0</v>
      </c>
      <c r="M31" s="289">
        <f t="shared" ref="M31" si="6">E31+I31</f>
        <v>0</v>
      </c>
      <c r="N31" s="289">
        <f t="shared" ref="N31" si="7">F31+J31</f>
        <v>0</v>
      </c>
      <c r="O31" s="289">
        <f t="shared" ref="O31" si="8">G31+K31</f>
        <v>0</v>
      </c>
      <c r="P31" s="336"/>
      <c r="Q31" s="96"/>
    </row>
    <row r="32" spans="1:17" ht="25.5" hidden="1" customHeight="1" x14ac:dyDescent="0.25">
      <c r="A32" s="673"/>
      <c r="B32" s="495" t="s">
        <v>330</v>
      </c>
      <c r="C32" s="494"/>
      <c r="D32" s="369"/>
      <c r="E32" s="369"/>
      <c r="F32" s="369"/>
      <c r="G32" s="369"/>
      <c r="H32" s="488">
        <f t="shared" si="4"/>
        <v>0</v>
      </c>
      <c r="I32" s="488"/>
      <c r="J32" s="488"/>
      <c r="K32" s="488"/>
      <c r="L32" s="289">
        <f t="shared" ref="L32:L33" si="9">M32+O32</f>
        <v>0</v>
      </c>
      <c r="M32" s="289">
        <f t="shared" ref="M32:M33" si="10">E32+I32</f>
        <v>0</v>
      </c>
      <c r="N32" s="289">
        <f t="shared" ref="N32:N33" si="11">F32+J32</f>
        <v>0</v>
      </c>
      <c r="O32" s="289">
        <f t="shared" ref="O32:O33" si="12">G32+K32</f>
        <v>0</v>
      </c>
      <c r="P32" s="336"/>
      <c r="Q32" s="96"/>
    </row>
    <row r="33" spans="1:17" ht="63.75" x14ac:dyDescent="0.25">
      <c r="A33" s="673"/>
      <c r="B33" s="495" t="s">
        <v>578</v>
      </c>
      <c r="C33" s="202" t="s">
        <v>9</v>
      </c>
      <c r="D33" s="291">
        <f>E33+G33</f>
        <v>168.7</v>
      </c>
      <c r="E33" s="369">
        <v>162.6</v>
      </c>
      <c r="F33" s="369">
        <v>1.5</v>
      </c>
      <c r="G33" s="369">
        <v>6.1</v>
      </c>
      <c r="H33" s="462">
        <f t="shared" si="4"/>
        <v>53.9</v>
      </c>
      <c r="I33" s="488">
        <v>51.4</v>
      </c>
      <c r="J33" s="488">
        <v>1.2</v>
      </c>
      <c r="K33" s="488">
        <v>2.5</v>
      </c>
      <c r="L33" s="289">
        <f t="shared" si="9"/>
        <v>222.6</v>
      </c>
      <c r="M33" s="289">
        <f t="shared" si="10"/>
        <v>214</v>
      </c>
      <c r="N33" s="289">
        <f t="shared" si="11"/>
        <v>2.7</v>
      </c>
      <c r="O33" s="289">
        <f t="shared" si="12"/>
        <v>8.6</v>
      </c>
      <c r="P33" s="336"/>
      <c r="Q33" s="96"/>
    </row>
    <row r="34" spans="1:17" ht="26.25" x14ac:dyDescent="0.25">
      <c r="A34" s="673"/>
      <c r="B34" s="491" t="s">
        <v>509</v>
      </c>
      <c r="C34" s="496" t="s">
        <v>46</v>
      </c>
      <c r="D34" s="369">
        <f>E34+G34</f>
        <v>24.7</v>
      </c>
      <c r="E34" s="369">
        <v>24.7</v>
      </c>
      <c r="F34" s="369">
        <v>24.3</v>
      </c>
      <c r="G34" s="369"/>
      <c r="H34" s="488">
        <f t="shared" si="4"/>
        <v>0</v>
      </c>
      <c r="I34" s="488"/>
      <c r="J34" s="488"/>
      <c r="K34" s="488"/>
      <c r="L34" s="289">
        <f t="shared" si="5"/>
        <v>24.7</v>
      </c>
      <c r="M34" s="289">
        <f t="shared" ref="M34" si="13">E34+I34</f>
        <v>24.7</v>
      </c>
      <c r="N34" s="289">
        <f t="shared" ref="N34" si="14">F34+J34</f>
        <v>24.3</v>
      </c>
      <c r="O34" s="289">
        <f t="shared" ref="O34" si="15">G34+K34</f>
        <v>0</v>
      </c>
      <c r="P34" s="296"/>
      <c r="Q34" s="96"/>
    </row>
    <row r="35" spans="1:17" ht="39" x14ac:dyDescent="0.25">
      <c r="A35" s="711"/>
      <c r="B35" s="182" t="s">
        <v>267</v>
      </c>
      <c r="C35" s="492" t="s">
        <v>22</v>
      </c>
      <c r="D35" s="291">
        <f t="shared" ref="D35" si="16">E35+G35</f>
        <v>0</v>
      </c>
      <c r="E35" s="369"/>
      <c r="F35" s="369"/>
      <c r="G35" s="369"/>
      <c r="H35" s="488">
        <f t="shared" si="4"/>
        <v>0</v>
      </c>
      <c r="I35" s="488"/>
      <c r="J35" s="488"/>
      <c r="K35" s="488"/>
      <c r="L35" s="289">
        <f t="shared" ref="L35" si="17">M35+O35</f>
        <v>0</v>
      </c>
      <c r="M35" s="289">
        <f t="shared" ref="M35" si="18">E35+I35</f>
        <v>0</v>
      </c>
      <c r="N35" s="289">
        <f t="shared" ref="N35" si="19">F35+J35</f>
        <v>0</v>
      </c>
      <c r="O35" s="289">
        <f t="shared" ref="O35" si="20">G35+K35</f>
        <v>0</v>
      </c>
      <c r="P35" s="296"/>
      <c r="Q35" s="96"/>
    </row>
    <row r="36" spans="1:17" ht="15" hidden="1" customHeight="1" x14ac:dyDescent="0.25">
      <c r="A36" s="39" t="s">
        <v>66</v>
      </c>
      <c r="B36" s="6" t="s">
        <v>7</v>
      </c>
      <c r="C36" s="481"/>
      <c r="D36" s="318">
        <f>E36+G36</f>
        <v>0</v>
      </c>
      <c r="E36" s="290">
        <f>E37+E38+E39</f>
        <v>0</v>
      </c>
      <c r="F36" s="290">
        <f>F37+F38+F39</f>
        <v>0</v>
      </c>
      <c r="G36" s="290">
        <f>G37+G38+G39</f>
        <v>0</v>
      </c>
      <c r="H36" s="329">
        <f>I36+K36</f>
        <v>0</v>
      </c>
      <c r="I36" s="462"/>
      <c r="J36" s="462"/>
      <c r="K36" s="462">
        <f>K37+K38+K39</f>
        <v>0</v>
      </c>
      <c r="L36" s="181">
        <f t="shared" ref="L36:L81" si="21">M36+O36</f>
        <v>0</v>
      </c>
      <c r="M36" s="180">
        <f>M37+M38+M39</f>
        <v>0</v>
      </c>
      <c r="N36" s="180">
        <f>N37+N38+N39</f>
        <v>0</v>
      </c>
      <c r="O36" s="180">
        <f>O37+O38+O39</f>
        <v>0</v>
      </c>
      <c r="P36" s="218"/>
      <c r="Q36" s="96"/>
    </row>
    <row r="37" spans="1:17" ht="15" hidden="1" customHeight="1" x14ac:dyDescent="0.25">
      <c r="A37" s="39"/>
      <c r="B37" s="688" t="s">
        <v>347</v>
      </c>
      <c r="C37" s="393" t="s">
        <v>9</v>
      </c>
      <c r="D37" s="369">
        <f t="shared" ref="D37:D81" si="22">E37+G37</f>
        <v>0</v>
      </c>
      <c r="E37" s="369"/>
      <c r="F37" s="369"/>
      <c r="G37" s="369"/>
      <c r="H37" s="524">
        <f t="shared" si="4"/>
        <v>0</v>
      </c>
      <c r="I37" s="488"/>
      <c r="J37" s="488"/>
      <c r="K37" s="525"/>
      <c r="L37" s="170">
        <f t="shared" si="21"/>
        <v>0</v>
      </c>
      <c r="M37" s="170">
        <f t="shared" ref="M37:O39" si="23">E37+I37</f>
        <v>0</v>
      </c>
      <c r="N37" s="170">
        <f t="shared" si="23"/>
        <v>0</v>
      </c>
      <c r="O37" s="170">
        <f t="shared" si="23"/>
        <v>0</v>
      </c>
      <c r="P37" s="336"/>
      <c r="Q37" s="96"/>
    </row>
    <row r="38" spans="1:17" ht="15" hidden="1" customHeight="1" x14ac:dyDescent="0.25">
      <c r="A38" s="39"/>
      <c r="B38" s="688"/>
      <c r="C38" s="393" t="s">
        <v>22</v>
      </c>
      <c r="D38" s="369">
        <f t="shared" si="22"/>
        <v>0</v>
      </c>
      <c r="E38" s="369"/>
      <c r="F38" s="369"/>
      <c r="G38" s="369"/>
      <c r="H38" s="524">
        <f t="shared" si="4"/>
        <v>0</v>
      </c>
      <c r="I38" s="488"/>
      <c r="J38" s="488"/>
      <c r="K38" s="525"/>
      <c r="L38" s="170">
        <f t="shared" si="21"/>
        <v>0</v>
      </c>
      <c r="M38" s="170">
        <f t="shared" si="23"/>
        <v>0</v>
      </c>
      <c r="N38" s="170">
        <f t="shared" si="23"/>
        <v>0</v>
      </c>
      <c r="O38" s="170">
        <f t="shared" si="23"/>
        <v>0</v>
      </c>
      <c r="P38" s="336"/>
      <c r="Q38" s="96"/>
    </row>
    <row r="39" spans="1:17" ht="15" hidden="1" customHeight="1" x14ac:dyDescent="0.25">
      <c r="A39" s="39"/>
      <c r="B39" s="689"/>
      <c r="C39" s="376">
        <v>10</v>
      </c>
      <c r="D39" s="369">
        <f t="shared" si="22"/>
        <v>0</v>
      </c>
      <c r="E39" s="369"/>
      <c r="F39" s="369"/>
      <c r="G39" s="369"/>
      <c r="H39" s="524">
        <f t="shared" si="4"/>
        <v>0</v>
      </c>
      <c r="I39" s="488"/>
      <c r="J39" s="488"/>
      <c r="K39" s="525"/>
      <c r="L39" s="170">
        <f t="shared" si="21"/>
        <v>0</v>
      </c>
      <c r="M39" s="170">
        <f t="shared" si="23"/>
        <v>0</v>
      </c>
      <c r="N39" s="170">
        <f t="shared" si="23"/>
        <v>0</v>
      </c>
      <c r="O39" s="170">
        <f t="shared" si="23"/>
        <v>0</v>
      </c>
      <c r="P39" s="336"/>
      <c r="Q39" s="96"/>
    </row>
    <row r="40" spans="1:17" ht="15" hidden="1" customHeight="1" x14ac:dyDescent="0.25">
      <c r="A40" s="32" t="s">
        <v>67</v>
      </c>
      <c r="B40" s="17" t="s">
        <v>10</v>
      </c>
      <c r="C40" s="393"/>
      <c r="D40" s="291">
        <f>E40+G40</f>
        <v>0</v>
      </c>
      <c r="E40" s="369">
        <f>E41+E42+E43</f>
        <v>0</v>
      </c>
      <c r="F40" s="369">
        <f>F41+F42+F43</f>
        <v>0</v>
      </c>
      <c r="G40" s="369">
        <f>G41+G42+G43</f>
        <v>0</v>
      </c>
      <c r="H40" s="524">
        <f t="shared" si="4"/>
        <v>0</v>
      </c>
      <c r="I40" s="488">
        <f>I41+I42+I43</f>
        <v>0</v>
      </c>
      <c r="J40" s="488">
        <f>J41+J42+J43</f>
        <v>0</v>
      </c>
      <c r="K40" s="488">
        <f>K41+K42+K43</f>
        <v>0</v>
      </c>
      <c r="L40" s="170">
        <f t="shared" si="21"/>
        <v>0</v>
      </c>
      <c r="M40" s="289">
        <f>M41+M42+M43</f>
        <v>0</v>
      </c>
      <c r="N40" s="289">
        <f>N41+N42+N43</f>
        <v>0</v>
      </c>
      <c r="O40" s="289">
        <f>O41+O42+O43</f>
        <v>0</v>
      </c>
      <c r="P40" s="218"/>
      <c r="Q40" s="96"/>
    </row>
    <row r="41" spans="1:17" ht="15" hidden="1" customHeight="1" x14ac:dyDescent="0.25">
      <c r="A41" s="39"/>
      <c r="B41" s="688" t="s">
        <v>347</v>
      </c>
      <c r="C41" s="393" t="s">
        <v>9</v>
      </c>
      <c r="D41" s="369">
        <f t="shared" si="22"/>
        <v>0</v>
      </c>
      <c r="E41" s="369"/>
      <c r="F41" s="369"/>
      <c r="G41" s="369"/>
      <c r="H41" s="524">
        <f t="shared" si="4"/>
        <v>0</v>
      </c>
      <c r="I41" s="488"/>
      <c r="J41" s="488"/>
      <c r="K41" s="525"/>
      <c r="L41" s="170">
        <f t="shared" si="21"/>
        <v>0</v>
      </c>
      <c r="M41" s="170">
        <f t="shared" ref="M41:O43" si="24">E41+I41</f>
        <v>0</v>
      </c>
      <c r="N41" s="170">
        <f t="shared" si="24"/>
        <v>0</v>
      </c>
      <c r="O41" s="170">
        <f t="shared" si="24"/>
        <v>0</v>
      </c>
      <c r="P41" s="336"/>
      <c r="Q41" s="96"/>
    </row>
    <row r="42" spans="1:17" ht="15" hidden="1" customHeight="1" x14ac:dyDescent="0.25">
      <c r="A42" s="39"/>
      <c r="B42" s="688"/>
      <c r="C42" s="393" t="s">
        <v>22</v>
      </c>
      <c r="D42" s="369">
        <f t="shared" si="22"/>
        <v>0</v>
      </c>
      <c r="E42" s="369"/>
      <c r="F42" s="369"/>
      <c r="G42" s="369"/>
      <c r="H42" s="524">
        <f t="shared" si="4"/>
        <v>0</v>
      </c>
      <c r="I42" s="488"/>
      <c r="J42" s="488"/>
      <c r="K42" s="525"/>
      <c r="L42" s="170">
        <f t="shared" si="21"/>
        <v>0</v>
      </c>
      <c r="M42" s="170">
        <f t="shared" si="24"/>
        <v>0</v>
      </c>
      <c r="N42" s="170">
        <f t="shared" si="24"/>
        <v>0</v>
      </c>
      <c r="O42" s="170">
        <f t="shared" si="24"/>
        <v>0</v>
      </c>
      <c r="P42" s="336"/>
      <c r="Q42" s="96"/>
    </row>
    <row r="43" spans="1:17" ht="15" hidden="1" customHeight="1" x14ac:dyDescent="0.25">
      <c r="A43" s="39"/>
      <c r="B43" s="689"/>
      <c r="C43" s="376">
        <v>10</v>
      </c>
      <c r="D43" s="369">
        <f t="shared" si="22"/>
        <v>0</v>
      </c>
      <c r="E43" s="369"/>
      <c r="F43" s="369"/>
      <c r="G43" s="369"/>
      <c r="H43" s="524">
        <f t="shared" si="4"/>
        <v>0</v>
      </c>
      <c r="I43" s="488"/>
      <c r="J43" s="488"/>
      <c r="K43" s="525"/>
      <c r="L43" s="170">
        <f t="shared" si="21"/>
        <v>0</v>
      </c>
      <c r="M43" s="170">
        <f t="shared" si="24"/>
        <v>0</v>
      </c>
      <c r="N43" s="170">
        <f t="shared" si="24"/>
        <v>0</v>
      </c>
      <c r="O43" s="170">
        <f t="shared" si="24"/>
        <v>0</v>
      </c>
      <c r="P43" s="336"/>
      <c r="Q43" s="96"/>
    </row>
    <row r="44" spans="1:17" ht="15" hidden="1" customHeight="1" x14ac:dyDescent="0.25">
      <c r="A44" s="32" t="s">
        <v>68</v>
      </c>
      <c r="B44" s="17" t="s">
        <v>11</v>
      </c>
      <c r="C44" s="393"/>
      <c r="D44" s="291">
        <f>E44+G44</f>
        <v>0</v>
      </c>
      <c r="E44" s="369">
        <f>E45+E47+E48+E46</f>
        <v>0</v>
      </c>
      <c r="F44" s="369">
        <f>F45+F47+F48+F46</f>
        <v>0</v>
      </c>
      <c r="G44" s="369">
        <f>G45+G47+G48</f>
        <v>0</v>
      </c>
      <c r="H44" s="524">
        <f t="shared" si="4"/>
        <v>0</v>
      </c>
      <c r="I44" s="488">
        <f>I45+I46+I47+I48</f>
        <v>0</v>
      </c>
      <c r="J44" s="488">
        <f>J45+J46+J47+J48</f>
        <v>0</v>
      </c>
      <c r="K44" s="488">
        <f>K45+K47+K48</f>
        <v>0</v>
      </c>
      <c r="L44" s="170">
        <f t="shared" si="21"/>
        <v>0</v>
      </c>
      <c r="M44" s="289">
        <f>M45+M46+M47+M48</f>
        <v>0</v>
      </c>
      <c r="N44" s="289">
        <f t="shared" ref="N44:O44" si="25">N45+N46+N47+N48</f>
        <v>0</v>
      </c>
      <c r="O44" s="289">
        <f t="shared" si="25"/>
        <v>0</v>
      </c>
      <c r="P44" s="218"/>
      <c r="Q44" s="96"/>
    </row>
    <row r="45" spans="1:17" ht="15" hidden="1" customHeight="1" x14ac:dyDescent="0.25">
      <c r="A45" s="39"/>
      <c r="B45" s="688" t="s">
        <v>347</v>
      </c>
      <c r="C45" s="393" t="s">
        <v>9</v>
      </c>
      <c r="D45" s="369">
        <f t="shared" si="22"/>
        <v>0</v>
      </c>
      <c r="E45" s="369"/>
      <c r="F45" s="369"/>
      <c r="G45" s="369"/>
      <c r="H45" s="524">
        <f t="shared" si="4"/>
        <v>0</v>
      </c>
      <c r="I45" s="488"/>
      <c r="J45" s="488"/>
      <c r="K45" s="525"/>
      <c r="L45" s="170">
        <f t="shared" si="21"/>
        <v>0</v>
      </c>
      <c r="M45" s="170">
        <f t="shared" ref="M45:O48" si="26">E45+I45</f>
        <v>0</v>
      </c>
      <c r="N45" s="170">
        <f t="shared" si="26"/>
        <v>0</v>
      </c>
      <c r="O45" s="170">
        <f t="shared" si="26"/>
        <v>0</v>
      </c>
      <c r="P45" s="336"/>
      <c r="Q45" s="96"/>
    </row>
    <row r="46" spans="1:17" ht="15" hidden="1" customHeight="1" x14ac:dyDescent="0.25">
      <c r="A46" s="39"/>
      <c r="B46" s="688"/>
      <c r="C46" s="393" t="s">
        <v>22</v>
      </c>
      <c r="D46" s="369">
        <f t="shared" si="22"/>
        <v>0</v>
      </c>
      <c r="E46" s="369"/>
      <c r="F46" s="369"/>
      <c r="G46" s="369"/>
      <c r="H46" s="524">
        <f t="shared" si="4"/>
        <v>0</v>
      </c>
      <c r="I46" s="488"/>
      <c r="J46" s="488"/>
      <c r="K46" s="525"/>
      <c r="L46" s="170">
        <f t="shared" si="21"/>
        <v>0</v>
      </c>
      <c r="M46" s="170">
        <f t="shared" si="26"/>
        <v>0</v>
      </c>
      <c r="N46" s="170">
        <f t="shared" si="26"/>
        <v>0</v>
      </c>
      <c r="O46" s="170"/>
      <c r="P46" s="336"/>
      <c r="Q46" s="96"/>
    </row>
    <row r="47" spans="1:17" ht="15" hidden="1" customHeight="1" x14ac:dyDescent="0.25">
      <c r="A47" s="39"/>
      <c r="B47" s="688"/>
      <c r="C47" s="390" t="s">
        <v>30</v>
      </c>
      <c r="D47" s="369">
        <f t="shared" si="22"/>
        <v>0</v>
      </c>
      <c r="E47" s="369"/>
      <c r="F47" s="369"/>
      <c r="G47" s="369"/>
      <c r="H47" s="524">
        <f t="shared" si="4"/>
        <v>0</v>
      </c>
      <c r="I47" s="488"/>
      <c r="J47" s="488"/>
      <c r="K47" s="525"/>
      <c r="L47" s="170">
        <f t="shared" si="21"/>
        <v>0</v>
      </c>
      <c r="M47" s="170">
        <f t="shared" si="26"/>
        <v>0</v>
      </c>
      <c r="N47" s="170">
        <f t="shared" si="26"/>
        <v>0</v>
      </c>
      <c r="O47" s="170">
        <f t="shared" si="26"/>
        <v>0</v>
      </c>
      <c r="P47" s="336"/>
      <c r="Q47" s="96"/>
    </row>
    <row r="48" spans="1:17" ht="15" hidden="1" customHeight="1" x14ac:dyDescent="0.25">
      <c r="A48" s="39"/>
      <c r="B48" s="689"/>
      <c r="C48" s="376">
        <v>10</v>
      </c>
      <c r="D48" s="369">
        <f t="shared" si="22"/>
        <v>0</v>
      </c>
      <c r="E48" s="369"/>
      <c r="F48" s="369"/>
      <c r="G48" s="369"/>
      <c r="H48" s="524">
        <f t="shared" si="4"/>
        <v>0</v>
      </c>
      <c r="I48" s="488"/>
      <c r="J48" s="488"/>
      <c r="K48" s="525"/>
      <c r="L48" s="170">
        <f t="shared" si="21"/>
        <v>0</v>
      </c>
      <c r="M48" s="170">
        <f t="shared" si="26"/>
        <v>0</v>
      </c>
      <c r="N48" s="170">
        <f t="shared" si="26"/>
        <v>0</v>
      </c>
      <c r="O48" s="170">
        <f t="shared" si="26"/>
        <v>0</v>
      </c>
      <c r="P48" s="336"/>
      <c r="Q48" s="96"/>
    </row>
    <row r="49" spans="1:17" ht="15" hidden="1" customHeight="1" x14ac:dyDescent="0.25">
      <c r="A49" s="32" t="s">
        <v>69</v>
      </c>
      <c r="B49" s="17" t="s">
        <v>12</v>
      </c>
      <c r="C49" s="393"/>
      <c r="D49" s="291">
        <f>E49+G49</f>
        <v>0</v>
      </c>
      <c r="E49" s="369">
        <f>E50+E51+E52</f>
        <v>0</v>
      </c>
      <c r="F49" s="369">
        <f>F50+F51+F52</f>
        <v>0</v>
      </c>
      <c r="G49" s="369">
        <f>G50+G51+G52</f>
        <v>0</v>
      </c>
      <c r="H49" s="524">
        <f t="shared" si="4"/>
        <v>0</v>
      </c>
      <c r="I49" s="488">
        <f>I50+I51+I52</f>
        <v>0</v>
      </c>
      <c r="J49" s="488">
        <f>J50+J51+J52</f>
        <v>0</v>
      </c>
      <c r="K49" s="488">
        <f>K50+K51+K52</f>
        <v>0</v>
      </c>
      <c r="L49" s="170">
        <f t="shared" si="21"/>
        <v>0</v>
      </c>
      <c r="M49" s="289">
        <f>M50+M51+M52</f>
        <v>0</v>
      </c>
      <c r="N49" s="289">
        <f>N50+N51+N52</f>
        <v>0</v>
      </c>
      <c r="O49" s="289">
        <f>O50+O51+O52</f>
        <v>0</v>
      </c>
      <c r="P49" s="218"/>
      <c r="Q49" s="96"/>
    </row>
    <row r="50" spans="1:17" ht="15" hidden="1" customHeight="1" x14ac:dyDescent="0.25">
      <c r="A50" s="39"/>
      <c r="B50" s="688" t="s">
        <v>347</v>
      </c>
      <c r="C50" s="393" t="s">
        <v>9</v>
      </c>
      <c r="D50" s="369">
        <f t="shared" si="22"/>
        <v>0</v>
      </c>
      <c r="E50" s="369"/>
      <c r="F50" s="369"/>
      <c r="G50" s="369"/>
      <c r="H50" s="524">
        <f t="shared" si="4"/>
        <v>0</v>
      </c>
      <c r="I50" s="488"/>
      <c r="J50" s="488"/>
      <c r="K50" s="525"/>
      <c r="L50" s="170">
        <f t="shared" si="21"/>
        <v>0</v>
      </c>
      <c r="M50" s="170">
        <f t="shared" ref="M50:O52" si="27">E50+I50</f>
        <v>0</v>
      </c>
      <c r="N50" s="170">
        <f t="shared" si="27"/>
        <v>0</v>
      </c>
      <c r="O50" s="170">
        <f t="shared" si="27"/>
        <v>0</v>
      </c>
      <c r="P50" s="336"/>
      <c r="Q50" s="96"/>
    </row>
    <row r="51" spans="1:17" ht="15" hidden="1" customHeight="1" x14ac:dyDescent="0.25">
      <c r="A51" s="39"/>
      <c r="B51" s="688"/>
      <c r="C51" s="393" t="s">
        <v>22</v>
      </c>
      <c r="D51" s="369">
        <f t="shared" si="22"/>
        <v>0</v>
      </c>
      <c r="E51" s="369"/>
      <c r="F51" s="369"/>
      <c r="G51" s="369"/>
      <c r="H51" s="524">
        <f t="shared" si="4"/>
        <v>0</v>
      </c>
      <c r="I51" s="488"/>
      <c r="J51" s="488"/>
      <c r="K51" s="525"/>
      <c r="L51" s="170">
        <f t="shared" si="21"/>
        <v>0</v>
      </c>
      <c r="M51" s="170">
        <f t="shared" si="27"/>
        <v>0</v>
      </c>
      <c r="N51" s="170">
        <f t="shared" si="27"/>
        <v>0</v>
      </c>
      <c r="O51" s="170">
        <f t="shared" si="27"/>
        <v>0</v>
      </c>
      <c r="P51" s="336"/>
      <c r="Q51" s="96"/>
    </row>
    <row r="52" spans="1:17" ht="15" hidden="1" customHeight="1" x14ac:dyDescent="0.25">
      <c r="A52" s="39"/>
      <c r="B52" s="689"/>
      <c r="C52" s="376">
        <v>10</v>
      </c>
      <c r="D52" s="369">
        <f t="shared" si="22"/>
        <v>0</v>
      </c>
      <c r="E52" s="369"/>
      <c r="F52" s="369"/>
      <c r="G52" s="369"/>
      <c r="H52" s="524">
        <f t="shared" si="4"/>
        <v>0</v>
      </c>
      <c r="I52" s="488"/>
      <c r="J52" s="488"/>
      <c r="K52" s="525"/>
      <c r="L52" s="170">
        <f t="shared" si="21"/>
        <v>0</v>
      </c>
      <c r="M52" s="170">
        <f t="shared" si="27"/>
        <v>0</v>
      </c>
      <c r="N52" s="170">
        <f t="shared" si="27"/>
        <v>0</v>
      </c>
      <c r="O52" s="170">
        <f t="shared" si="27"/>
        <v>0</v>
      </c>
      <c r="P52" s="336"/>
      <c r="Q52" s="96"/>
    </row>
    <row r="53" spans="1:17" ht="15" hidden="1" customHeight="1" x14ac:dyDescent="0.25">
      <c r="A53" s="32" t="s">
        <v>70</v>
      </c>
      <c r="B53" s="17" t="s">
        <v>13</v>
      </c>
      <c r="C53" s="393"/>
      <c r="D53" s="291">
        <f>E53+G53</f>
        <v>0</v>
      </c>
      <c r="E53" s="369">
        <f>E54+E55+E56</f>
        <v>0</v>
      </c>
      <c r="F53" s="369">
        <f>F54+F55+F56</f>
        <v>0</v>
      </c>
      <c r="G53" s="369">
        <f>G54+G55+G56</f>
        <v>0</v>
      </c>
      <c r="H53" s="524">
        <f t="shared" si="4"/>
        <v>0</v>
      </c>
      <c r="I53" s="488">
        <f>I54+I55+I56</f>
        <v>0</v>
      </c>
      <c r="J53" s="488">
        <f>J54+J55+J56</f>
        <v>0</v>
      </c>
      <c r="K53" s="488">
        <f>K54+K55+K56</f>
        <v>0</v>
      </c>
      <c r="L53" s="170">
        <f t="shared" si="21"/>
        <v>0</v>
      </c>
      <c r="M53" s="289">
        <f>M54+M55+M56</f>
        <v>0</v>
      </c>
      <c r="N53" s="289">
        <f>N54+N55+N56</f>
        <v>0</v>
      </c>
      <c r="O53" s="289">
        <f>O54+O55+O56</f>
        <v>0</v>
      </c>
      <c r="P53" s="218"/>
      <c r="Q53" s="96"/>
    </row>
    <row r="54" spans="1:17" ht="15" hidden="1" customHeight="1" x14ac:dyDescent="0.25">
      <c r="A54" s="39"/>
      <c r="B54" s="688" t="s">
        <v>347</v>
      </c>
      <c r="C54" s="393" t="s">
        <v>9</v>
      </c>
      <c r="D54" s="369">
        <f t="shared" si="22"/>
        <v>0</v>
      </c>
      <c r="E54" s="369"/>
      <c r="F54" s="369"/>
      <c r="G54" s="369"/>
      <c r="H54" s="524">
        <f t="shared" si="4"/>
        <v>0</v>
      </c>
      <c r="I54" s="488"/>
      <c r="J54" s="488"/>
      <c r="K54" s="525"/>
      <c r="L54" s="170">
        <f t="shared" si="21"/>
        <v>0</v>
      </c>
      <c r="M54" s="170">
        <f t="shared" ref="M54:O56" si="28">E54+I54</f>
        <v>0</v>
      </c>
      <c r="N54" s="170">
        <f t="shared" si="28"/>
        <v>0</v>
      </c>
      <c r="O54" s="170">
        <f t="shared" si="28"/>
        <v>0</v>
      </c>
      <c r="P54" s="336"/>
      <c r="Q54" s="96"/>
    </row>
    <row r="55" spans="1:17" ht="15" hidden="1" customHeight="1" x14ac:dyDescent="0.25">
      <c r="A55" s="39"/>
      <c r="B55" s="688"/>
      <c r="C55" s="393" t="s">
        <v>22</v>
      </c>
      <c r="D55" s="369">
        <f t="shared" si="22"/>
        <v>0</v>
      </c>
      <c r="E55" s="369"/>
      <c r="F55" s="369"/>
      <c r="G55" s="369"/>
      <c r="H55" s="524">
        <f t="shared" si="4"/>
        <v>0</v>
      </c>
      <c r="I55" s="488"/>
      <c r="J55" s="488"/>
      <c r="K55" s="525"/>
      <c r="L55" s="170">
        <f t="shared" si="21"/>
        <v>0</v>
      </c>
      <c r="M55" s="170">
        <f t="shared" si="28"/>
        <v>0</v>
      </c>
      <c r="N55" s="170">
        <f t="shared" si="28"/>
        <v>0</v>
      </c>
      <c r="O55" s="170">
        <f t="shared" si="28"/>
        <v>0</v>
      </c>
      <c r="P55" s="336"/>
      <c r="Q55" s="96"/>
    </row>
    <row r="56" spans="1:17" ht="15" hidden="1" customHeight="1" x14ac:dyDescent="0.25">
      <c r="A56" s="39"/>
      <c r="B56" s="689"/>
      <c r="C56" s="376">
        <v>10</v>
      </c>
      <c r="D56" s="369">
        <f t="shared" si="22"/>
        <v>0</v>
      </c>
      <c r="E56" s="369"/>
      <c r="F56" s="369"/>
      <c r="G56" s="369"/>
      <c r="H56" s="524">
        <f t="shared" si="4"/>
        <v>0</v>
      </c>
      <c r="I56" s="488"/>
      <c r="J56" s="488"/>
      <c r="K56" s="525"/>
      <c r="L56" s="170">
        <f t="shared" si="21"/>
        <v>0</v>
      </c>
      <c r="M56" s="170">
        <f t="shared" si="28"/>
        <v>0</v>
      </c>
      <c r="N56" s="170">
        <f t="shared" si="28"/>
        <v>0</v>
      </c>
      <c r="O56" s="170">
        <f t="shared" si="28"/>
        <v>0</v>
      </c>
      <c r="P56" s="336"/>
      <c r="Q56" s="96"/>
    </row>
    <row r="57" spans="1:17" ht="15" hidden="1" customHeight="1" x14ac:dyDescent="0.25">
      <c r="A57" s="32" t="s">
        <v>71</v>
      </c>
      <c r="B57" s="17" t="s">
        <v>14</v>
      </c>
      <c r="C57" s="393"/>
      <c r="D57" s="291">
        <f>E57+G57</f>
        <v>0</v>
      </c>
      <c r="E57" s="369">
        <f>E58+E59+E60</f>
        <v>0</v>
      </c>
      <c r="F57" s="369">
        <f>F58+F59+F60</f>
        <v>0</v>
      </c>
      <c r="G57" s="369">
        <f>G58+G59+G60</f>
        <v>0</v>
      </c>
      <c r="H57" s="524">
        <f>I57+K57</f>
        <v>0</v>
      </c>
      <c r="I57" s="488">
        <f>I58+I59+I60</f>
        <v>0</v>
      </c>
      <c r="J57" s="488">
        <f>J58+J59+J60</f>
        <v>0</v>
      </c>
      <c r="K57" s="488">
        <f>K58+K59+K60</f>
        <v>0</v>
      </c>
      <c r="L57" s="170">
        <f t="shared" si="21"/>
        <v>0</v>
      </c>
      <c r="M57" s="289">
        <f>M58+M59+M60</f>
        <v>0</v>
      </c>
      <c r="N57" s="289">
        <f>N58+N59+N60</f>
        <v>0</v>
      </c>
      <c r="O57" s="289">
        <f>O58+O59+O60</f>
        <v>0</v>
      </c>
      <c r="P57" s="218"/>
      <c r="Q57" s="96"/>
    </row>
    <row r="58" spans="1:17" ht="15" hidden="1" customHeight="1" x14ac:dyDescent="0.25">
      <c r="A58" s="39"/>
      <c r="B58" s="688" t="s">
        <v>347</v>
      </c>
      <c r="C58" s="393" t="s">
        <v>9</v>
      </c>
      <c r="D58" s="369">
        <f t="shared" si="22"/>
        <v>0</v>
      </c>
      <c r="E58" s="369"/>
      <c r="F58" s="369"/>
      <c r="G58" s="369"/>
      <c r="H58" s="524">
        <f t="shared" si="4"/>
        <v>0</v>
      </c>
      <c r="I58" s="488"/>
      <c r="J58" s="488"/>
      <c r="K58" s="525"/>
      <c r="L58" s="170">
        <f t="shared" si="21"/>
        <v>0</v>
      </c>
      <c r="M58" s="170">
        <f t="shared" ref="M58:O60" si="29">E58+I58</f>
        <v>0</v>
      </c>
      <c r="N58" s="170">
        <f t="shared" si="29"/>
        <v>0</v>
      </c>
      <c r="O58" s="170">
        <f t="shared" si="29"/>
        <v>0</v>
      </c>
      <c r="P58" s="336"/>
      <c r="Q58" s="96"/>
    </row>
    <row r="59" spans="1:17" ht="15" hidden="1" customHeight="1" x14ac:dyDescent="0.25">
      <c r="A59" s="39"/>
      <c r="B59" s="688"/>
      <c r="C59" s="393" t="s">
        <v>22</v>
      </c>
      <c r="D59" s="369">
        <f t="shared" si="22"/>
        <v>0</v>
      </c>
      <c r="E59" s="369"/>
      <c r="F59" s="369"/>
      <c r="G59" s="369"/>
      <c r="H59" s="524">
        <f t="shared" si="4"/>
        <v>0</v>
      </c>
      <c r="I59" s="488"/>
      <c r="J59" s="488"/>
      <c r="K59" s="525"/>
      <c r="L59" s="170">
        <f t="shared" si="21"/>
        <v>0</v>
      </c>
      <c r="M59" s="170">
        <f t="shared" si="29"/>
        <v>0</v>
      </c>
      <c r="N59" s="170">
        <f t="shared" si="29"/>
        <v>0</v>
      </c>
      <c r="O59" s="170">
        <f t="shared" si="29"/>
        <v>0</v>
      </c>
      <c r="P59" s="336"/>
      <c r="Q59" s="96"/>
    </row>
    <row r="60" spans="1:17" ht="15" hidden="1" customHeight="1" x14ac:dyDescent="0.25">
      <c r="A60" s="39"/>
      <c r="B60" s="689"/>
      <c r="C60" s="376">
        <v>10</v>
      </c>
      <c r="D60" s="369">
        <f t="shared" si="22"/>
        <v>0</v>
      </c>
      <c r="E60" s="369"/>
      <c r="F60" s="369"/>
      <c r="G60" s="369"/>
      <c r="H60" s="524">
        <f t="shared" si="4"/>
        <v>0</v>
      </c>
      <c r="I60" s="488"/>
      <c r="J60" s="488"/>
      <c r="K60" s="525"/>
      <c r="L60" s="170">
        <f t="shared" si="21"/>
        <v>0</v>
      </c>
      <c r="M60" s="170">
        <f t="shared" si="29"/>
        <v>0</v>
      </c>
      <c r="N60" s="170">
        <f t="shared" si="29"/>
        <v>0</v>
      </c>
      <c r="O60" s="170">
        <f t="shared" si="29"/>
        <v>0</v>
      </c>
      <c r="P60" s="336"/>
      <c r="Q60" s="96"/>
    </row>
    <row r="61" spans="1:17" ht="15" hidden="1" customHeight="1" x14ac:dyDescent="0.25">
      <c r="A61" s="32" t="s">
        <v>72</v>
      </c>
      <c r="B61" s="17" t="s">
        <v>15</v>
      </c>
      <c r="C61" s="393"/>
      <c r="D61" s="291">
        <f t="shared" si="22"/>
        <v>0</v>
      </c>
      <c r="E61" s="369">
        <f>E62+E63+E64</f>
        <v>0</v>
      </c>
      <c r="F61" s="369">
        <f>F62+F63+F64</f>
        <v>0</v>
      </c>
      <c r="G61" s="369">
        <f>G62+G63+G64</f>
        <v>0</v>
      </c>
      <c r="H61" s="524">
        <f>I61+K61</f>
        <v>0</v>
      </c>
      <c r="I61" s="488">
        <f>I62+I63+I64</f>
        <v>0</v>
      </c>
      <c r="J61" s="488">
        <f>J62+J63+J64</f>
        <v>0</v>
      </c>
      <c r="K61" s="488">
        <f>K62+K63+K64</f>
        <v>0</v>
      </c>
      <c r="L61" s="170">
        <f t="shared" si="21"/>
        <v>0</v>
      </c>
      <c r="M61" s="289">
        <f>M62+M63+M64</f>
        <v>0</v>
      </c>
      <c r="N61" s="289">
        <f>N62+N63+N64</f>
        <v>0</v>
      </c>
      <c r="O61" s="289">
        <f>O62+O63+O64</f>
        <v>0</v>
      </c>
      <c r="P61" s="218"/>
      <c r="Q61" s="96"/>
    </row>
    <row r="62" spans="1:17" ht="15" hidden="1" customHeight="1" x14ac:dyDescent="0.25">
      <c r="A62" s="39"/>
      <c r="B62" s="688" t="s">
        <v>347</v>
      </c>
      <c r="C62" s="393" t="s">
        <v>9</v>
      </c>
      <c r="D62" s="369">
        <f t="shared" si="22"/>
        <v>0</v>
      </c>
      <c r="E62" s="369"/>
      <c r="F62" s="369"/>
      <c r="G62" s="369"/>
      <c r="H62" s="524">
        <f t="shared" si="4"/>
        <v>0</v>
      </c>
      <c r="I62" s="488"/>
      <c r="J62" s="488"/>
      <c r="K62" s="525"/>
      <c r="L62" s="170">
        <f t="shared" si="21"/>
        <v>0</v>
      </c>
      <c r="M62" s="170">
        <f t="shared" ref="M62:O64" si="30">E62+I62</f>
        <v>0</v>
      </c>
      <c r="N62" s="170">
        <f t="shared" si="30"/>
        <v>0</v>
      </c>
      <c r="O62" s="170">
        <f t="shared" si="30"/>
        <v>0</v>
      </c>
      <c r="P62" s="336"/>
      <c r="Q62" s="96"/>
    </row>
    <row r="63" spans="1:17" ht="15" hidden="1" customHeight="1" x14ac:dyDescent="0.25">
      <c r="A63" s="39"/>
      <c r="B63" s="688"/>
      <c r="C63" s="393" t="s">
        <v>22</v>
      </c>
      <c r="D63" s="369">
        <f t="shared" si="22"/>
        <v>0</v>
      </c>
      <c r="E63" s="369"/>
      <c r="F63" s="369"/>
      <c r="G63" s="369"/>
      <c r="H63" s="524">
        <f t="shared" si="4"/>
        <v>0</v>
      </c>
      <c r="I63" s="488"/>
      <c r="J63" s="488"/>
      <c r="K63" s="525"/>
      <c r="L63" s="170">
        <f t="shared" si="21"/>
        <v>0</v>
      </c>
      <c r="M63" s="170">
        <f t="shared" si="30"/>
        <v>0</v>
      </c>
      <c r="N63" s="170">
        <f t="shared" si="30"/>
        <v>0</v>
      </c>
      <c r="O63" s="170">
        <f t="shared" si="30"/>
        <v>0</v>
      </c>
      <c r="P63" s="336"/>
      <c r="Q63" s="96"/>
    </row>
    <row r="64" spans="1:17" ht="15" hidden="1" customHeight="1" x14ac:dyDescent="0.25">
      <c r="A64" s="39"/>
      <c r="B64" s="689"/>
      <c r="C64" s="376">
        <v>10</v>
      </c>
      <c r="D64" s="369">
        <f t="shared" si="22"/>
        <v>0</v>
      </c>
      <c r="E64" s="369"/>
      <c r="F64" s="369"/>
      <c r="G64" s="369"/>
      <c r="H64" s="524">
        <f t="shared" si="4"/>
        <v>0</v>
      </c>
      <c r="I64" s="488"/>
      <c r="J64" s="488"/>
      <c r="K64" s="525"/>
      <c r="L64" s="170">
        <f t="shared" si="21"/>
        <v>0</v>
      </c>
      <c r="M64" s="170">
        <f t="shared" si="30"/>
        <v>0</v>
      </c>
      <c r="N64" s="170">
        <f t="shared" si="30"/>
        <v>0</v>
      </c>
      <c r="O64" s="170">
        <f t="shared" si="30"/>
        <v>0</v>
      </c>
      <c r="P64" s="336"/>
      <c r="Q64" s="96"/>
    </row>
    <row r="65" spans="1:17" ht="15" hidden="1" customHeight="1" x14ac:dyDescent="0.25">
      <c r="A65" s="32" t="s">
        <v>73</v>
      </c>
      <c r="B65" s="17" t="s">
        <v>16</v>
      </c>
      <c r="C65" s="393"/>
      <c r="D65" s="291">
        <f>E65+G65</f>
        <v>0</v>
      </c>
      <c r="E65" s="369">
        <f>E66+E67+E68</f>
        <v>0</v>
      </c>
      <c r="F65" s="369">
        <f>F66+F67+F68</f>
        <v>0</v>
      </c>
      <c r="G65" s="369">
        <f>G66+G67+G68</f>
        <v>0</v>
      </c>
      <c r="H65" s="524">
        <f>I65+K65</f>
        <v>0</v>
      </c>
      <c r="I65" s="488">
        <f>I66+I67+I68</f>
        <v>0</v>
      </c>
      <c r="J65" s="488">
        <f>J66+J67+J68</f>
        <v>0</v>
      </c>
      <c r="K65" s="488">
        <f>K66+K67+K68</f>
        <v>0</v>
      </c>
      <c r="L65" s="170">
        <f t="shared" si="21"/>
        <v>0</v>
      </c>
      <c r="M65" s="289">
        <f>M66+M67+M68</f>
        <v>0</v>
      </c>
      <c r="N65" s="289">
        <f>N66+N67+N68</f>
        <v>0</v>
      </c>
      <c r="O65" s="289">
        <f>O66+O67+O68</f>
        <v>0</v>
      </c>
      <c r="P65" s="218"/>
      <c r="Q65" s="96"/>
    </row>
    <row r="66" spans="1:17" ht="15" hidden="1" customHeight="1" x14ac:dyDescent="0.25">
      <c r="A66" s="39"/>
      <c r="B66" s="688" t="s">
        <v>347</v>
      </c>
      <c r="C66" s="393" t="s">
        <v>9</v>
      </c>
      <c r="D66" s="369">
        <f t="shared" si="22"/>
        <v>0</v>
      </c>
      <c r="E66" s="369"/>
      <c r="F66" s="369"/>
      <c r="G66" s="369"/>
      <c r="H66" s="524">
        <f t="shared" si="4"/>
        <v>0</v>
      </c>
      <c r="I66" s="488"/>
      <c r="J66" s="488"/>
      <c r="K66" s="525"/>
      <c r="L66" s="170">
        <f t="shared" si="21"/>
        <v>0</v>
      </c>
      <c r="M66" s="170">
        <f t="shared" ref="M66:O68" si="31">E66+I66</f>
        <v>0</v>
      </c>
      <c r="N66" s="170">
        <f t="shared" si="31"/>
        <v>0</v>
      </c>
      <c r="O66" s="170">
        <f t="shared" si="31"/>
        <v>0</v>
      </c>
      <c r="P66" s="336"/>
      <c r="Q66" s="96"/>
    </row>
    <row r="67" spans="1:17" ht="15" hidden="1" customHeight="1" x14ac:dyDescent="0.25">
      <c r="A67" s="39"/>
      <c r="B67" s="688"/>
      <c r="C67" s="393" t="s">
        <v>22</v>
      </c>
      <c r="D67" s="369">
        <f t="shared" si="22"/>
        <v>0</v>
      </c>
      <c r="E67" s="369"/>
      <c r="F67" s="369"/>
      <c r="G67" s="369"/>
      <c r="H67" s="524">
        <f t="shared" si="4"/>
        <v>0</v>
      </c>
      <c r="I67" s="488"/>
      <c r="J67" s="488"/>
      <c r="K67" s="525"/>
      <c r="L67" s="170">
        <f t="shared" si="21"/>
        <v>0</v>
      </c>
      <c r="M67" s="170">
        <f t="shared" si="31"/>
        <v>0</v>
      </c>
      <c r="N67" s="170">
        <f t="shared" si="31"/>
        <v>0</v>
      </c>
      <c r="O67" s="170">
        <f t="shared" si="31"/>
        <v>0</v>
      </c>
      <c r="P67" s="336"/>
      <c r="Q67" s="96"/>
    </row>
    <row r="68" spans="1:17" ht="15" hidden="1" customHeight="1" x14ac:dyDescent="0.25">
      <c r="A68" s="39"/>
      <c r="B68" s="689"/>
      <c r="C68" s="376">
        <v>10</v>
      </c>
      <c r="D68" s="369">
        <f t="shared" si="22"/>
        <v>0</v>
      </c>
      <c r="E68" s="369"/>
      <c r="F68" s="369"/>
      <c r="G68" s="369"/>
      <c r="H68" s="524">
        <f t="shared" si="4"/>
        <v>0</v>
      </c>
      <c r="I68" s="488"/>
      <c r="J68" s="488"/>
      <c r="K68" s="525"/>
      <c r="L68" s="170">
        <f t="shared" si="21"/>
        <v>0</v>
      </c>
      <c r="M68" s="170">
        <f t="shared" si="31"/>
        <v>0</v>
      </c>
      <c r="N68" s="170">
        <f t="shared" si="31"/>
        <v>0</v>
      </c>
      <c r="O68" s="170">
        <f t="shared" si="31"/>
        <v>0</v>
      </c>
      <c r="P68" s="336"/>
      <c r="Q68" s="96"/>
    </row>
    <row r="69" spans="1:17" ht="15" hidden="1" customHeight="1" x14ac:dyDescent="0.25">
      <c r="A69" s="32" t="s">
        <v>74</v>
      </c>
      <c r="B69" s="17" t="s">
        <v>17</v>
      </c>
      <c r="C69" s="393"/>
      <c r="D69" s="291">
        <f>E69+G69</f>
        <v>0</v>
      </c>
      <c r="E69" s="369">
        <f>E70+E71+E72</f>
        <v>0</v>
      </c>
      <c r="F69" s="369">
        <f>F70+F71+F72</f>
        <v>0</v>
      </c>
      <c r="G69" s="369">
        <f>G70+G71+G72</f>
        <v>0</v>
      </c>
      <c r="H69" s="524">
        <f>I69+K69</f>
        <v>0</v>
      </c>
      <c r="I69" s="488">
        <f>I70+I71+I72</f>
        <v>0</v>
      </c>
      <c r="J69" s="488">
        <f>J70+J71+J72</f>
        <v>0</v>
      </c>
      <c r="K69" s="488">
        <f>K70+K71+K72</f>
        <v>0</v>
      </c>
      <c r="L69" s="170">
        <f t="shared" si="21"/>
        <v>0</v>
      </c>
      <c r="M69" s="289">
        <f>M70+M71+M72</f>
        <v>0</v>
      </c>
      <c r="N69" s="289">
        <f>N70+N71+N72</f>
        <v>0</v>
      </c>
      <c r="O69" s="289">
        <f>O70+O71+O72</f>
        <v>0</v>
      </c>
      <c r="P69" s="218"/>
      <c r="Q69" s="96"/>
    </row>
    <row r="70" spans="1:17" ht="15" hidden="1" customHeight="1" x14ac:dyDescent="0.25">
      <c r="A70" s="39"/>
      <c r="B70" s="688" t="s">
        <v>347</v>
      </c>
      <c r="C70" s="393" t="s">
        <v>9</v>
      </c>
      <c r="D70" s="369">
        <f t="shared" si="22"/>
        <v>0</v>
      </c>
      <c r="E70" s="369"/>
      <c r="F70" s="369"/>
      <c r="G70" s="369"/>
      <c r="H70" s="524">
        <f t="shared" si="4"/>
        <v>0</v>
      </c>
      <c r="I70" s="488"/>
      <c r="J70" s="488"/>
      <c r="K70" s="525"/>
      <c r="L70" s="170">
        <f t="shared" si="21"/>
        <v>0</v>
      </c>
      <c r="M70" s="170">
        <f t="shared" ref="M70:O72" si="32">E70+I70</f>
        <v>0</v>
      </c>
      <c r="N70" s="170">
        <f t="shared" si="32"/>
        <v>0</v>
      </c>
      <c r="O70" s="170">
        <f t="shared" si="32"/>
        <v>0</v>
      </c>
      <c r="P70" s="336"/>
      <c r="Q70" s="96"/>
    </row>
    <row r="71" spans="1:17" ht="15" hidden="1" customHeight="1" x14ac:dyDescent="0.25">
      <c r="A71" s="39"/>
      <c r="B71" s="688"/>
      <c r="C71" s="393" t="s">
        <v>22</v>
      </c>
      <c r="D71" s="369">
        <f t="shared" si="22"/>
        <v>0</v>
      </c>
      <c r="E71" s="369"/>
      <c r="F71" s="369"/>
      <c r="G71" s="369"/>
      <c r="H71" s="524">
        <f t="shared" si="4"/>
        <v>0</v>
      </c>
      <c r="I71" s="488"/>
      <c r="J71" s="488"/>
      <c r="K71" s="525"/>
      <c r="L71" s="170">
        <f t="shared" si="21"/>
        <v>0</v>
      </c>
      <c r="M71" s="170">
        <f t="shared" si="32"/>
        <v>0</v>
      </c>
      <c r="N71" s="170">
        <f t="shared" si="32"/>
        <v>0</v>
      </c>
      <c r="O71" s="170">
        <f t="shared" si="32"/>
        <v>0</v>
      </c>
      <c r="P71" s="336"/>
      <c r="Q71" s="96"/>
    </row>
    <row r="72" spans="1:17" ht="15" hidden="1" customHeight="1" x14ac:dyDescent="0.25">
      <c r="A72" s="39"/>
      <c r="B72" s="689"/>
      <c r="C72" s="376">
        <v>10</v>
      </c>
      <c r="D72" s="369">
        <f t="shared" si="22"/>
        <v>0</v>
      </c>
      <c r="E72" s="369"/>
      <c r="F72" s="369"/>
      <c r="G72" s="369"/>
      <c r="H72" s="524">
        <f t="shared" si="4"/>
        <v>0</v>
      </c>
      <c r="I72" s="488"/>
      <c r="J72" s="488"/>
      <c r="K72" s="525"/>
      <c r="L72" s="170">
        <f t="shared" si="21"/>
        <v>0</v>
      </c>
      <c r="M72" s="170">
        <f t="shared" si="32"/>
        <v>0</v>
      </c>
      <c r="N72" s="170">
        <f t="shared" si="32"/>
        <v>0</v>
      </c>
      <c r="O72" s="170">
        <f t="shared" si="32"/>
        <v>0</v>
      </c>
      <c r="P72" s="336"/>
      <c r="Q72" s="96"/>
    </row>
    <row r="73" spans="1:17" ht="15" hidden="1" customHeight="1" x14ac:dyDescent="0.25">
      <c r="A73" s="32" t="s">
        <v>75</v>
      </c>
      <c r="B73" s="17" t="s">
        <v>18</v>
      </c>
      <c r="C73" s="393"/>
      <c r="D73" s="291">
        <f>E73+G73</f>
        <v>0</v>
      </c>
      <c r="E73" s="369">
        <f>E74+E75+E76</f>
        <v>0</v>
      </c>
      <c r="F73" s="369">
        <f>F74+F75+F76</f>
        <v>0</v>
      </c>
      <c r="G73" s="369">
        <f>G74+G75+G76</f>
        <v>0</v>
      </c>
      <c r="H73" s="524">
        <f>I73+K73</f>
        <v>0</v>
      </c>
      <c r="I73" s="488">
        <f>I74+I75+I76</f>
        <v>0</v>
      </c>
      <c r="J73" s="488">
        <f>J74+J75+J76</f>
        <v>0</v>
      </c>
      <c r="K73" s="488">
        <f>K74+K75+K76</f>
        <v>0</v>
      </c>
      <c r="L73" s="170">
        <f t="shared" si="21"/>
        <v>0</v>
      </c>
      <c r="M73" s="289">
        <f>M74+M75+M76</f>
        <v>0</v>
      </c>
      <c r="N73" s="289">
        <f>N74+N75+N76</f>
        <v>0</v>
      </c>
      <c r="O73" s="289">
        <f>O74+O75+O76</f>
        <v>0</v>
      </c>
      <c r="P73" s="218"/>
      <c r="Q73" s="96"/>
    </row>
    <row r="74" spans="1:17" ht="15" hidden="1" customHeight="1" x14ac:dyDescent="0.25">
      <c r="A74" s="39"/>
      <c r="B74" s="688" t="s">
        <v>347</v>
      </c>
      <c r="C74" s="393" t="s">
        <v>9</v>
      </c>
      <c r="D74" s="369">
        <f t="shared" si="22"/>
        <v>0</v>
      </c>
      <c r="E74" s="369"/>
      <c r="F74" s="369"/>
      <c r="G74" s="369"/>
      <c r="H74" s="524">
        <f t="shared" si="4"/>
        <v>0</v>
      </c>
      <c r="I74" s="488"/>
      <c r="J74" s="488"/>
      <c r="K74" s="525"/>
      <c r="L74" s="170">
        <f t="shared" si="21"/>
        <v>0</v>
      </c>
      <c r="M74" s="170">
        <f t="shared" ref="M74:O76" si="33">E74+I74</f>
        <v>0</v>
      </c>
      <c r="N74" s="170">
        <f t="shared" si="33"/>
        <v>0</v>
      </c>
      <c r="O74" s="170">
        <f t="shared" si="33"/>
        <v>0</v>
      </c>
      <c r="P74" s="336"/>
      <c r="Q74" s="96"/>
    </row>
    <row r="75" spans="1:17" ht="15" hidden="1" customHeight="1" x14ac:dyDescent="0.25">
      <c r="A75" s="39"/>
      <c r="B75" s="688"/>
      <c r="C75" s="393" t="s">
        <v>22</v>
      </c>
      <c r="D75" s="369">
        <f t="shared" si="22"/>
        <v>0</v>
      </c>
      <c r="E75" s="369"/>
      <c r="F75" s="369"/>
      <c r="G75" s="369"/>
      <c r="H75" s="524">
        <f t="shared" si="4"/>
        <v>0</v>
      </c>
      <c r="I75" s="488"/>
      <c r="J75" s="488"/>
      <c r="K75" s="525"/>
      <c r="L75" s="170">
        <f t="shared" si="21"/>
        <v>0</v>
      </c>
      <c r="M75" s="170">
        <f t="shared" si="33"/>
        <v>0</v>
      </c>
      <c r="N75" s="170">
        <f t="shared" si="33"/>
        <v>0</v>
      </c>
      <c r="O75" s="170">
        <f t="shared" si="33"/>
        <v>0</v>
      </c>
      <c r="P75" s="336"/>
      <c r="Q75" s="96"/>
    </row>
    <row r="76" spans="1:17" ht="15" hidden="1" customHeight="1" x14ac:dyDescent="0.25">
      <c r="A76" s="39"/>
      <c r="B76" s="689"/>
      <c r="C76" s="376">
        <v>10</v>
      </c>
      <c r="D76" s="369">
        <f t="shared" si="22"/>
        <v>0</v>
      </c>
      <c r="E76" s="369"/>
      <c r="F76" s="369"/>
      <c r="G76" s="369"/>
      <c r="H76" s="524">
        <f t="shared" si="4"/>
        <v>0</v>
      </c>
      <c r="I76" s="488"/>
      <c r="J76" s="488"/>
      <c r="K76" s="525"/>
      <c r="L76" s="170">
        <f t="shared" si="21"/>
        <v>0</v>
      </c>
      <c r="M76" s="170">
        <f t="shared" si="33"/>
        <v>0</v>
      </c>
      <c r="N76" s="170">
        <f t="shared" si="33"/>
        <v>0</v>
      </c>
      <c r="O76" s="170">
        <f t="shared" si="33"/>
        <v>0</v>
      </c>
      <c r="P76" s="336"/>
      <c r="Q76" s="96"/>
    </row>
    <row r="77" spans="1:17" ht="15" hidden="1" customHeight="1" x14ac:dyDescent="0.25">
      <c r="A77" s="32" t="s">
        <v>76</v>
      </c>
      <c r="B77" s="17" t="s">
        <v>19</v>
      </c>
      <c r="C77" s="393"/>
      <c r="D77" s="291">
        <f>E77+G77</f>
        <v>0</v>
      </c>
      <c r="E77" s="369">
        <f>E78+E79+E80</f>
        <v>0</v>
      </c>
      <c r="F77" s="369">
        <f>F78+F79+F80</f>
        <v>0</v>
      </c>
      <c r="G77" s="369">
        <f>G78+G79+G80</f>
        <v>0</v>
      </c>
      <c r="H77" s="524">
        <f>I77+K77</f>
        <v>0</v>
      </c>
      <c r="I77" s="488">
        <f>I78+I79+I80</f>
        <v>0</v>
      </c>
      <c r="J77" s="488">
        <f>J78+J79+J80</f>
        <v>0</v>
      </c>
      <c r="K77" s="488">
        <f>K78+K79+K80</f>
        <v>0</v>
      </c>
      <c r="L77" s="170">
        <f t="shared" si="21"/>
        <v>0</v>
      </c>
      <c r="M77" s="289">
        <f>M78+M79+M80</f>
        <v>0</v>
      </c>
      <c r="N77" s="289">
        <f>N78+N79+N80</f>
        <v>0</v>
      </c>
      <c r="O77" s="289">
        <f>O78+O79+O80</f>
        <v>0</v>
      </c>
      <c r="P77" s="218"/>
      <c r="Q77" s="96"/>
    </row>
    <row r="78" spans="1:17" ht="15" hidden="1" customHeight="1" x14ac:dyDescent="0.25">
      <c r="A78" s="39"/>
      <c r="B78" s="688" t="s">
        <v>347</v>
      </c>
      <c r="C78" s="393" t="s">
        <v>9</v>
      </c>
      <c r="D78" s="369">
        <f t="shared" si="22"/>
        <v>0</v>
      </c>
      <c r="E78" s="369"/>
      <c r="F78" s="369"/>
      <c r="G78" s="369"/>
      <c r="H78" s="524">
        <f>I78+K78</f>
        <v>0</v>
      </c>
      <c r="I78" s="488"/>
      <c r="J78" s="488"/>
      <c r="K78" s="525"/>
      <c r="L78" s="170">
        <f t="shared" si="21"/>
        <v>0</v>
      </c>
      <c r="M78" s="170">
        <f t="shared" ref="M78:O80" si="34">E78+I78</f>
        <v>0</v>
      </c>
      <c r="N78" s="170">
        <f t="shared" si="34"/>
        <v>0</v>
      </c>
      <c r="O78" s="170">
        <f t="shared" si="34"/>
        <v>0</v>
      </c>
      <c r="P78" s="336"/>
      <c r="Q78" s="96"/>
    </row>
    <row r="79" spans="1:17" ht="15" hidden="1" customHeight="1" x14ac:dyDescent="0.25">
      <c r="A79" s="39"/>
      <c r="B79" s="688"/>
      <c r="C79" s="393" t="s">
        <v>31</v>
      </c>
      <c r="D79" s="369">
        <f t="shared" si="22"/>
        <v>0</v>
      </c>
      <c r="E79" s="369"/>
      <c r="F79" s="369"/>
      <c r="G79" s="369"/>
      <c r="H79" s="524">
        <f>I79+K79</f>
        <v>0</v>
      </c>
      <c r="I79" s="488"/>
      <c r="J79" s="488"/>
      <c r="K79" s="525"/>
      <c r="L79" s="170">
        <f t="shared" si="21"/>
        <v>0</v>
      </c>
      <c r="M79" s="170">
        <f t="shared" si="34"/>
        <v>0</v>
      </c>
      <c r="N79" s="170">
        <f t="shared" si="34"/>
        <v>0</v>
      </c>
      <c r="O79" s="170">
        <f t="shared" si="34"/>
        <v>0</v>
      </c>
      <c r="P79" s="336"/>
      <c r="Q79" s="96"/>
    </row>
    <row r="80" spans="1:17" ht="15" hidden="1" customHeight="1" x14ac:dyDescent="0.25">
      <c r="A80" s="39"/>
      <c r="B80" s="689"/>
      <c r="C80" s="393" t="s">
        <v>22</v>
      </c>
      <c r="D80" s="369">
        <f t="shared" si="22"/>
        <v>0</v>
      </c>
      <c r="E80" s="369"/>
      <c r="F80" s="369"/>
      <c r="G80" s="369"/>
      <c r="H80" s="524">
        <f>I80+K80</f>
        <v>0</v>
      </c>
      <c r="I80" s="488"/>
      <c r="J80" s="488"/>
      <c r="K80" s="525"/>
      <c r="L80" s="170">
        <f t="shared" si="21"/>
        <v>0</v>
      </c>
      <c r="M80" s="170">
        <f t="shared" si="34"/>
        <v>0</v>
      </c>
      <c r="N80" s="170">
        <f t="shared" si="34"/>
        <v>0</v>
      </c>
      <c r="O80" s="170">
        <f t="shared" si="34"/>
        <v>0</v>
      </c>
      <c r="P80" s="336"/>
      <c r="Q80" s="96"/>
    </row>
    <row r="81" spans="1:18" x14ac:dyDescent="0.25">
      <c r="A81" s="20" t="s">
        <v>66</v>
      </c>
      <c r="B81" s="85" t="s">
        <v>162</v>
      </c>
      <c r="C81" s="394"/>
      <c r="D81" s="526">
        <f t="shared" si="22"/>
        <v>193.39999999999998</v>
      </c>
      <c r="E81" s="526">
        <f>E28+E36+E40+E44+E49+E53+E57+E61+E65+E69+E73+E77</f>
        <v>187.29999999999998</v>
      </c>
      <c r="F81" s="526">
        <f>F28+F36+F40+F44+F49+F53+F57+F61+F65+F69+F73+F77</f>
        <v>25.8</v>
      </c>
      <c r="G81" s="526">
        <f>G28+G36+G40+G44+G49+G53+G57+G61+G65+G69+G73+G77</f>
        <v>6.1</v>
      </c>
      <c r="H81" s="526">
        <f>I81+K81</f>
        <v>53.9</v>
      </c>
      <c r="I81" s="526">
        <f>I28+I36+I40+I44+I49+I53+I57+I61+I65+I69+I73+I77</f>
        <v>51.4</v>
      </c>
      <c r="J81" s="526">
        <f>J28+J36+J40+J44+J49+J53+J57+J61+J65+J69+J73+J77</f>
        <v>1.2</v>
      </c>
      <c r="K81" s="526">
        <f>K28+K36+K40+K44+K49+K53+K57+K61+K65+K69+K73+K77</f>
        <v>2.5</v>
      </c>
      <c r="L81" s="526">
        <f t="shared" si="21"/>
        <v>247.29999999999998</v>
      </c>
      <c r="M81" s="526">
        <f>M28+M36+M40+M44+M49+M53+M57+M61+M65+M69+M73+M77</f>
        <v>238.7</v>
      </c>
      <c r="N81" s="526">
        <f>N28+N36+N40+N44+N49+N53+N57+N61+N65+N69+N73+N77</f>
        <v>27</v>
      </c>
      <c r="O81" s="526">
        <f>O28+O36+O40+O44+O49+O53+O57+O61+O65+O69+O73+O77</f>
        <v>8.6</v>
      </c>
      <c r="P81" s="337"/>
      <c r="Q81" s="199"/>
      <c r="R81" s="96"/>
    </row>
    <row r="82" spans="1:18" ht="15" customHeight="1" x14ac:dyDescent="0.25">
      <c r="A82" s="32" t="s">
        <v>67</v>
      </c>
      <c r="B82" s="674" t="s">
        <v>54</v>
      </c>
      <c r="C82" s="682"/>
      <c r="D82" s="682"/>
      <c r="E82" s="682"/>
      <c r="F82" s="682"/>
      <c r="G82" s="682"/>
      <c r="H82" s="682"/>
      <c r="I82" s="682"/>
      <c r="J82" s="682"/>
      <c r="K82" s="682"/>
      <c r="L82" s="682"/>
      <c r="M82" s="682"/>
      <c r="N82" s="682"/>
      <c r="O82" s="683"/>
      <c r="P82" s="325"/>
    </row>
    <row r="83" spans="1:18" x14ac:dyDescent="0.25">
      <c r="A83" s="32" t="s">
        <v>68</v>
      </c>
      <c r="B83" s="35" t="s">
        <v>20</v>
      </c>
      <c r="C83" s="453"/>
      <c r="D83" s="291">
        <f>E83+G83</f>
        <v>6800.1000000000013</v>
      </c>
      <c r="E83" s="527">
        <f>E85+E86+E87+E88+E89+E90+E91+E92+E93</f>
        <v>733.30000000000007</v>
      </c>
      <c r="F83" s="291">
        <f t="shared" ref="F83:G83" si="35">F85+F86+F87+F88+F89+F90+F91+F92+F93</f>
        <v>8</v>
      </c>
      <c r="G83" s="291">
        <f t="shared" si="35"/>
        <v>6066.8000000000011</v>
      </c>
      <c r="H83" s="524">
        <f t="shared" ref="H83" si="36">I83+K83</f>
        <v>-147</v>
      </c>
      <c r="I83" s="524">
        <f>I85+I86+I87+I88+I89+I90+I91+I92+I93</f>
        <v>79.600000000000009</v>
      </c>
      <c r="J83" s="524">
        <f t="shared" ref="J83:K83" si="37">J85+J86+J87+J88+J89+J90+J91+J92+J93</f>
        <v>-3.3</v>
      </c>
      <c r="K83" s="524">
        <f t="shared" si="37"/>
        <v>-226.6</v>
      </c>
      <c r="L83" s="528">
        <f t="shared" ref="L83" si="38">M83+O83</f>
        <v>6653.1</v>
      </c>
      <c r="M83" s="528">
        <f>M85+M86+M87+M88+M89+M90+M91+M92+M93</f>
        <v>812.90000000000009</v>
      </c>
      <c r="N83" s="528">
        <f t="shared" ref="N83:O83" si="39">N85+N86+N87+N88+N89+N90+N91+N92+N93</f>
        <v>4.7</v>
      </c>
      <c r="O83" s="528">
        <f t="shared" si="39"/>
        <v>5840.2000000000007</v>
      </c>
      <c r="P83" s="336"/>
    </row>
    <row r="84" spans="1:18" ht="21" customHeight="1" x14ac:dyDescent="0.25">
      <c r="A84" s="39"/>
      <c r="B84" s="155" t="s">
        <v>181</v>
      </c>
      <c r="C84" s="463"/>
      <c r="D84" s="290">
        <f t="shared" ref="D84:D93" si="40">E84+G84</f>
        <v>0</v>
      </c>
      <c r="E84" s="529"/>
      <c r="F84" s="290"/>
      <c r="G84" s="290"/>
      <c r="H84" s="462"/>
      <c r="I84" s="462"/>
      <c r="J84" s="462"/>
      <c r="K84" s="462"/>
      <c r="L84" s="523"/>
      <c r="M84" s="523"/>
      <c r="N84" s="523"/>
      <c r="O84" s="523"/>
      <c r="P84" s="336"/>
    </row>
    <row r="85" spans="1:18" ht="21" customHeight="1" x14ac:dyDescent="0.25">
      <c r="A85" s="39" t="s">
        <v>161</v>
      </c>
      <c r="B85" s="687" t="s">
        <v>267</v>
      </c>
      <c r="C85" s="438" t="s">
        <v>25</v>
      </c>
      <c r="D85" s="318">
        <f t="shared" si="40"/>
        <v>5495.5</v>
      </c>
      <c r="E85" s="290">
        <v>674.1</v>
      </c>
      <c r="F85" s="290"/>
      <c r="G85" s="290">
        <v>4821.3999999999996</v>
      </c>
      <c r="H85" s="462">
        <f t="shared" ref="H85:H93" si="41">I85+K85</f>
        <v>0</v>
      </c>
      <c r="I85" s="462">
        <v>83</v>
      </c>
      <c r="J85" s="462"/>
      <c r="K85" s="462">
        <v>-83</v>
      </c>
      <c r="L85" s="180">
        <f t="shared" ref="L85:L93" si="42">M85+O85</f>
        <v>5495.5</v>
      </c>
      <c r="M85" s="180">
        <f t="shared" ref="M85:O88" si="43">E85+I85</f>
        <v>757.1</v>
      </c>
      <c r="N85" s="180">
        <f t="shared" si="43"/>
        <v>0</v>
      </c>
      <c r="O85" s="180">
        <f t="shared" si="43"/>
        <v>4738.3999999999996</v>
      </c>
      <c r="P85" s="336"/>
    </row>
    <row r="86" spans="1:18" s="36" customFormat="1" ht="21" customHeight="1" x14ac:dyDescent="0.25">
      <c r="A86" s="39"/>
      <c r="B86" s="687"/>
      <c r="C86" s="383" t="s">
        <v>31</v>
      </c>
      <c r="D86" s="291">
        <f t="shared" si="40"/>
        <v>50</v>
      </c>
      <c r="E86" s="369">
        <v>50</v>
      </c>
      <c r="F86" s="369"/>
      <c r="G86" s="369"/>
      <c r="H86" s="488">
        <f t="shared" si="41"/>
        <v>0</v>
      </c>
      <c r="I86" s="488"/>
      <c r="J86" s="488"/>
      <c r="K86" s="488"/>
      <c r="L86" s="289">
        <f t="shared" si="42"/>
        <v>50</v>
      </c>
      <c r="M86" s="289">
        <f t="shared" si="43"/>
        <v>50</v>
      </c>
      <c r="N86" s="289">
        <f t="shared" si="43"/>
        <v>0</v>
      </c>
      <c r="O86" s="289">
        <f t="shared" si="43"/>
        <v>0</v>
      </c>
      <c r="P86" s="336"/>
    </row>
    <row r="87" spans="1:18" s="36" customFormat="1" ht="21" hidden="1" customHeight="1" x14ac:dyDescent="0.25">
      <c r="A87" s="39"/>
      <c r="B87" s="679" t="s">
        <v>349</v>
      </c>
      <c r="C87" s="438" t="s">
        <v>25</v>
      </c>
      <c r="D87" s="291">
        <f t="shared" si="40"/>
        <v>0</v>
      </c>
      <c r="E87" s="369"/>
      <c r="F87" s="369"/>
      <c r="G87" s="369"/>
      <c r="H87" s="488"/>
      <c r="I87" s="488"/>
      <c r="J87" s="488"/>
      <c r="K87" s="488"/>
      <c r="L87" s="289">
        <f t="shared" ref="L87" si="44">M87+O87</f>
        <v>0</v>
      </c>
      <c r="M87" s="289">
        <f t="shared" ref="M87" si="45">E87+I87</f>
        <v>0</v>
      </c>
      <c r="N87" s="289">
        <f t="shared" ref="N87" si="46">F87+J87</f>
        <v>0</v>
      </c>
      <c r="O87" s="289">
        <f t="shared" ref="O87" si="47">G87+K87</f>
        <v>0</v>
      </c>
      <c r="P87" s="336"/>
    </row>
    <row r="88" spans="1:18" s="36" customFormat="1" ht="25.5" customHeight="1" x14ac:dyDescent="0.25">
      <c r="A88" s="39"/>
      <c r="B88" s="679"/>
      <c r="C88" s="202" t="s">
        <v>31</v>
      </c>
      <c r="D88" s="291">
        <f t="shared" si="40"/>
        <v>157.29999999999998</v>
      </c>
      <c r="E88" s="369">
        <v>0.2</v>
      </c>
      <c r="F88" s="369">
        <v>0.1</v>
      </c>
      <c r="G88" s="369">
        <v>157.1</v>
      </c>
      <c r="H88" s="488">
        <f t="shared" si="41"/>
        <v>-0.1</v>
      </c>
      <c r="I88" s="488">
        <v>-0.1</v>
      </c>
      <c r="J88" s="488"/>
      <c r="K88" s="488"/>
      <c r="L88" s="289">
        <f t="shared" si="42"/>
        <v>157.19999999999999</v>
      </c>
      <c r="M88" s="289">
        <f t="shared" si="43"/>
        <v>0.1</v>
      </c>
      <c r="N88" s="289">
        <f t="shared" si="43"/>
        <v>0.1</v>
      </c>
      <c r="O88" s="289">
        <f t="shared" si="43"/>
        <v>157.1</v>
      </c>
      <c r="P88" s="336"/>
    </row>
    <row r="89" spans="1:18" s="36" customFormat="1" ht="24.75" customHeight="1" x14ac:dyDescent="0.25">
      <c r="A89" s="39"/>
      <c r="B89" s="679"/>
      <c r="C89" s="408" t="s">
        <v>22</v>
      </c>
      <c r="D89" s="291">
        <f t="shared" si="40"/>
        <v>78.199999999999989</v>
      </c>
      <c r="E89" s="369">
        <v>0.6</v>
      </c>
      <c r="F89" s="369">
        <v>0.4</v>
      </c>
      <c r="G89" s="369">
        <v>77.599999999999994</v>
      </c>
      <c r="H89" s="488">
        <f t="shared" si="41"/>
        <v>-32</v>
      </c>
      <c r="I89" s="488"/>
      <c r="J89" s="488"/>
      <c r="K89" s="488">
        <v>-32</v>
      </c>
      <c r="L89" s="289">
        <f t="shared" si="42"/>
        <v>46.199999999999996</v>
      </c>
      <c r="M89" s="289">
        <f t="shared" ref="M89:M93" si="48">E89+I89</f>
        <v>0.6</v>
      </c>
      <c r="N89" s="289">
        <f t="shared" ref="N89:N93" si="49">F89+J89</f>
        <v>0.4</v>
      </c>
      <c r="O89" s="289">
        <f t="shared" ref="O89:O93" si="50">G89+K89</f>
        <v>45.599999999999994</v>
      </c>
      <c r="P89" s="336"/>
    </row>
    <row r="90" spans="1:18" ht="6" hidden="1" customHeight="1" x14ac:dyDescent="0.25">
      <c r="A90" s="39" t="s">
        <v>161</v>
      </c>
      <c r="B90" s="410" t="s">
        <v>352</v>
      </c>
      <c r="C90" s="202" t="s">
        <v>31</v>
      </c>
      <c r="D90" s="291">
        <f t="shared" si="40"/>
        <v>0</v>
      </c>
      <c r="E90" s="369"/>
      <c r="F90" s="369"/>
      <c r="G90" s="369"/>
      <c r="H90" s="488">
        <f t="shared" si="41"/>
        <v>0</v>
      </c>
      <c r="I90" s="488"/>
      <c r="J90" s="488"/>
      <c r="K90" s="488"/>
      <c r="L90" s="289">
        <f t="shared" si="42"/>
        <v>0</v>
      </c>
      <c r="M90" s="289">
        <f t="shared" si="48"/>
        <v>0</v>
      </c>
      <c r="N90" s="289">
        <f t="shared" si="49"/>
        <v>0</v>
      </c>
      <c r="O90" s="289">
        <f t="shared" si="50"/>
        <v>0</v>
      </c>
      <c r="P90" s="336"/>
    </row>
    <row r="91" spans="1:18" ht="15" customHeight="1" x14ac:dyDescent="0.25">
      <c r="A91" s="39"/>
      <c r="B91" s="687" t="s">
        <v>330</v>
      </c>
      <c r="C91" s="438" t="s">
        <v>25</v>
      </c>
      <c r="D91" s="291">
        <f t="shared" si="40"/>
        <v>81.8</v>
      </c>
      <c r="E91" s="290"/>
      <c r="F91" s="290"/>
      <c r="G91" s="290">
        <v>81.8</v>
      </c>
      <c r="H91" s="462">
        <f t="shared" si="41"/>
        <v>-15.7</v>
      </c>
      <c r="I91" s="462"/>
      <c r="J91" s="462"/>
      <c r="K91" s="462">
        <v>-15.7</v>
      </c>
      <c r="L91" s="180">
        <f t="shared" si="42"/>
        <v>66.099999999999994</v>
      </c>
      <c r="M91" s="180">
        <f t="shared" si="48"/>
        <v>0</v>
      </c>
      <c r="N91" s="180">
        <f t="shared" si="49"/>
        <v>0</v>
      </c>
      <c r="O91" s="180">
        <f t="shared" si="50"/>
        <v>66.099999999999994</v>
      </c>
      <c r="P91" s="336"/>
    </row>
    <row r="92" spans="1:18" x14ac:dyDescent="0.25">
      <c r="A92" s="39"/>
      <c r="B92" s="687"/>
      <c r="C92" s="408" t="s">
        <v>22</v>
      </c>
      <c r="D92" s="369">
        <f t="shared" si="40"/>
        <v>860.7</v>
      </c>
      <c r="E92" s="290">
        <v>7.1</v>
      </c>
      <c r="F92" s="290">
        <v>6.4</v>
      </c>
      <c r="G92" s="290">
        <v>853.6</v>
      </c>
      <c r="H92" s="462">
        <f t="shared" si="41"/>
        <v>-91.1</v>
      </c>
      <c r="I92" s="462">
        <v>-2.5</v>
      </c>
      <c r="J92" s="462">
        <v>-2.5</v>
      </c>
      <c r="K92" s="462">
        <v>-88.6</v>
      </c>
      <c r="L92" s="180">
        <f t="shared" si="42"/>
        <v>769.6</v>
      </c>
      <c r="M92" s="180">
        <f t="shared" ref="M92" si="51">E92+I92</f>
        <v>4.5999999999999996</v>
      </c>
      <c r="N92" s="180">
        <f t="shared" ref="N92" si="52">F92+J92</f>
        <v>3.9000000000000004</v>
      </c>
      <c r="O92" s="180">
        <f t="shared" ref="O92" si="53">G92+K92</f>
        <v>765</v>
      </c>
      <c r="P92" s="336"/>
    </row>
    <row r="93" spans="1:18" ht="39" x14ac:dyDescent="0.25">
      <c r="A93" s="222"/>
      <c r="B93" s="182" t="s">
        <v>502</v>
      </c>
      <c r="C93" s="408" t="s">
        <v>22</v>
      </c>
      <c r="D93" s="369">
        <f t="shared" si="40"/>
        <v>76.599999999999994</v>
      </c>
      <c r="E93" s="318">
        <v>1.3</v>
      </c>
      <c r="F93" s="318">
        <v>1.1000000000000001</v>
      </c>
      <c r="G93" s="318">
        <v>75.3</v>
      </c>
      <c r="H93" s="524">
        <f t="shared" si="41"/>
        <v>-8.1</v>
      </c>
      <c r="I93" s="462">
        <v>-0.8</v>
      </c>
      <c r="J93" s="462">
        <v>-0.8</v>
      </c>
      <c r="K93" s="462">
        <v>-7.3</v>
      </c>
      <c r="L93" s="170">
        <f t="shared" si="42"/>
        <v>68.5</v>
      </c>
      <c r="M93" s="170">
        <f t="shared" si="48"/>
        <v>0.5</v>
      </c>
      <c r="N93" s="170">
        <f t="shared" si="49"/>
        <v>0.30000000000000004</v>
      </c>
      <c r="O93" s="170">
        <f t="shared" si="50"/>
        <v>68</v>
      </c>
      <c r="P93" s="336"/>
    </row>
    <row r="94" spans="1:18" x14ac:dyDescent="0.25">
      <c r="A94" s="203" t="s">
        <v>69</v>
      </c>
      <c r="B94" s="85" t="s">
        <v>163</v>
      </c>
      <c r="C94" s="201"/>
      <c r="D94" s="526">
        <f t="shared" ref="D94:K94" si="54">D83</f>
        <v>6800.1000000000013</v>
      </c>
      <c r="E94" s="526">
        <f t="shared" si="54"/>
        <v>733.30000000000007</v>
      </c>
      <c r="F94" s="526">
        <f t="shared" si="54"/>
        <v>8</v>
      </c>
      <c r="G94" s="526">
        <f t="shared" si="54"/>
        <v>6066.8000000000011</v>
      </c>
      <c r="H94" s="526">
        <f t="shared" si="54"/>
        <v>-147</v>
      </c>
      <c r="I94" s="526">
        <f t="shared" si="54"/>
        <v>79.600000000000009</v>
      </c>
      <c r="J94" s="526">
        <f t="shared" si="54"/>
        <v>-3.3</v>
      </c>
      <c r="K94" s="526">
        <f t="shared" si="54"/>
        <v>-226.6</v>
      </c>
      <c r="L94" s="526">
        <f t="shared" ref="L94" si="55">M94+O94</f>
        <v>6653.1</v>
      </c>
      <c r="M94" s="526">
        <f>M83</f>
        <v>812.90000000000009</v>
      </c>
      <c r="N94" s="526">
        <f>N83</f>
        <v>4.7</v>
      </c>
      <c r="O94" s="526">
        <f>O83</f>
        <v>5840.2000000000007</v>
      </c>
      <c r="P94" s="337"/>
    </row>
    <row r="95" spans="1:18" x14ac:dyDescent="0.25">
      <c r="A95" s="32" t="s">
        <v>70</v>
      </c>
      <c r="B95" s="601" t="s">
        <v>57</v>
      </c>
      <c r="C95" s="682"/>
      <c r="D95" s="602"/>
      <c r="E95" s="602"/>
      <c r="F95" s="602"/>
      <c r="G95" s="602"/>
      <c r="H95" s="602"/>
      <c r="I95" s="602"/>
      <c r="J95" s="602"/>
      <c r="K95" s="602"/>
      <c r="L95" s="602"/>
      <c r="M95" s="602"/>
      <c r="N95" s="602"/>
      <c r="O95" s="603"/>
      <c r="P95" s="325"/>
    </row>
    <row r="96" spans="1:18" x14ac:dyDescent="0.25">
      <c r="A96" s="32" t="s">
        <v>71</v>
      </c>
      <c r="B96" s="17" t="s">
        <v>20</v>
      </c>
      <c r="C96" s="508" t="s">
        <v>32</v>
      </c>
      <c r="D96" s="527">
        <f t="shared" ref="D96:D101" si="56">E96+G96</f>
        <v>385.40000000000003</v>
      </c>
      <c r="E96" s="291">
        <f>E98+E99+E101+E100</f>
        <v>385.40000000000003</v>
      </c>
      <c r="F96" s="291">
        <f t="shared" ref="F96:G96" si="57">F98+F99+F101+F100</f>
        <v>1.5999999999999999</v>
      </c>
      <c r="G96" s="291">
        <f t="shared" si="57"/>
        <v>0</v>
      </c>
      <c r="H96" s="524">
        <f t="shared" ref="H96:H98" si="58">I96+K96</f>
        <v>-122.3</v>
      </c>
      <c r="I96" s="530">
        <f>I98+I99+I101+I100</f>
        <v>-122.3</v>
      </c>
      <c r="J96" s="530">
        <f t="shared" ref="J96:K96" si="59">J98+J99+J101</f>
        <v>-0.7</v>
      </c>
      <c r="K96" s="530">
        <f t="shared" si="59"/>
        <v>0</v>
      </c>
      <c r="L96" s="170">
        <f t="shared" ref="L96" si="60">M96+O96</f>
        <v>263.10000000000002</v>
      </c>
      <c r="M96" s="170">
        <f>M98+M99+M101+M100</f>
        <v>263.10000000000002</v>
      </c>
      <c r="N96" s="170">
        <f>N98+N99+N101+N100</f>
        <v>0.89999999999999991</v>
      </c>
      <c r="O96" s="170">
        <f>O98+O99+O101+O100</f>
        <v>0</v>
      </c>
      <c r="P96" s="336"/>
    </row>
    <row r="97" spans="1:16" x14ac:dyDescent="0.25">
      <c r="A97" s="39"/>
      <c r="B97" s="155" t="s">
        <v>181</v>
      </c>
      <c r="C97" s="509"/>
      <c r="D97" s="529">
        <f t="shared" si="56"/>
        <v>0</v>
      </c>
      <c r="E97" s="290"/>
      <c r="F97" s="290"/>
      <c r="G97" s="290"/>
      <c r="H97" s="462"/>
      <c r="I97" s="531"/>
      <c r="J97" s="462"/>
      <c r="K97" s="462"/>
      <c r="L97" s="180"/>
      <c r="M97" s="180"/>
      <c r="N97" s="180"/>
      <c r="O97" s="180"/>
      <c r="P97" s="336"/>
    </row>
    <row r="98" spans="1:16" ht="26.25" x14ac:dyDescent="0.25">
      <c r="A98" s="39"/>
      <c r="B98" s="411" t="s">
        <v>484</v>
      </c>
      <c r="C98" s="509"/>
      <c r="D98" s="520">
        <f t="shared" si="56"/>
        <v>200</v>
      </c>
      <c r="E98" s="290">
        <v>200</v>
      </c>
      <c r="F98" s="290"/>
      <c r="G98" s="326"/>
      <c r="H98" s="488">
        <f t="shared" si="58"/>
        <v>-70</v>
      </c>
      <c r="I98" s="488">
        <v>-70</v>
      </c>
      <c r="J98" s="488"/>
      <c r="K98" s="525"/>
      <c r="L98" s="180">
        <f>M98+O98</f>
        <v>130</v>
      </c>
      <c r="M98" s="180">
        <f t="shared" ref="M98" si="61">E98+I98</f>
        <v>130</v>
      </c>
      <c r="N98" s="180">
        <f t="shared" ref="N98" si="62">F98+J98</f>
        <v>0</v>
      </c>
      <c r="O98" s="180">
        <f t="shared" ref="O98" si="63">G98+K98</f>
        <v>0</v>
      </c>
      <c r="P98" s="336"/>
    </row>
    <row r="99" spans="1:16" ht="26.25" x14ac:dyDescent="0.25">
      <c r="A99" s="39"/>
      <c r="B99" s="327" t="s">
        <v>330</v>
      </c>
      <c r="C99" s="509"/>
      <c r="D99" s="532">
        <f t="shared" si="56"/>
        <v>124.3</v>
      </c>
      <c r="E99" s="290">
        <v>124.3</v>
      </c>
      <c r="F99" s="290">
        <v>1.4</v>
      </c>
      <c r="G99" s="290"/>
      <c r="H99" s="462">
        <f>I99+K99</f>
        <v>-48</v>
      </c>
      <c r="I99" s="462">
        <v>-48</v>
      </c>
      <c r="J99" s="462">
        <v>-0.6</v>
      </c>
      <c r="K99" s="462"/>
      <c r="L99" s="180">
        <f>M99+O99</f>
        <v>76.3</v>
      </c>
      <c r="M99" s="180">
        <f t="shared" ref="M99:O102" si="64">E99+I99</f>
        <v>76.3</v>
      </c>
      <c r="N99" s="180">
        <f t="shared" si="64"/>
        <v>0.79999999999999993</v>
      </c>
      <c r="O99" s="180">
        <f t="shared" si="64"/>
        <v>0</v>
      </c>
      <c r="P99" s="336"/>
    </row>
    <row r="100" spans="1:16" ht="63.75" x14ac:dyDescent="0.25">
      <c r="A100" s="39"/>
      <c r="B100" s="511" t="s">
        <v>578</v>
      </c>
      <c r="C100" s="509"/>
      <c r="D100" s="532">
        <f t="shared" si="56"/>
        <v>50</v>
      </c>
      <c r="E100" s="369">
        <v>50</v>
      </c>
      <c r="F100" s="369"/>
      <c r="G100" s="369"/>
      <c r="H100" s="462">
        <f>I100+K100</f>
        <v>0</v>
      </c>
      <c r="I100" s="462"/>
      <c r="J100" s="462"/>
      <c r="K100" s="462"/>
      <c r="L100" s="180">
        <f>M100+O100</f>
        <v>50</v>
      </c>
      <c r="M100" s="180">
        <f t="shared" ref="M100" si="65">E100+I100</f>
        <v>50</v>
      </c>
      <c r="N100" s="180">
        <f t="shared" ref="N100" si="66">F100+J100</f>
        <v>0</v>
      </c>
      <c r="O100" s="180">
        <f t="shared" ref="O100" si="67">G100+K100</f>
        <v>0</v>
      </c>
      <c r="P100" s="336"/>
    </row>
    <row r="101" spans="1:16" ht="39" x14ac:dyDescent="0.25">
      <c r="A101" s="39"/>
      <c r="B101" s="379" t="s">
        <v>502</v>
      </c>
      <c r="C101" s="510"/>
      <c r="D101" s="520">
        <f t="shared" si="56"/>
        <v>11.1</v>
      </c>
      <c r="E101" s="318">
        <v>11.1</v>
      </c>
      <c r="F101" s="318">
        <v>0.2</v>
      </c>
      <c r="G101" s="318"/>
      <c r="H101" s="524">
        <f>I101+K101</f>
        <v>-4.3</v>
      </c>
      <c r="I101" s="462">
        <v>-4.3</v>
      </c>
      <c r="J101" s="462">
        <v>-0.1</v>
      </c>
      <c r="K101" s="462"/>
      <c r="L101" s="289">
        <f>M101+O101</f>
        <v>6.8</v>
      </c>
      <c r="M101" s="289">
        <f t="shared" si="64"/>
        <v>6.8</v>
      </c>
      <c r="N101" s="289">
        <f t="shared" si="64"/>
        <v>0.1</v>
      </c>
      <c r="O101" s="289">
        <f t="shared" si="64"/>
        <v>0</v>
      </c>
      <c r="P101" s="336"/>
    </row>
    <row r="102" spans="1:16" x14ac:dyDescent="0.25">
      <c r="A102" s="32" t="s">
        <v>72</v>
      </c>
      <c r="B102" s="17" t="s">
        <v>64</v>
      </c>
      <c r="C102" s="409" t="s">
        <v>32</v>
      </c>
      <c r="D102" s="527">
        <f>E102+G102</f>
        <v>20.3</v>
      </c>
      <c r="E102" s="291">
        <v>20.3</v>
      </c>
      <c r="F102" s="291"/>
      <c r="G102" s="374">
        <f>G104+G105</f>
        <v>0</v>
      </c>
      <c r="H102" s="524">
        <f>I102+K102</f>
        <v>0</v>
      </c>
      <c r="I102" s="530"/>
      <c r="J102" s="524"/>
      <c r="K102" s="533">
        <f>K104+K105</f>
        <v>0</v>
      </c>
      <c r="L102" s="534">
        <f>M102+O102</f>
        <v>20.3</v>
      </c>
      <c r="M102" s="170">
        <f t="shared" si="64"/>
        <v>20.3</v>
      </c>
      <c r="N102" s="170">
        <f t="shared" si="64"/>
        <v>0</v>
      </c>
      <c r="O102" s="170">
        <f t="shared" si="64"/>
        <v>0</v>
      </c>
    </row>
    <row r="103" spans="1:16" hidden="1" x14ac:dyDescent="0.25">
      <c r="A103" s="39"/>
      <c r="B103" s="378" t="s">
        <v>181</v>
      </c>
      <c r="C103" s="396"/>
      <c r="D103" s="520"/>
      <c r="E103" s="318"/>
      <c r="F103" s="318"/>
      <c r="G103" s="328"/>
      <c r="H103" s="329"/>
      <c r="I103" s="535"/>
      <c r="J103" s="329"/>
      <c r="K103" s="536"/>
      <c r="L103" s="537"/>
      <c r="M103" s="181"/>
      <c r="N103" s="538"/>
      <c r="O103" s="181"/>
      <c r="P103" s="336"/>
    </row>
    <row r="104" spans="1:16" ht="26.25" hidden="1" x14ac:dyDescent="0.25">
      <c r="A104" s="39"/>
      <c r="B104" s="327" t="s">
        <v>330</v>
      </c>
      <c r="C104" s="389" t="s">
        <v>32</v>
      </c>
      <c r="D104" s="520">
        <f>E104+G104</f>
        <v>0</v>
      </c>
      <c r="E104" s="318"/>
      <c r="F104" s="318"/>
      <c r="G104" s="328"/>
      <c r="H104" s="329">
        <f>I104+K104</f>
        <v>0</v>
      </c>
      <c r="I104" s="539"/>
      <c r="J104" s="488"/>
      <c r="K104" s="525"/>
      <c r="L104" s="537">
        <f>M104+O104</f>
        <v>0</v>
      </c>
      <c r="M104" s="181">
        <f t="shared" ref="M104:O105" si="68">E104+I104</f>
        <v>0</v>
      </c>
      <c r="N104" s="538">
        <f t="shared" si="68"/>
        <v>0</v>
      </c>
      <c r="O104" s="181">
        <f t="shared" si="68"/>
        <v>0</v>
      </c>
      <c r="P104" s="336"/>
    </row>
    <row r="105" spans="1:16" ht="51.75" x14ac:dyDescent="0.25">
      <c r="A105" s="222"/>
      <c r="B105" s="158" t="s">
        <v>569</v>
      </c>
      <c r="C105" s="395"/>
      <c r="D105" s="529"/>
      <c r="E105" s="290"/>
      <c r="F105" s="290"/>
      <c r="G105" s="326"/>
      <c r="H105" s="462">
        <f>I105+K105</f>
        <v>0</v>
      </c>
      <c r="I105" s="531"/>
      <c r="J105" s="462"/>
      <c r="K105" s="540"/>
      <c r="L105" s="179">
        <f>M105+O105</f>
        <v>0</v>
      </c>
      <c r="M105" s="180">
        <f t="shared" si="68"/>
        <v>0</v>
      </c>
      <c r="N105" s="489">
        <f t="shared" si="68"/>
        <v>0</v>
      </c>
      <c r="O105" s="180">
        <f t="shared" si="68"/>
        <v>0</v>
      </c>
      <c r="P105" s="336"/>
    </row>
    <row r="106" spans="1:16" x14ac:dyDescent="0.25">
      <c r="A106" s="370" t="s">
        <v>73</v>
      </c>
      <c r="B106" s="21" t="s">
        <v>164</v>
      </c>
      <c r="C106" s="324"/>
      <c r="D106" s="21">
        <f t="shared" ref="D106:K106" si="69">D96+D102</f>
        <v>405.70000000000005</v>
      </c>
      <c r="E106" s="21">
        <f t="shared" si="69"/>
        <v>405.70000000000005</v>
      </c>
      <c r="F106" s="21">
        <f t="shared" si="69"/>
        <v>1.5999999999999999</v>
      </c>
      <c r="G106" s="21">
        <f t="shared" si="69"/>
        <v>0</v>
      </c>
      <c r="H106" s="21">
        <f t="shared" si="69"/>
        <v>-122.3</v>
      </c>
      <c r="I106" s="21">
        <f t="shared" si="69"/>
        <v>-122.3</v>
      </c>
      <c r="J106" s="21">
        <f t="shared" si="69"/>
        <v>-0.7</v>
      </c>
      <c r="K106" s="21">
        <f t="shared" si="69"/>
        <v>0</v>
      </c>
      <c r="L106" s="21">
        <f t="shared" ref="L106" si="70">M106+O106</f>
        <v>283.40000000000003</v>
      </c>
      <c r="M106" s="85">
        <f>M96+M102</f>
        <v>283.40000000000003</v>
      </c>
      <c r="N106" s="85">
        <f>N96+N102</f>
        <v>0.89999999999999991</v>
      </c>
      <c r="O106" s="85">
        <f>O96+O102</f>
        <v>0</v>
      </c>
      <c r="P106" s="337"/>
    </row>
    <row r="107" spans="1:16" x14ac:dyDescent="0.25">
      <c r="A107" s="32" t="s">
        <v>74</v>
      </c>
      <c r="B107" s="601" t="s">
        <v>159</v>
      </c>
      <c r="C107" s="602"/>
      <c r="D107" s="602"/>
      <c r="E107" s="602"/>
      <c r="F107" s="602"/>
      <c r="G107" s="602"/>
      <c r="H107" s="602"/>
      <c r="I107" s="602"/>
      <c r="J107" s="602"/>
      <c r="K107" s="602"/>
      <c r="L107" s="602"/>
      <c r="M107" s="602"/>
      <c r="N107" s="602"/>
      <c r="O107" s="603"/>
      <c r="P107" s="325"/>
    </row>
    <row r="108" spans="1:16" x14ac:dyDescent="0.25">
      <c r="A108" s="32" t="s">
        <v>75</v>
      </c>
      <c r="B108" s="220" t="s">
        <v>20</v>
      </c>
      <c r="C108" s="705" t="s">
        <v>46</v>
      </c>
      <c r="D108" s="520">
        <f>E108+G108</f>
        <v>1552.7</v>
      </c>
      <c r="E108" s="318">
        <f>SUM(E110:E116)</f>
        <v>352.5</v>
      </c>
      <c r="F108" s="318">
        <f>SUM(F110:F116)</f>
        <v>6.1000000000000005</v>
      </c>
      <c r="G108" s="328">
        <f>SUM(G110:G116)</f>
        <v>1200.2</v>
      </c>
      <c r="H108" s="462">
        <f>I108+K108</f>
        <v>-475.59999999999997</v>
      </c>
      <c r="I108" s="541">
        <f>SUM(I110:I116)</f>
        <v>-42</v>
      </c>
      <c r="J108" s="462">
        <f>SUM(J110:J116)</f>
        <v>-5.1000000000000005</v>
      </c>
      <c r="K108" s="462">
        <f>SUM(K110:K116)</f>
        <v>-433.59999999999997</v>
      </c>
      <c r="L108" s="542">
        <f>M108+O108</f>
        <v>1077.0999999999999</v>
      </c>
      <c r="M108" s="181">
        <f>SUM(M110:M116)</f>
        <v>310.5</v>
      </c>
      <c r="N108" s="181">
        <f>SUM(N110:N116)</f>
        <v>1</v>
      </c>
      <c r="O108" s="181">
        <f>SUM(O110:O116)</f>
        <v>766.6</v>
      </c>
      <c r="P108" s="336"/>
    </row>
    <row r="109" spans="1:16" x14ac:dyDescent="0.25">
      <c r="A109" s="39"/>
      <c r="B109" s="513" t="s">
        <v>181</v>
      </c>
      <c r="C109" s="706"/>
      <c r="D109" s="520"/>
      <c r="E109" s="318"/>
      <c r="F109" s="318"/>
      <c r="G109" s="328"/>
      <c r="H109" s="462"/>
      <c r="I109" s="541"/>
      <c r="J109" s="462"/>
      <c r="K109" s="462"/>
      <c r="L109" s="542"/>
      <c r="M109" s="181"/>
      <c r="N109" s="181"/>
      <c r="O109" s="181"/>
      <c r="P109" s="336"/>
    </row>
    <row r="110" spans="1:16" ht="39" x14ac:dyDescent="0.25">
      <c r="A110" s="39"/>
      <c r="B110" s="514" t="s">
        <v>534</v>
      </c>
      <c r="C110" s="706"/>
      <c r="D110" s="469">
        <f t="shared" ref="D110:D116" si="71">E110+G110</f>
        <v>114.1</v>
      </c>
      <c r="E110" s="369">
        <v>114.1</v>
      </c>
      <c r="F110" s="369"/>
      <c r="G110" s="369"/>
      <c r="H110" s="524">
        <f t="shared" ref="H110" si="72">I110+K110</f>
        <v>0</v>
      </c>
      <c r="I110" s="488"/>
      <c r="J110" s="488"/>
      <c r="K110" s="488"/>
      <c r="L110" s="302">
        <f t="shared" ref="L110:L115" si="73">M110+O110</f>
        <v>114.1</v>
      </c>
      <c r="M110" s="302">
        <f t="shared" ref="M110" si="74">E110+I110</f>
        <v>114.1</v>
      </c>
      <c r="N110" s="543">
        <f t="shared" ref="N110" si="75">F110+J110</f>
        <v>0</v>
      </c>
      <c r="O110" s="289"/>
      <c r="P110" s="336"/>
    </row>
    <row r="111" spans="1:16" ht="51.75" x14ac:dyDescent="0.25">
      <c r="A111" s="39"/>
      <c r="B111" s="514" t="s">
        <v>570</v>
      </c>
      <c r="C111" s="706"/>
      <c r="D111" s="469">
        <f t="shared" si="71"/>
        <v>17.5</v>
      </c>
      <c r="E111" s="369">
        <v>17.5</v>
      </c>
      <c r="F111" s="369"/>
      <c r="G111" s="369"/>
      <c r="H111" s="100">
        <f t="shared" ref="H111:H112" si="76">I111+K111</f>
        <v>0</v>
      </c>
      <c r="I111" s="488"/>
      <c r="J111" s="488"/>
      <c r="K111" s="488"/>
      <c r="L111" s="302">
        <f t="shared" si="73"/>
        <v>17.5</v>
      </c>
      <c r="M111" s="302">
        <f t="shared" ref="M111:N111" si="77">E111+I111</f>
        <v>17.5</v>
      </c>
      <c r="N111" s="543">
        <f t="shared" si="77"/>
        <v>0</v>
      </c>
      <c r="O111" s="289"/>
      <c r="P111" s="336"/>
    </row>
    <row r="112" spans="1:16" ht="26.25" customHeight="1" x14ac:dyDescent="0.25">
      <c r="A112" s="39"/>
      <c r="B112" s="175" t="s">
        <v>566</v>
      </c>
      <c r="C112" s="706"/>
      <c r="D112" s="469">
        <f t="shared" si="71"/>
        <v>50.7</v>
      </c>
      <c r="E112" s="369"/>
      <c r="F112" s="369"/>
      <c r="G112" s="369">
        <v>50.7</v>
      </c>
      <c r="H112" s="100">
        <f t="shared" si="76"/>
        <v>0</v>
      </c>
      <c r="I112" s="462"/>
      <c r="J112" s="462"/>
      <c r="K112" s="540"/>
      <c r="L112" s="302">
        <f t="shared" si="73"/>
        <v>50.7</v>
      </c>
      <c r="M112" s="302">
        <f t="shared" ref="M112:M113" si="78">E112+I112</f>
        <v>0</v>
      </c>
      <c r="N112" s="543">
        <f t="shared" ref="N112:O113" si="79">F112+J112</f>
        <v>0</v>
      </c>
      <c r="O112" s="543">
        <f t="shared" si="79"/>
        <v>50.7</v>
      </c>
      <c r="P112" s="336"/>
    </row>
    <row r="113" spans="1:18" s="36" customFormat="1" ht="27" customHeight="1" x14ac:dyDescent="0.25">
      <c r="A113" s="39"/>
      <c r="B113" s="514" t="s">
        <v>484</v>
      </c>
      <c r="C113" s="706"/>
      <c r="D113" s="469">
        <f t="shared" si="71"/>
        <v>854</v>
      </c>
      <c r="E113" s="369"/>
      <c r="F113" s="369"/>
      <c r="G113" s="369">
        <v>854</v>
      </c>
      <c r="H113" s="100">
        <f t="shared" ref="H113:H117" si="80">I113+K113</f>
        <v>-230</v>
      </c>
      <c r="I113" s="488"/>
      <c r="J113" s="488"/>
      <c r="K113" s="488">
        <v>-230</v>
      </c>
      <c r="L113" s="302">
        <f t="shared" ref="L113:L114" si="81">M113+O113</f>
        <v>624</v>
      </c>
      <c r="M113" s="302">
        <f t="shared" si="78"/>
        <v>0</v>
      </c>
      <c r="N113" s="302">
        <f t="shared" si="79"/>
        <v>0</v>
      </c>
      <c r="O113" s="302">
        <f t="shared" si="79"/>
        <v>624</v>
      </c>
      <c r="P113" s="296"/>
    </row>
    <row r="114" spans="1:18" s="36" customFormat="1" ht="51.75" x14ac:dyDescent="0.25">
      <c r="A114" s="39"/>
      <c r="B114" s="175" t="s">
        <v>569</v>
      </c>
      <c r="C114" s="706"/>
      <c r="D114" s="469">
        <f t="shared" si="71"/>
        <v>0.4</v>
      </c>
      <c r="E114" s="369">
        <v>0.4</v>
      </c>
      <c r="F114" s="369">
        <v>0.4</v>
      </c>
      <c r="G114" s="369"/>
      <c r="H114" s="100">
        <f t="shared" si="80"/>
        <v>0</v>
      </c>
      <c r="I114" s="488"/>
      <c r="J114" s="488"/>
      <c r="K114" s="488"/>
      <c r="L114" s="302">
        <f t="shared" si="81"/>
        <v>0.4</v>
      </c>
      <c r="M114" s="302">
        <f t="shared" ref="M114" si="82">E114+I114</f>
        <v>0.4</v>
      </c>
      <c r="N114" s="302">
        <f t="shared" ref="N114" si="83">F114+J114</f>
        <v>0.4</v>
      </c>
      <c r="O114" s="302">
        <f t="shared" ref="O114" si="84">G114+K114</f>
        <v>0</v>
      </c>
      <c r="P114" s="296"/>
    </row>
    <row r="115" spans="1:18" s="36" customFormat="1" ht="27" customHeight="1" x14ac:dyDescent="0.25">
      <c r="A115" s="39"/>
      <c r="B115" s="514" t="s">
        <v>330</v>
      </c>
      <c r="C115" s="706"/>
      <c r="D115" s="469">
        <f t="shared" si="71"/>
        <v>489</v>
      </c>
      <c r="E115" s="42">
        <v>218</v>
      </c>
      <c r="F115" s="42">
        <v>5.4</v>
      </c>
      <c r="G115" s="42">
        <v>271</v>
      </c>
      <c r="H115" s="100">
        <f t="shared" si="80"/>
        <v>-228.5</v>
      </c>
      <c r="I115" s="100">
        <v>-41.8</v>
      </c>
      <c r="J115" s="100">
        <v>-4.9000000000000004</v>
      </c>
      <c r="K115" s="100">
        <v>-186.7</v>
      </c>
      <c r="L115" s="302">
        <f t="shared" si="73"/>
        <v>260.5</v>
      </c>
      <c r="M115" s="302">
        <f t="shared" ref="M115" si="85">E115+I115</f>
        <v>176.2</v>
      </c>
      <c r="N115" s="302">
        <f t="shared" ref="N115" si="86">F115+J115</f>
        <v>0.5</v>
      </c>
      <c r="O115" s="302">
        <f t="shared" ref="O115" si="87">G115+K115</f>
        <v>84.300000000000011</v>
      </c>
      <c r="P115" s="296"/>
    </row>
    <row r="116" spans="1:18" s="36" customFormat="1" ht="39" x14ac:dyDescent="0.25">
      <c r="A116" s="222"/>
      <c r="B116" s="592" t="s">
        <v>502</v>
      </c>
      <c r="C116" s="706"/>
      <c r="D116" s="469">
        <f t="shared" si="71"/>
        <v>27</v>
      </c>
      <c r="E116" s="42">
        <v>2.5</v>
      </c>
      <c r="F116" s="42">
        <v>0.3</v>
      </c>
      <c r="G116" s="544">
        <v>24.5</v>
      </c>
      <c r="H116" s="100">
        <f t="shared" si="80"/>
        <v>-17.099999999999998</v>
      </c>
      <c r="I116" s="545">
        <v>-0.2</v>
      </c>
      <c r="J116" s="546">
        <v>-0.2</v>
      </c>
      <c r="K116" s="545">
        <v>-16.899999999999999</v>
      </c>
      <c r="L116" s="302">
        <f t="shared" ref="L116:L117" si="88">M116+O116</f>
        <v>9.9000000000000021</v>
      </c>
      <c r="M116" s="302">
        <f t="shared" ref="M116" si="89">E116+I116</f>
        <v>2.2999999999999998</v>
      </c>
      <c r="N116" s="302">
        <f t="shared" ref="N116" si="90">F116+J116</f>
        <v>9.9999999999999978E-2</v>
      </c>
      <c r="O116" s="302">
        <f t="shared" ref="O116" si="91">G116+K116</f>
        <v>7.6000000000000014</v>
      </c>
      <c r="P116" s="296"/>
    </row>
    <row r="117" spans="1:18" x14ac:dyDescent="0.25">
      <c r="A117" s="39" t="s">
        <v>76</v>
      </c>
      <c r="B117" s="26" t="s">
        <v>50</v>
      </c>
      <c r="C117" s="502" t="s">
        <v>46</v>
      </c>
      <c r="D117" s="504">
        <f>E117+G117</f>
        <v>7.6000000000000005</v>
      </c>
      <c r="E117" s="290">
        <f>E119+E121</f>
        <v>7.6000000000000005</v>
      </c>
      <c r="F117" s="375">
        <f t="shared" ref="F117:G117" si="92">F119+F121</f>
        <v>0.4</v>
      </c>
      <c r="G117" s="290">
        <f t="shared" si="92"/>
        <v>0</v>
      </c>
      <c r="H117" s="522">
        <f t="shared" si="80"/>
        <v>0</v>
      </c>
      <c r="I117" s="462">
        <f t="shared" ref="I117:O117" si="93">I119+I121</f>
        <v>0</v>
      </c>
      <c r="J117" s="522">
        <f t="shared" si="93"/>
        <v>0</v>
      </c>
      <c r="K117" s="462">
        <f t="shared" si="93"/>
        <v>0</v>
      </c>
      <c r="L117" s="489">
        <f t="shared" si="88"/>
        <v>7.6000000000000005</v>
      </c>
      <c r="M117" s="523">
        <f t="shared" ref="M117" si="94">M119+M121</f>
        <v>7.6000000000000005</v>
      </c>
      <c r="N117" s="549">
        <f t="shared" si="93"/>
        <v>0.4</v>
      </c>
      <c r="O117" s="523">
        <f t="shared" si="93"/>
        <v>0</v>
      </c>
      <c r="P117" s="336"/>
    </row>
    <row r="118" spans="1:18" x14ac:dyDescent="0.25">
      <c r="A118" s="39"/>
      <c r="B118" s="155" t="s">
        <v>181</v>
      </c>
      <c r="C118" s="503"/>
      <c r="D118" s="375"/>
      <c r="E118" s="290"/>
      <c r="F118" s="375"/>
      <c r="G118" s="290"/>
      <c r="H118" s="522"/>
      <c r="I118" s="462"/>
      <c r="J118" s="522"/>
      <c r="K118" s="462"/>
      <c r="L118" s="489"/>
      <c r="M118" s="523"/>
      <c r="N118" s="549"/>
      <c r="O118" s="523"/>
      <c r="P118" s="336"/>
    </row>
    <row r="119" spans="1:18" ht="51.75" x14ac:dyDescent="0.25">
      <c r="A119" s="39"/>
      <c r="B119" s="158" t="s">
        <v>569</v>
      </c>
      <c r="C119" s="503"/>
      <c r="D119" s="529">
        <f t="shared" ref="D119:D122" si="95">E119+G119</f>
        <v>0.4</v>
      </c>
      <c r="E119" s="290">
        <v>0.4</v>
      </c>
      <c r="F119" s="290">
        <v>0.4</v>
      </c>
      <c r="G119" s="290"/>
      <c r="H119" s="100">
        <f t="shared" ref="H119:H122" si="96">I119+K119</f>
        <v>0</v>
      </c>
      <c r="I119" s="462"/>
      <c r="J119" s="462"/>
      <c r="K119" s="462"/>
      <c r="L119" s="180">
        <f t="shared" ref="L119" si="97">M119+O119</f>
        <v>0.4</v>
      </c>
      <c r="M119" s="523">
        <f t="shared" ref="M119" si="98">E119+I119</f>
        <v>0.4</v>
      </c>
      <c r="N119" s="523">
        <f t="shared" ref="N119" si="99">F119+J119</f>
        <v>0.4</v>
      </c>
      <c r="O119" s="523"/>
      <c r="P119" s="336"/>
    </row>
    <row r="120" spans="1:18" hidden="1" x14ac:dyDescent="0.25">
      <c r="A120" s="39"/>
      <c r="B120" s="158"/>
      <c r="C120" s="503"/>
      <c r="D120" s="520"/>
      <c r="E120" s="318"/>
      <c r="F120" s="318"/>
      <c r="G120" s="318"/>
      <c r="H120" s="100"/>
      <c r="I120" s="329"/>
      <c r="J120" s="329"/>
      <c r="K120" s="329"/>
      <c r="L120" s="181"/>
      <c r="M120" s="550"/>
      <c r="N120" s="550"/>
      <c r="O120" s="550"/>
      <c r="P120" s="336"/>
    </row>
    <row r="121" spans="1:18" ht="51.75" x14ac:dyDescent="0.25">
      <c r="A121" s="39"/>
      <c r="B121" s="411" t="s">
        <v>570</v>
      </c>
      <c r="C121" s="503"/>
      <c r="D121" s="527">
        <f t="shared" si="95"/>
        <v>7.2</v>
      </c>
      <c r="E121" s="291">
        <v>7.2</v>
      </c>
      <c r="F121" s="291"/>
      <c r="G121" s="291"/>
      <c r="H121" s="593">
        <f t="shared" si="96"/>
        <v>0</v>
      </c>
      <c r="I121" s="524"/>
      <c r="J121" s="524"/>
      <c r="K121" s="524"/>
      <c r="L121" s="170">
        <f t="shared" ref="L121:L122" si="100">M121+O121</f>
        <v>7.2</v>
      </c>
      <c r="M121" s="528">
        <f t="shared" ref="M121:M122" si="101">E121+I121</f>
        <v>7.2</v>
      </c>
      <c r="N121" s="528">
        <f t="shared" ref="N121:N122" si="102">F121+J121</f>
        <v>0</v>
      </c>
      <c r="O121" s="528"/>
      <c r="P121" s="336"/>
    </row>
    <row r="122" spans="1:18" x14ac:dyDescent="0.25">
      <c r="A122" s="32" t="s">
        <v>77</v>
      </c>
      <c r="B122" s="35" t="s">
        <v>33</v>
      </c>
      <c r="C122" s="503" t="s">
        <v>46</v>
      </c>
      <c r="D122" s="369">
        <f t="shared" si="95"/>
        <v>3.2</v>
      </c>
      <c r="E122" s="369">
        <v>3.2</v>
      </c>
      <c r="F122" s="369"/>
      <c r="G122" s="369"/>
      <c r="H122" s="100">
        <f t="shared" si="96"/>
        <v>0</v>
      </c>
      <c r="I122" s="488"/>
      <c r="J122" s="488"/>
      <c r="K122" s="525"/>
      <c r="L122" s="170">
        <f t="shared" si="100"/>
        <v>3.2</v>
      </c>
      <c r="M122" s="170">
        <f t="shared" si="101"/>
        <v>3.2</v>
      </c>
      <c r="N122" s="170">
        <f t="shared" si="102"/>
        <v>0</v>
      </c>
      <c r="O122" s="170"/>
      <c r="P122" s="336"/>
    </row>
    <row r="123" spans="1:18" hidden="1" x14ac:dyDescent="0.25">
      <c r="A123" s="39"/>
      <c r="B123" s="155" t="s">
        <v>181</v>
      </c>
      <c r="C123" s="503"/>
      <c r="D123" s="527">
        <f t="shared" ref="D123" si="103">E123+G123</f>
        <v>0</v>
      </c>
      <c r="E123" s="326"/>
      <c r="F123" s="328"/>
      <c r="G123" s="318"/>
      <c r="H123" s="541"/>
      <c r="I123" s="329"/>
      <c r="J123" s="541"/>
      <c r="K123" s="536"/>
      <c r="L123" s="181"/>
      <c r="M123" s="181"/>
      <c r="N123" s="181"/>
      <c r="O123" s="181"/>
      <c r="P123" s="336"/>
    </row>
    <row r="124" spans="1:18" ht="51.75" x14ac:dyDescent="0.25">
      <c r="A124" s="39"/>
      <c r="B124" s="411" t="s">
        <v>570</v>
      </c>
      <c r="C124" s="503"/>
      <c r="D124" s="527"/>
      <c r="E124" s="326"/>
      <c r="F124" s="326"/>
      <c r="G124" s="290"/>
      <c r="H124" s="545"/>
      <c r="I124" s="462"/>
      <c r="J124" s="522"/>
      <c r="K124" s="540"/>
      <c r="L124" s="180"/>
      <c r="M124" s="180"/>
      <c r="N124" s="180"/>
      <c r="O124" s="180"/>
      <c r="P124" s="336"/>
    </row>
    <row r="125" spans="1:18" s="36" customFormat="1" ht="26.25" hidden="1" x14ac:dyDescent="0.25">
      <c r="A125" s="222"/>
      <c r="B125" s="158" t="s">
        <v>343</v>
      </c>
      <c r="C125" s="521"/>
      <c r="D125" s="527">
        <f>E125+G125</f>
        <v>0</v>
      </c>
      <c r="E125" s="291"/>
      <c r="F125" s="291"/>
      <c r="G125" s="291"/>
      <c r="H125" s="524">
        <f t="shared" ref="H125:H153" si="104">I125+K125</f>
        <v>0</v>
      </c>
      <c r="I125" s="524"/>
      <c r="J125" s="524"/>
      <c r="K125" s="524"/>
      <c r="L125" s="181">
        <f t="shared" ref="L125:L126" si="105">M125+O125</f>
        <v>0</v>
      </c>
      <c r="M125" s="528">
        <f t="shared" ref="M125:M126" si="106">E125+I125</f>
        <v>0</v>
      </c>
      <c r="N125" s="528">
        <f t="shared" ref="N125:N126" si="107">F125+J125</f>
        <v>0</v>
      </c>
      <c r="O125" s="528">
        <f t="shared" ref="O125" si="108">G125+K125</f>
        <v>0</v>
      </c>
      <c r="P125" s="336"/>
      <c r="Q125" s="204"/>
      <c r="R125" s="205"/>
    </row>
    <row r="126" spans="1:18" x14ac:dyDescent="0.25">
      <c r="A126" s="32" t="s">
        <v>78</v>
      </c>
      <c r="B126" s="35" t="s">
        <v>149</v>
      </c>
      <c r="C126" s="574" t="s">
        <v>46</v>
      </c>
      <c r="D126" s="369">
        <f t="shared" ref="D126" si="109">E126+G126</f>
        <v>0.4</v>
      </c>
      <c r="E126" s="290">
        <v>0.4</v>
      </c>
      <c r="F126" s="290">
        <v>0.4</v>
      </c>
      <c r="G126" s="326"/>
      <c r="H126" s="553">
        <f t="shared" si="104"/>
        <v>0</v>
      </c>
      <c r="I126" s="462"/>
      <c r="J126" s="522"/>
      <c r="K126" s="540"/>
      <c r="L126" s="170">
        <f t="shared" si="105"/>
        <v>0.4</v>
      </c>
      <c r="M126" s="170">
        <f t="shared" si="106"/>
        <v>0.4</v>
      </c>
      <c r="N126" s="170">
        <f t="shared" si="107"/>
        <v>0.4</v>
      </c>
      <c r="O126" s="170"/>
      <c r="P126" s="336"/>
      <c r="Q126" s="199"/>
      <c r="R126" s="96"/>
    </row>
    <row r="127" spans="1:18" hidden="1" x14ac:dyDescent="0.25">
      <c r="A127" s="39"/>
      <c r="B127" s="155" t="s">
        <v>181</v>
      </c>
      <c r="C127" s="575"/>
      <c r="D127" s="375"/>
      <c r="E127" s="290"/>
      <c r="F127" s="375"/>
      <c r="G127" s="326"/>
      <c r="H127" s="536"/>
      <c r="I127" s="329"/>
      <c r="J127" s="541"/>
      <c r="K127" s="536"/>
      <c r="L127" s="181"/>
      <c r="M127" s="181"/>
      <c r="N127" s="181"/>
      <c r="O127" s="181"/>
      <c r="P127" s="336"/>
      <c r="Q127" s="199"/>
      <c r="R127" s="96"/>
    </row>
    <row r="128" spans="1:18" ht="26.25" hidden="1" x14ac:dyDescent="0.25">
      <c r="A128" s="39"/>
      <c r="B128" s="411" t="s">
        <v>299</v>
      </c>
      <c r="C128" s="575"/>
      <c r="D128" s="529">
        <f t="shared" ref="D128:D129" si="110">E128+G128</f>
        <v>0</v>
      </c>
      <c r="E128" s="290"/>
      <c r="F128" s="375"/>
      <c r="G128" s="326"/>
      <c r="H128" s="552">
        <f t="shared" ref="H128:H129" si="111">I128+K128</f>
        <v>0</v>
      </c>
      <c r="I128" s="329"/>
      <c r="J128" s="541"/>
      <c r="K128" s="536"/>
      <c r="L128" s="181">
        <f t="shared" ref="L128:L129" si="112">M128+O128</f>
        <v>0</v>
      </c>
      <c r="M128" s="181">
        <f t="shared" ref="M128:N128" si="113">E128+I128</f>
        <v>0</v>
      </c>
      <c r="N128" s="181">
        <f t="shared" si="113"/>
        <v>0</v>
      </c>
      <c r="O128" s="181"/>
      <c r="P128" s="336"/>
      <c r="Q128" s="199"/>
      <c r="R128" s="96"/>
    </row>
    <row r="129" spans="1:18" ht="51.75" x14ac:dyDescent="0.25">
      <c r="A129" s="39"/>
      <c r="B129" s="158" t="s">
        <v>569</v>
      </c>
      <c r="C129" s="575"/>
      <c r="D129" s="529">
        <f t="shared" si="110"/>
        <v>0</v>
      </c>
      <c r="E129" s="290"/>
      <c r="F129" s="290"/>
      <c r="G129" s="326"/>
      <c r="H129" s="553">
        <f t="shared" si="111"/>
        <v>0</v>
      </c>
      <c r="I129" s="462"/>
      <c r="J129" s="522"/>
      <c r="K129" s="540"/>
      <c r="L129" s="180">
        <f t="shared" si="112"/>
        <v>0</v>
      </c>
      <c r="M129" s="180">
        <f t="shared" ref="M129" si="114">E129+I129</f>
        <v>0</v>
      </c>
      <c r="N129" s="180">
        <f t="shared" ref="N129" si="115">F129+J129</f>
        <v>0</v>
      </c>
      <c r="O129" s="180"/>
      <c r="P129" s="336"/>
    </row>
    <row r="130" spans="1:18" hidden="1" x14ac:dyDescent="0.25">
      <c r="A130" s="32" t="s">
        <v>79</v>
      </c>
      <c r="B130" s="35" t="s">
        <v>323</v>
      </c>
      <c r="C130" s="576" t="s">
        <v>46</v>
      </c>
      <c r="D130" s="374">
        <f>E130+G130</f>
        <v>0</v>
      </c>
      <c r="E130" s="291"/>
      <c r="F130" s="291">
        <f t="shared" ref="F130:G130" si="116">SUM(F132:F133)</f>
        <v>0</v>
      </c>
      <c r="G130" s="291">
        <f t="shared" si="116"/>
        <v>0</v>
      </c>
      <c r="H130" s="530">
        <f t="shared" si="104"/>
        <v>0</v>
      </c>
      <c r="I130" s="524"/>
      <c r="J130" s="524">
        <f t="shared" ref="J130:K130" si="117">SUM(J132:J133)</f>
        <v>0</v>
      </c>
      <c r="K130" s="533">
        <f t="shared" si="117"/>
        <v>0</v>
      </c>
      <c r="L130" s="537">
        <f t="shared" ref="L130" si="118">M130+O130</f>
        <v>0</v>
      </c>
      <c r="M130" s="528">
        <f t="shared" ref="M130" si="119">E130+I130</f>
        <v>0</v>
      </c>
      <c r="N130" s="551">
        <f t="shared" ref="N130:O130" si="120">SUM(N132:N133)</f>
        <v>0</v>
      </c>
      <c r="O130" s="528">
        <f t="shared" si="120"/>
        <v>0</v>
      </c>
      <c r="P130" s="336"/>
      <c r="Q130" s="199"/>
      <c r="R130" s="96"/>
    </row>
    <row r="131" spans="1:18" hidden="1" x14ac:dyDescent="0.25">
      <c r="A131" s="39"/>
      <c r="B131" s="317" t="s">
        <v>181</v>
      </c>
      <c r="C131" s="385"/>
      <c r="D131" s="326"/>
      <c r="E131" s="290"/>
      <c r="F131" s="375"/>
      <c r="G131" s="290"/>
      <c r="H131" s="535"/>
      <c r="I131" s="541"/>
      <c r="J131" s="329"/>
      <c r="K131" s="541"/>
      <c r="L131" s="537"/>
      <c r="M131" s="550"/>
      <c r="N131" s="296"/>
      <c r="O131" s="550"/>
      <c r="P131" s="336"/>
      <c r="Q131" s="199"/>
      <c r="R131" s="96"/>
    </row>
    <row r="132" spans="1:18" hidden="1" x14ac:dyDescent="0.25">
      <c r="A132" s="39"/>
      <c r="B132" s="158"/>
      <c r="C132" s="389"/>
      <c r="D132" s="290">
        <f t="shared" ref="D132" si="121">E132+G132</f>
        <v>0</v>
      </c>
      <c r="E132" s="290"/>
      <c r="F132" s="290"/>
      <c r="G132" s="290"/>
      <c r="H132" s="100">
        <f t="shared" ref="H132" si="122">I132+K132</f>
        <v>0</v>
      </c>
      <c r="I132" s="488"/>
      <c r="J132" s="488"/>
      <c r="K132" s="525"/>
      <c r="L132" s="537">
        <f t="shared" ref="L132" si="123">M132+O132</f>
        <v>0</v>
      </c>
      <c r="M132" s="181">
        <f t="shared" ref="M132" si="124">E132+I132</f>
        <v>0</v>
      </c>
      <c r="N132" s="538">
        <f t="shared" ref="N132" si="125">F132+J132</f>
        <v>0</v>
      </c>
      <c r="O132" s="181"/>
      <c r="P132" s="336"/>
    </row>
    <row r="133" spans="1:18" hidden="1" x14ac:dyDescent="0.25">
      <c r="A133" s="39"/>
      <c r="B133" s="411"/>
      <c r="C133" s="397"/>
      <c r="D133" s="291">
        <f>E133+G133</f>
        <v>0</v>
      </c>
      <c r="E133" s="504"/>
      <c r="F133" s="291"/>
      <c r="G133" s="380"/>
      <c r="H133" s="462">
        <f t="shared" si="104"/>
        <v>0</v>
      </c>
      <c r="I133" s="522"/>
      <c r="J133" s="462"/>
      <c r="K133" s="522"/>
      <c r="L133" s="179">
        <f t="shared" ref="L133" si="126">M133+O133</f>
        <v>0</v>
      </c>
      <c r="M133" s="180">
        <f t="shared" ref="M133:M134" si="127">E133+I133</f>
        <v>0</v>
      </c>
      <c r="N133" s="489">
        <f t="shared" ref="N133:N134" si="128">F133+J133</f>
        <v>0</v>
      </c>
      <c r="O133" s="180">
        <f t="shared" ref="O133:O134" si="129">G133+K133</f>
        <v>0</v>
      </c>
      <c r="P133" s="336"/>
      <c r="Q133" s="199"/>
      <c r="R133" s="96"/>
    </row>
    <row r="134" spans="1:18" x14ac:dyDescent="0.25">
      <c r="A134" s="32" t="s">
        <v>79</v>
      </c>
      <c r="B134" s="206" t="s">
        <v>142</v>
      </c>
      <c r="C134" s="485" t="s">
        <v>46</v>
      </c>
      <c r="D134" s="374">
        <f>E134+G134</f>
        <v>5.0999999999999996</v>
      </c>
      <c r="E134" s="291">
        <v>5.0999999999999996</v>
      </c>
      <c r="F134" s="527">
        <f>SUM(F136:F137)</f>
        <v>0</v>
      </c>
      <c r="G134" s="527">
        <f>SUM(G136:G137)</f>
        <v>0</v>
      </c>
      <c r="H134" s="530">
        <f t="shared" ref="H134" si="130">I134+K134</f>
        <v>0</v>
      </c>
      <c r="I134" s="524"/>
      <c r="J134" s="524">
        <f>SUM(J136:J137)</f>
        <v>0</v>
      </c>
      <c r="K134" s="533">
        <f>SUM(K136:K137)</f>
        <v>0</v>
      </c>
      <c r="L134" s="537">
        <f t="shared" ref="L134" si="131">M134+O134</f>
        <v>5.0999999999999996</v>
      </c>
      <c r="M134" s="550">
        <f t="shared" si="127"/>
        <v>5.0999999999999996</v>
      </c>
      <c r="N134" s="296">
        <f t="shared" si="128"/>
        <v>0</v>
      </c>
      <c r="O134" s="550">
        <f t="shared" si="129"/>
        <v>0</v>
      </c>
      <c r="P134" s="336"/>
      <c r="Q134" s="199"/>
      <c r="R134" s="96"/>
    </row>
    <row r="135" spans="1:18" hidden="1" x14ac:dyDescent="0.25">
      <c r="A135" s="39"/>
      <c r="B135" s="317" t="s">
        <v>181</v>
      </c>
      <c r="C135" s="486"/>
      <c r="D135" s="328"/>
      <c r="E135" s="318"/>
      <c r="F135" s="520"/>
      <c r="G135" s="529"/>
      <c r="H135" s="535"/>
      <c r="I135" s="329"/>
      <c r="J135" s="329"/>
      <c r="K135" s="541"/>
      <c r="L135" s="537"/>
      <c r="M135" s="550"/>
      <c r="N135" s="296"/>
      <c r="O135" s="550"/>
      <c r="P135" s="336"/>
      <c r="Q135" s="199"/>
      <c r="R135" s="96"/>
    </row>
    <row r="136" spans="1:18" hidden="1" x14ac:dyDescent="0.25">
      <c r="A136" s="39"/>
      <c r="B136" s="158"/>
      <c r="C136" s="486"/>
      <c r="D136" s="328">
        <f t="shared" ref="D136" si="132">E136+G136</f>
        <v>0</v>
      </c>
      <c r="E136" s="318"/>
      <c r="F136" s="520"/>
      <c r="G136" s="529"/>
      <c r="H136" s="100">
        <f t="shared" ref="H136" si="133">I136+K136</f>
        <v>0</v>
      </c>
      <c r="I136" s="488"/>
      <c r="J136" s="488"/>
      <c r="K136" s="525"/>
      <c r="L136" s="537">
        <f t="shared" ref="L136" si="134">M136+O136</f>
        <v>0</v>
      </c>
      <c r="M136" s="550">
        <f t="shared" ref="M136" si="135">E136+I136</f>
        <v>0</v>
      </c>
      <c r="N136" s="296">
        <f t="shared" ref="N136" si="136">F136+J136</f>
        <v>0</v>
      </c>
      <c r="O136" s="550"/>
      <c r="P136" s="336"/>
    </row>
    <row r="137" spans="1:18" s="36" customFormat="1" ht="51.75" x14ac:dyDescent="0.25">
      <c r="A137" s="222"/>
      <c r="B137" s="411" t="s">
        <v>570</v>
      </c>
      <c r="C137" s="487"/>
      <c r="D137" s="328">
        <f>E137+G137</f>
        <v>0</v>
      </c>
      <c r="E137" s="318"/>
      <c r="F137" s="520"/>
      <c r="G137" s="380"/>
      <c r="H137" s="329">
        <f t="shared" si="104"/>
        <v>0</v>
      </c>
      <c r="I137" s="329"/>
      <c r="J137" s="329"/>
      <c r="K137" s="541"/>
      <c r="L137" s="537">
        <f t="shared" ref="L137:L138" si="137">M137+O137</f>
        <v>0</v>
      </c>
      <c r="M137" s="550">
        <f t="shared" ref="M137:M138" si="138">E137+I137</f>
        <v>0</v>
      </c>
      <c r="N137" s="296">
        <f t="shared" ref="N137:N138" si="139">F137+J137</f>
        <v>0</v>
      </c>
      <c r="O137" s="550">
        <f t="shared" ref="O137" si="140">G137+K137</f>
        <v>0</v>
      </c>
      <c r="P137" s="336"/>
      <c r="Q137" s="204"/>
      <c r="R137" s="205"/>
    </row>
    <row r="138" spans="1:18" x14ac:dyDescent="0.25">
      <c r="A138" s="345" t="s">
        <v>80</v>
      </c>
      <c r="B138" s="292" t="s">
        <v>291</v>
      </c>
      <c r="C138" s="388" t="s">
        <v>46</v>
      </c>
      <c r="D138" s="369">
        <f t="shared" ref="D138" si="141">E138+G138</f>
        <v>5.2</v>
      </c>
      <c r="E138" s="369">
        <v>5.2</v>
      </c>
      <c r="F138" s="369"/>
      <c r="G138" s="369"/>
      <c r="H138" s="100">
        <f t="shared" si="104"/>
        <v>0</v>
      </c>
      <c r="I138" s="488"/>
      <c r="J138" s="488"/>
      <c r="K138" s="525"/>
      <c r="L138" s="170">
        <f t="shared" si="137"/>
        <v>5.2</v>
      </c>
      <c r="M138" s="170">
        <f t="shared" si="138"/>
        <v>5.2</v>
      </c>
      <c r="N138" s="170">
        <f t="shared" si="139"/>
        <v>0</v>
      </c>
      <c r="O138" s="170"/>
      <c r="P138" s="336"/>
      <c r="Q138" s="199"/>
      <c r="R138" s="96"/>
    </row>
    <row r="139" spans="1:18" hidden="1" x14ac:dyDescent="0.25">
      <c r="A139" s="219"/>
      <c r="B139" s="317" t="s">
        <v>181</v>
      </c>
      <c r="C139" s="389"/>
      <c r="D139" s="369"/>
      <c r="E139" s="369"/>
      <c r="F139" s="369"/>
      <c r="G139" s="369"/>
      <c r="H139" s="488"/>
      <c r="I139" s="488"/>
      <c r="J139" s="488"/>
      <c r="K139" s="525"/>
      <c r="L139" s="181"/>
      <c r="M139" s="181"/>
      <c r="N139" s="181"/>
      <c r="O139" s="181"/>
      <c r="P139" s="336"/>
      <c r="Q139" s="199"/>
      <c r="R139" s="96"/>
    </row>
    <row r="140" spans="1:18" ht="51.75" x14ac:dyDescent="0.25">
      <c r="A140" s="219"/>
      <c r="B140" s="411" t="s">
        <v>570</v>
      </c>
      <c r="C140" s="399"/>
      <c r="D140" s="369">
        <f t="shared" ref="D140" si="142">E140+G140</f>
        <v>0</v>
      </c>
      <c r="E140" s="369"/>
      <c r="F140" s="369"/>
      <c r="G140" s="369"/>
      <c r="H140" s="100">
        <f t="shared" ref="H140" si="143">I140+K140</f>
        <v>0</v>
      </c>
      <c r="I140" s="488"/>
      <c r="J140" s="488"/>
      <c r="K140" s="525"/>
      <c r="L140" s="180">
        <f t="shared" ref="L140" si="144">M140+O140</f>
        <v>0</v>
      </c>
      <c r="M140" s="180">
        <f t="shared" ref="M140" si="145">E140+I140</f>
        <v>0</v>
      </c>
      <c r="N140" s="180">
        <f t="shared" ref="N140" si="146">F140+J140</f>
        <v>0</v>
      </c>
      <c r="O140" s="180"/>
      <c r="P140" s="336"/>
      <c r="Q140" s="199"/>
      <c r="R140" s="96"/>
    </row>
    <row r="141" spans="1:18" hidden="1" x14ac:dyDescent="0.25">
      <c r="A141" s="219"/>
      <c r="B141" s="158"/>
      <c r="C141" s="505"/>
      <c r="D141" s="291">
        <f>E141+G141</f>
        <v>0</v>
      </c>
      <c r="E141" s="291"/>
      <c r="F141" s="291"/>
      <c r="G141" s="328"/>
      <c r="H141" s="329">
        <f t="shared" si="104"/>
        <v>0</v>
      </c>
      <c r="I141" s="329"/>
      <c r="J141" s="329"/>
      <c r="K141" s="535"/>
      <c r="L141" s="542">
        <f>M141+O141</f>
        <v>0</v>
      </c>
      <c r="M141" s="181">
        <f t="shared" ref="M141:O142" si="147">E141+I141</f>
        <v>0</v>
      </c>
      <c r="N141" s="181">
        <f t="shared" si="147"/>
        <v>0</v>
      </c>
      <c r="O141" s="181">
        <f t="shared" si="147"/>
        <v>0</v>
      </c>
      <c r="P141" s="336"/>
      <c r="Q141" s="199"/>
      <c r="R141" s="96"/>
    </row>
    <row r="142" spans="1:18" x14ac:dyDescent="0.25">
      <c r="A142" s="32" t="s">
        <v>81</v>
      </c>
      <c r="B142" s="35" t="s">
        <v>324</v>
      </c>
      <c r="C142" s="502" t="s">
        <v>46</v>
      </c>
      <c r="D142" s="380">
        <f>E142+G142</f>
        <v>3.5</v>
      </c>
      <c r="E142" s="318">
        <v>3.5</v>
      </c>
      <c r="F142" s="520"/>
      <c r="G142" s="380"/>
      <c r="H142" s="488">
        <f t="shared" ref="H142" si="148">I142+K142</f>
        <v>0</v>
      </c>
      <c r="I142" s="488"/>
      <c r="J142" s="488"/>
      <c r="K142" s="536"/>
      <c r="L142" s="170">
        <f t="shared" ref="L142" si="149">M142+O142</f>
        <v>3.5</v>
      </c>
      <c r="M142" s="170">
        <f t="shared" si="147"/>
        <v>3.5</v>
      </c>
      <c r="N142" s="170">
        <f t="shared" si="147"/>
        <v>0</v>
      </c>
      <c r="O142" s="170">
        <f t="shared" si="147"/>
        <v>0</v>
      </c>
      <c r="P142" s="336"/>
      <c r="Q142" s="199"/>
      <c r="R142" s="96"/>
    </row>
    <row r="143" spans="1:18" hidden="1" x14ac:dyDescent="0.25">
      <c r="A143" s="39"/>
      <c r="B143" s="155" t="s">
        <v>181</v>
      </c>
      <c r="C143" s="503"/>
      <c r="D143" s="380"/>
      <c r="E143" s="318"/>
      <c r="F143" s="520"/>
      <c r="G143" s="529"/>
      <c r="H143" s="535"/>
      <c r="I143" s="535"/>
      <c r="J143" s="329"/>
      <c r="K143" s="536"/>
      <c r="L143" s="181"/>
      <c r="M143" s="181"/>
      <c r="N143" s="181"/>
      <c r="O143" s="181"/>
      <c r="P143" s="336"/>
      <c r="Q143" s="199"/>
      <c r="R143" s="96"/>
    </row>
    <row r="144" spans="1:18" hidden="1" x14ac:dyDescent="0.25">
      <c r="A144" s="39"/>
      <c r="B144" s="158"/>
      <c r="C144" s="503"/>
      <c r="D144" s="380">
        <f t="shared" ref="D144" si="150">E144+G144</f>
        <v>0</v>
      </c>
      <c r="E144" s="318"/>
      <c r="F144" s="520"/>
      <c r="G144" s="529"/>
      <c r="H144" s="100">
        <f t="shared" ref="H144" si="151">I144+K144</f>
        <v>0</v>
      </c>
      <c r="I144" s="488"/>
      <c r="J144" s="488"/>
      <c r="K144" s="525"/>
      <c r="L144" s="181">
        <f t="shared" ref="L144" si="152">M144+O144</f>
        <v>0</v>
      </c>
      <c r="M144" s="181">
        <f t="shared" ref="M144" si="153">E144+I144</f>
        <v>0</v>
      </c>
      <c r="N144" s="181">
        <f t="shared" ref="N144" si="154">F144+J144</f>
        <v>0</v>
      </c>
      <c r="O144" s="181"/>
      <c r="P144" s="336"/>
    </row>
    <row r="145" spans="1:18" s="36" customFormat="1" ht="51.75" x14ac:dyDescent="0.25">
      <c r="A145" s="39"/>
      <c r="B145" s="411" t="s">
        <v>570</v>
      </c>
      <c r="C145" s="503"/>
      <c r="D145" s="380">
        <f>E145+G145</f>
        <v>0</v>
      </c>
      <c r="E145" s="318"/>
      <c r="F145" s="520"/>
      <c r="G145" s="380"/>
      <c r="H145" s="488">
        <f t="shared" si="104"/>
        <v>0</v>
      </c>
      <c r="I145" s="488"/>
      <c r="J145" s="488"/>
      <c r="K145" s="536"/>
      <c r="L145" s="181">
        <f t="shared" ref="L145:L146" si="155">M145+O145</f>
        <v>0</v>
      </c>
      <c r="M145" s="180">
        <f t="shared" ref="M145:M146" si="156">E145+I145</f>
        <v>0</v>
      </c>
      <c r="N145" s="180">
        <f t="shared" ref="N145:N146" si="157">F145+J145</f>
        <v>0</v>
      </c>
      <c r="O145" s="180">
        <f t="shared" ref="O145" si="158">G145+K145</f>
        <v>0</v>
      </c>
      <c r="P145" s="336"/>
      <c r="Q145" s="204"/>
      <c r="R145" s="205"/>
    </row>
    <row r="146" spans="1:18" x14ac:dyDescent="0.25">
      <c r="A146" s="32" t="s">
        <v>82</v>
      </c>
      <c r="B146" s="17" t="s">
        <v>325</v>
      </c>
      <c r="C146" s="506" t="s">
        <v>46</v>
      </c>
      <c r="D146" s="529">
        <f t="shared" ref="D146" si="159">E146+G146</f>
        <v>7.4</v>
      </c>
      <c r="E146" s="290">
        <v>7.4</v>
      </c>
      <c r="F146" s="375"/>
      <c r="G146" s="326"/>
      <c r="H146" s="553">
        <f>I146+K146</f>
        <v>0</v>
      </c>
      <c r="I146" s="462"/>
      <c r="J146" s="522"/>
      <c r="K146" s="540"/>
      <c r="L146" s="170">
        <f t="shared" si="155"/>
        <v>7.4</v>
      </c>
      <c r="M146" s="170">
        <f t="shared" si="156"/>
        <v>7.4</v>
      </c>
      <c r="N146" s="170">
        <f t="shared" si="157"/>
        <v>0</v>
      </c>
      <c r="O146" s="170"/>
      <c r="P146" s="336"/>
      <c r="Q146" s="199"/>
      <c r="R146" s="96"/>
    </row>
    <row r="147" spans="1:18" hidden="1" x14ac:dyDescent="0.25">
      <c r="A147" s="39"/>
      <c r="B147" s="155" t="s">
        <v>181</v>
      </c>
      <c r="C147" s="507"/>
      <c r="D147" s="375"/>
      <c r="E147" s="290"/>
      <c r="F147" s="375"/>
      <c r="G147" s="326"/>
      <c r="H147" s="536"/>
      <c r="I147" s="329"/>
      <c r="J147" s="541"/>
      <c r="K147" s="536"/>
      <c r="L147" s="181"/>
      <c r="M147" s="181"/>
      <c r="N147" s="181"/>
      <c r="O147" s="181"/>
      <c r="P147" s="336"/>
      <c r="Q147" s="199"/>
      <c r="R147" s="96"/>
    </row>
    <row r="148" spans="1:18" ht="51.75" x14ac:dyDescent="0.25">
      <c r="A148" s="39"/>
      <c r="B148" s="411" t="s">
        <v>570</v>
      </c>
      <c r="C148" s="507"/>
      <c r="D148" s="529">
        <f t="shared" ref="D148" si="160">E148+G148</f>
        <v>0</v>
      </c>
      <c r="E148" s="290"/>
      <c r="F148" s="375"/>
      <c r="G148" s="326"/>
      <c r="H148" s="553">
        <f>I148+K148</f>
        <v>0</v>
      </c>
      <c r="I148" s="462"/>
      <c r="J148" s="522"/>
      <c r="K148" s="540"/>
      <c r="L148" s="180">
        <f t="shared" ref="L148" si="161">M148+O148</f>
        <v>0</v>
      </c>
      <c r="M148" s="180">
        <f t="shared" ref="M148" si="162">E148+I148</f>
        <v>0</v>
      </c>
      <c r="N148" s="180">
        <f t="shared" ref="N148" si="163">F148+J148</f>
        <v>0</v>
      </c>
      <c r="O148" s="180"/>
      <c r="P148" s="336"/>
      <c r="Q148" s="199"/>
      <c r="R148" s="96"/>
    </row>
    <row r="149" spans="1:18" hidden="1" x14ac:dyDescent="0.25">
      <c r="A149" s="39"/>
      <c r="B149" s="158"/>
      <c r="C149" s="507"/>
      <c r="D149" s="291">
        <f>E149+G149</f>
        <v>0</v>
      </c>
      <c r="E149" s="291"/>
      <c r="F149" s="291"/>
      <c r="G149" s="328"/>
      <c r="H149" s="329">
        <f t="shared" si="104"/>
        <v>0</v>
      </c>
      <c r="I149" s="535"/>
      <c r="J149" s="329"/>
      <c r="K149" s="329"/>
      <c r="L149" s="181">
        <f t="shared" ref="L149:L153" si="164">M149+O149</f>
        <v>0</v>
      </c>
      <c r="M149" s="181">
        <f t="shared" ref="M149:M158" si="165">E149+I149</f>
        <v>0</v>
      </c>
      <c r="N149" s="181">
        <f t="shared" ref="N149:N158" si="166">F149+J149</f>
        <v>0</v>
      </c>
      <c r="O149" s="181">
        <f t="shared" ref="O149:O158" si="167">G149+K149</f>
        <v>0</v>
      </c>
      <c r="P149" s="336"/>
      <c r="Q149" s="199"/>
      <c r="R149" s="96"/>
    </row>
    <row r="150" spans="1:18" x14ac:dyDescent="0.25">
      <c r="A150" s="32" t="s">
        <v>83</v>
      </c>
      <c r="B150" s="17" t="s">
        <v>326</v>
      </c>
      <c r="C150" s="506" t="s">
        <v>46</v>
      </c>
      <c r="D150" s="375">
        <f>E150+G150</f>
        <v>21.2</v>
      </c>
      <c r="E150" s="290">
        <v>21.2</v>
      </c>
      <c r="F150" s="375"/>
      <c r="G150" s="290"/>
      <c r="H150" s="531">
        <f t="shared" ref="H150" si="168">I150+K150</f>
        <v>0</v>
      </c>
      <c r="I150" s="522"/>
      <c r="J150" s="462"/>
      <c r="K150" s="522"/>
      <c r="L150" s="170">
        <f t="shared" ref="L150" si="169">M150+O150</f>
        <v>21.2</v>
      </c>
      <c r="M150" s="170">
        <f t="shared" ref="M150" si="170">E150+I150</f>
        <v>21.2</v>
      </c>
      <c r="N150" s="170">
        <f t="shared" ref="N150" si="171">F150+J150</f>
        <v>0</v>
      </c>
      <c r="O150" s="170">
        <f t="shared" ref="O150" si="172">G150+K150</f>
        <v>0</v>
      </c>
      <c r="P150" s="336"/>
      <c r="Q150" s="199"/>
      <c r="R150" s="96"/>
    </row>
    <row r="151" spans="1:18" hidden="1" x14ac:dyDescent="0.25">
      <c r="A151" s="39"/>
      <c r="B151" s="378" t="s">
        <v>181</v>
      </c>
      <c r="C151" s="507"/>
      <c r="D151" s="380"/>
      <c r="E151" s="318"/>
      <c r="F151" s="380"/>
      <c r="G151" s="318"/>
      <c r="H151" s="535"/>
      <c r="I151" s="541"/>
      <c r="J151" s="329"/>
      <c r="K151" s="541"/>
      <c r="L151" s="181"/>
      <c r="M151" s="181"/>
      <c r="N151" s="181"/>
      <c r="O151" s="181"/>
      <c r="P151" s="336"/>
      <c r="Q151" s="199"/>
      <c r="R151" s="96"/>
    </row>
    <row r="152" spans="1:18" hidden="1" x14ac:dyDescent="0.25">
      <c r="A152" s="39"/>
      <c r="B152" s="381"/>
      <c r="C152" s="507"/>
      <c r="D152" s="380">
        <f t="shared" ref="D152" si="173">E152+G152</f>
        <v>0</v>
      </c>
      <c r="E152" s="318"/>
      <c r="F152" s="380"/>
      <c r="G152" s="318"/>
      <c r="H152" s="554">
        <f t="shared" ref="H152" si="174">I152+K152</f>
        <v>0</v>
      </c>
      <c r="I152" s="488"/>
      <c r="J152" s="488"/>
      <c r="K152" s="525"/>
      <c r="L152" s="181">
        <f t="shared" ref="L152" si="175">M152+O152</f>
        <v>0</v>
      </c>
      <c r="M152" s="181">
        <f t="shared" ref="M152" si="176">E152+I152</f>
        <v>0</v>
      </c>
      <c r="N152" s="181">
        <f t="shared" ref="N152" si="177">F152+J152</f>
        <v>0</v>
      </c>
      <c r="O152" s="181"/>
      <c r="P152" s="336"/>
    </row>
    <row r="153" spans="1:18" ht="51.75" x14ac:dyDescent="0.25">
      <c r="A153" s="39"/>
      <c r="B153" s="327" t="s">
        <v>570</v>
      </c>
      <c r="C153" s="507"/>
      <c r="D153" s="375">
        <f>E153+G153</f>
        <v>0</v>
      </c>
      <c r="E153" s="290"/>
      <c r="F153" s="375"/>
      <c r="G153" s="290"/>
      <c r="H153" s="531">
        <f t="shared" si="104"/>
        <v>0</v>
      </c>
      <c r="I153" s="522"/>
      <c r="J153" s="462"/>
      <c r="K153" s="522"/>
      <c r="L153" s="180">
        <f t="shared" si="164"/>
        <v>0</v>
      </c>
      <c r="M153" s="180">
        <f t="shared" si="165"/>
        <v>0</v>
      </c>
      <c r="N153" s="180">
        <f t="shared" si="166"/>
        <v>0</v>
      </c>
      <c r="O153" s="180">
        <f t="shared" si="167"/>
        <v>0</v>
      </c>
      <c r="P153" s="336"/>
      <c r="Q153" s="199"/>
      <c r="R153" s="96"/>
    </row>
    <row r="154" spans="1:18" x14ac:dyDescent="0.25">
      <c r="A154" s="39" t="s">
        <v>84</v>
      </c>
      <c r="B154" s="35" t="s">
        <v>310</v>
      </c>
      <c r="C154" s="588" t="s">
        <v>46</v>
      </c>
      <c r="D154" s="328">
        <f>E154+G154</f>
        <v>18.5</v>
      </c>
      <c r="E154" s="318">
        <f>SUM(E156:E157)</f>
        <v>18.5</v>
      </c>
      <c r="F154" s="318">
        <f>SUM(F156:F157)</f>
        <v>0.3</v>
      </c>
      <c r="G154" s="318">
        <f>SUM(G157:G157)</f>
        <v>0</v>
      </c>
      <c r="H154" s="530">
        <f t="shared" ref="H154" si="178">I154+K154</f>
        <v>0</v>
      </c>
      <c r="I154" s="524">
        <f>SUM(I156:I157)</f>
        <v>0</v>
      </c>
      <c r="J154" s="524">
        <f>SUM(J156:J157)</f>
        <v>0</v>
      </c>
      <c r="K154" s="533">
        <f>SUM(K156:K157)</f>
        <v>0</v>
      </c>
      <c r="L154" s="537">
        <f>M154+O154</f>
        <v>18.5</v>
      </c>
      <c r="M154" s="170">
        <f>E154+I154</f>
        <v>18.5</v>
      </c>
      <c r="N154" s="548">
        <f>F154+J154</f>
        <v>0.3</v>
      </c>
      <c r="O154" s="170">
        <f t="shared" ref="O154" si="179">G154+K154</f>
        <v>0</v>
      </c>
      <c r="P154" s="336"/>
      <c r="Q154" s="199"/>
      <c r="R154" s="96"/>
    </row>
    <row r="155" spans="1:18" x14ac:dyDescent="0.25">
      <c r="A155" s="39"/>
      <c r="B155" s="317" t="s">
        <v>181</v>
      </c>
      <c r="C155" s="589"/>
      <c r="D155" s="326"/>
      <c r="E155" s="290"/>
      <c r="F155" s="375"/>
      <c r="G155" s="290"/>
      <c r="H155" s="535"/>
      <c r="I155" s="541"/>
      <c r="J155" s="329"/>
      <c r="K155" s="541"/>
      <c r="L155" s="179"/>
      <c r="M155" s="180"/>
      <c r="N155" s="489"/>
      <c r="O155" s="180"/>
      <c r="P155" s="336"/>
      <c r="Q155" s="199"/>
      <c r="R155" s="96"/>
    </row>
    <row r="156" spans="1:18" ht="51.75" x14ac:dyDescent="0.25">
      <c r="A156" s="39"/>
      <c r="B156" s="411" t="s">
        <v>570</v>
      </c>
      <c r="C156" s="589"/>
      <c r="D156" s="290">
        <f t="shared" ref="D156:D157" si="180">E156+G156</f>
        <v>18.2</v>
      </c>
      <c r="E156" s="290">
        <v>18.2</v>
      </c>
      <c r="F156" s="375"/>
      <c r="G156" s="290"/>
      <c r="H156" s="100">
        <f t="shared" ref="H156:H157" si="181">I156+K156</f>
        <v>0</v>
      </c>
      <c r="I156" s="488"/>
      <c r="J156" s="488"/>
      <c r="K156" s="488"/>
      <c r="L156" s="180">
        <f t="shared" ref="L156" si="182">M156+O156</f>
        <v>18.2</v>
      </c>
      <c r="M156" s="180">
        <f t="shared" ref="M156" si="183">E156+I156</f>
        <v>18.2</v>
      </c>
      <c r="N156" s="180">
        <f t="shared" ref="N156" si="184">F156+J156</f>
        <v>0</v>
      </c>
      <c r="O156" s="180"/>
      <c r="P156" s="336"/>
      <c r="Q156" s="199"/>
      <c r="R156" s="96"/>
    </row>
    <row r="157" spans="1:18" ht="51.75" x14ac:dyDescent="0.25">
      <c r="A157" s="39"/>
      <c r="B157" s="158" t="s">
        <v>569</v>
      </c>
      <c r="C157" s="590"/>
      <c r="D157" s="290">
        <f t="shared" si="180"/>
        <v>0.3</v>
      </c>
      <c r="E157" s="290">
        <v>0.3</v>
      </c>
      <c r="F157" s="290">
        <v>0.3</v>
      </c>
      <c r="G157" s="290"/>
      <c r="H157" s="100">
        <f t="shared" si="181"/>
        <v>0</v>
      </c>
      <c r="I157" s="488"/>
      <c r="J157" s="488"/>
      <c r="K157" s="488"/>
      <c r="L157" s="289">
        <f t="shared" ref="L157" si="185">M157+O157</f>
        <v>0.3</v>
      </c>
      <c r="M157" s="289">
        <f t="shared" ref="M157" si="186">E157+I157</f>
        <v>0.3</v>
      </c>
      <c r="N157" s="289">
        <f t="shared" ref="N157" si="187">F157+J157</f>
        <v>0.3</v>
      </c>
      <c r="O157" s="289"/>
      <c r="P157" s="336"/>
    </row>
    <row r="158" spans="1:18" x14ac:dyDescent="0.25">
      <c r="A158" s="32" t="s">
        <v>85</v>
      </c>
      <c r="B158" s="29" t="s">
        <v>42</v>
      </c>
      <c r="C158" s="705" t="s">
        <v>46</v>
      </c>
      <c r="D158" s="374">
        <f>E158+G158</f>
        <v>16.399999999999999</v>
      </c>
      <c r="E158" s="291">
        <v>16.399999999999999</v>
      </c>
      <c r="F158" s="291">
        <f t="shared" ref="F158:G158" si="188">SUM(F160:F161)</f>
        <v>0</v>
      </c>
      <c r="G158" s="374">
        <f t="shared" si="188"/>
        <v>0</v>
      </c>
      <c r="H158" s="533">
        <f t="shared" ref="H158:H211" si="189">I158+K158</f>
        <v>0</v>
      </c>
      <c r="I158" s="524"/>
      <c r="J158" s="547">
        <f t="shared" ref="J158:K158" si="190">SUM(J160:J161)</f>
        <v>0</v>
      </c>
      <c r="K158" s="524">
        <f t="shared" si="190"/>
        <v>0</v>
      </c>
      <c r="L158" s="548">
        <f>M158+O158</f>
        <v>16.399999999999999</v>
      </c>
      <c r="M158" s="170">
        <f t="shared" si="165"/>
        <v>16.399999999999999</v>
      </c>
      <c r="N158" s="548">
        <f t="shared" si="166"/>
        <v>0</v>
      </c>
      <c r="O158" s="170">
        <f t="shared" si="167"/>
        <v>0</v>
      </c>
      <c r="P158" s="336"/>
      <c r="Q158" s="199"/>
      <c r="R158" s="96"/>
    </row>
    <row r="159" spans="1:18" hidden="1" x14ac:dyDescent="0.25">
      <c r="A159" s="39"/>
      <c r="B159" s="317" t="s">
        <v>181</v>
      </c>
      <c r="C159" s="706"/>
      <c r="D159" s="326"/>
      <c r="E159" s="290"/>
      <c r="F159" s="375"/>
      <c r="G159" s="326"/>
      <c r="H159" s="536"/>
      <c r="I159" s="329"/>
      <c r="J159" s="541"/>
      <c r="K159" s="329"/>
      <c r="L159" s="538"/>
      <c r="M159" s="181"/>
      <c r="N159" s="538"/>
      <c r="O159" s="181"/>
      <c r="P159" s="336"/>
      <c r="Q159" s="199"/>
      <c r="R159" s="96"/>
    </row>
    <row r="160" spans="1:18" ht="51.75" x14ac:dyDescent="0.25">
      <c r="A160" s="39"/>
      <c r="B160" s="411" t="s">
        <v>570</v>
      </c>
      <c r="C160" s="706"/>
      <c r="D160" s="290">
        <f t="shared" ref="D160" si="191">E160+G160</f>
        <v>0</v>
      </c>
      <c r="E160" s="290"/>
      <c r="F160" s="290"/>
      <c r="G160" s="326"/>
      <c r="H160" s="553">
        <f t="shared" ref="H160" si="192">I160+K160</f>
        <v>0</v>
      </c>
      <c r="I160" s="462"/>
      <c r="J160" s="522"/>
      <c r="K160" s="462"/>
      <c r="L160" s="489">
        <f t="shared" ref="L160" si="193">M160+O160</f>
        <v>0</v>
      </c>
      <c r="M160" s="180">
        <f t="shared" ref="M160" si="194">E160+I160</f>
        <v>0</v>
      </c>
      <c r="N160" s="489">
        <f t="shared" ref="N160" si="195">F160+J160</f>
        <v>0</v>
      </c>
      <c r="O160" s="180"/>
      <c r="P160" s="336"/>
    </row>
    <row r="161" spans="1:18" s="36" customFormat="1" hidden="1" x14ac:dyDescent="0.25">
      <c r="A161" s="222"/>
      <c r="B161" s="163"/>
      <c r="C161" s="707"/>
      <c r="D161" s="291">
        <f>E161+G161</f>
        <v>0</v>
      </c>
      <c r="E161" s="291"/>
      <c r="F161" s="291"/>
      <c r="G161" s="328"/>
      <c r="H161" s="329">
        <f t="shared" si="189"/>
        <v>0</v>
      </c>
      <c r="I161" s="535"/>
      <c r="J161" s="329"/>
      <c r="K161" s="329"/>
      <c r="L161" s="181">
        <f t="shared" ref="L161" si="196">M161+O161</f>
        <v>0</v>
      </c>
      <c r="M161" s="181">
        <f t="shared" ref="M161" si="197">E161+I161</f>
        <v>0</v>
      </c>
      <c r="N161" s="181">
        <f t="shared" ref="N161" si="198">F161+J161</f>
        <v>0</v>
      </c>
      <c r="O161" s="181">
        <f t="shared" ref="O161" si="199">G161+K161</f>
        <v>0</v>
      </c>
      <c r="P161" s="336"/>
      <c r="Q161" s="204"/>
      <c r="R161" s="205"/>
    </row>
    <row r="162" spans="1:18" hidden="1" x14ac:dyDescent="0.25">
      <c r="A162" s="32"/>
      <c r="B162" s="29" t="s">
        <v>153</v>
      </c>
      <c r="C162" s="384" t="s">
        <v>46</v>
      </c>
      <c r="D162" s="374">
        <f>E162+G162</f>
        <v>0</v>
      </c>
      <c r="E162" s="291"/>
      <c r="F162" s="291">
        <f t="shared" ref="F162:G162" si="200">SUM(F164:F165)</f>
        <v>0</v>
      </c>
      <c r="G162" s="291">
        <f t="shared" si="200"/>
        <v>0</v>
      </c>
      <c r="H162" s="530">
        <f t="shared" ref="H162" si="201">I162+K162</f>
        <v>0</v>
      </c>
      <c r="I162" s="524"/>
      <c r="J162" s="524">
        <f t="shared" ref="J162:K162" si="202">SUM(J164:J165)</f>
        <v>0</v>
      </c>
      <c r="K162" s="533">
        <f t="shared" si="202"/>
        <v>0</v>
      </c>
      <c r="L162" s="534">
        <f>M162+O162</f>
        <v>0</v>
      </c>
      <c r="M162" s="170">
        <f t="shared" ref="M162" si="203">E162+I162</f>
        <v>0</v>
      </c>
      <c r="N162" s="548">
        <f t="shared" ref="N162" si="204">F162+J162</f>
        <v>0</v>
      </c>
      <c r="O162" s="170">
        <f t="shared" ref="O162" si="205">G162+K162</f>
        <v>0</v>
      </c>
      <c r="P162" s="336"/>
      <c r="Q162" s="199"/>
      <c r="R162" s="96"/>
    </row>
    <row r="163" spans="1:18" hidden="1" x14ac:dyDescent="0.25">
      <c r="A163" s="39"/>
      <c r="B163" s="317" t="s">
        <v>181</v>
      </c>
      <c r="C163" s="385"/>
      <c r="D163" s="326"/>
      <c r="E163" s="290"/>
      <c r="F163" s="375"/>
      <c r="G163" s="290"/>
      <c r="H163" s="535"/>
      <c r="I163" s="541"/>
      <c r="J163" s="329"/>
      <c r="K163" s="541"/>
      <c r="L163" s="537"/>
      <c r="M163" s="181"/>
      <c r="N163" s="538"/>
      <c r="O163" s="181"/>
      <c r="P163" s="336"/>
      <c r="Q163" s="199"/>
      <c r="R163" s="96"/>
    </row>
    <row r="164" spans="1:18" ht="26.25" hidden="1" x14ac:dyDescent="0.25">
      <c r="A164" s="39"/>
      <c r="B164" s="512" t="s">
        <v>591</v>
      </c>
      <c r="C164" s="389"/>
      <c r="D164" s="290">
        <f t="shared" ref="D164" si="206">E164+G164</f>
        <v>0</v>
      </c>
      <c r="E164" s="290"/>
      <c r="F164" s="290"/>
      <c r="G164" s="290"/>
      <c r="H164" s="100">
        <f t="shared" ref="H164" si="207">I164+K164</f>
        <v>0</v>
      </c>
      <c r="I164" s="488"/>
      <c r="J164" s="488"/>
      <c r="K164" s="525"/>
      <c r="L164" s="179">
        <f t="shared" ref="L164" si="208">M164+O164</f>
        <v>0</v>
      </c>
      <c r="M164" s="180">
        <f t="shared" ref="M164" si="209">E164+I164</f>
        <v>0</v>
      </c>
      <c r="N164" s="489">
        <f t="shared" ref="N164" si="210">F164+J164</f>
        <v>0</v>
      </c>
      <c r="O164" s="180"/>
      <c r="P164" s="336"/>
    </row>
    <row r="165" spans="1:18" hidden="1" x14ac:dyDescent="0.25">
      <c r="A165" s="39"/>
      <c r="B165" s="158"/>
      <c r="C165" s="397"/>
      <c r="D165" s="291">
        <f>E165+G165</f>
        <v>0</v>
      </c>
      <c r="E165" s="291"/>
      <c r="F165" s="291"/>
      <c r="G165" s="380"/>
      <c r="H165" s="462">
        <f t="shared" si="189"/>
        <v>0</v>
      </c>
      <c r="I165" s="522"/>
      <c r="J165" s="462"/>
      <c r="K165" s="522"/>
      <c r="L165" s="537">
        <f>M165+O165</f>
        <v>0</v>
      </c>
      <c r="M165" s="181">
        <f t="shared" ref="M165:O166" si="211">E165+I165</f>
        <v>0</v>
      </c>
      <c r="N165" s="538">
        <f t="shared" si="211"/>
        <v>0</v>
      </c>
      <c r="O165" s="181">
        <f t="shared" si="211"/>
        <v>0</v>
      </c>
      <c r="P165" s="336"/>
      <c r="Q165" s="199"/>
      <c r="R165" s="96"/>
    </row>
    <row r="166" spans="1:18" hidden="1" x14ac:dyDescent="0.25">
      <c r="A166" s="32" t="s">
        <v>88</v>
      </c>
      <c r="B166" s="29" t="s">
        <v>43</v>
      </c>
      <c r="C166" s="696" t="s">
        <v>46</v>
      </c>
      <c r="D166" s="369">
        <f>E166+G166</f>
        <v>0</v>
      </c>
      <c r="E166" s="369"/>
      <c r="F166" s="369">
        <f>F168</f>
        <v>0</v>
      </c>
      <c r="G166" s="291">
        <f t="shared" ref="G166" si="212">SUM(G168:G169)</f>
        <v>0</v>
      </c>
      <c r="H166" s="530">
        <f t="shared" si="189"/>
        <v>0</v>
      </c>
      <c r="I166" s="524"/>
      <c r="J166" s="524">
        <f t="shared" ref="J166:K166" si="213">SUM(J168:J169)</f>
        <v>0</v>
      </c>
      <c r="K166" s="533">
        <f t="shared" si="213"/>
        <v>0</v>
      </c>
      <c r="L166" s="534">
        <f>M166+O166</f>
        <v>0</v>
      </c>
      <c r="M166" s="170">
        <f t="shared" si="211"/>
        <v>0</v>
      </c>
      <c r="N166" s="548">
        <f t="shared" si="211"/>
        <v>0</v>
      </c>
      <c r="O166" s="170">
        <f t="shared" si="211"/>
        <v>0</v>
      </c>
      <c r="P166" s="336"/>
      <c r="Q166" s="199"/>
      <c r="R166" s="96"/>
    </row>
    <row r="167" spans="1:18" hidden="1" x14ac:dyDescent="0.25">
      <c r="A167" s="39"/>
      <c r="B167" s="317" t="s">
        <v>181</v>
      </c>
      <c r="C167" s="697"/>
      <c r="D167" s="369"/>
      <c r="E167" s="369">
        <f t="shared" ref="E167:E169" si="214">E169</f>
        <v>0</v>
      </c>
      <c r="F167" s="369"/>
      <c r="G167" s="290"/>
      <c r="H167" s="535"/>
      <c r="I167" s="535"/>
      <c r="J167" s="329"/>
      <c r="K167" s="536"/>
      <c r="L167" s="537"/>
      <c r="M167" s="181"/>
      <c r="N167" s="538"/>
      <c r="O167" s="181"/>
      <c r="P167" s="336"/>
      <c r="Q167" s="199"/>
      <c r="R167" s="96"/>
    </row>
    <row r="168" spans="1:18" hidden="1" x14ac:dyDescent="0.25">
      <c r="A168" s="39"/>
      <c r="B168" s="411"/>
      <c r="C168" s="706"/>
      <c r="D168" s="369">
        <f t="shared" ref="D168" si="215">E168+G168</f>
        <v>0</v>
      </c>
      <c r="E168" s="369"/>
      <c r="F168" s="369"/>
      <c r="G168" s="290"/>
      <c r="H168" s="100">
        <f t="shared" ref="H168" si="216">I168+K168</f>
        <v>0</v>
      </c>
      <c r="I168" s="488"/>
      <c r="J168" s="488"/>
      <c r="K168" s="525"/>
      <c r="L168" s="179">
        <f t="shared" ref="L168" si="217">M168+O168</f>
        <v>0</v>
      </c>
      <c r="M168" s="180">
        <f t="shared" ref="M168" si="218">E168+I168</f>
        <v>0</v>
      </c>
      <c r="N168" s="489">
        <f t="shared" ref="N168" si="219">F168+J168</f>
        <v>0</v>
      </c>
      <c r="O168" s="180"/>
      <c r="P168" s="336"/>
    </row>
    <row r="169" spans="1:18" s="36" customFormat="1" hidden="1" x14ac:dyDescent="0.25">
      <c r="A169" s="222"/>
      <c r="B169" s="158"/>
      <c r="C169" s="707"/>
      <c r="D169" s="318">
        <f>E169+G169</f>
        <v>0</v>
      </c>
      <c r="E169" s="318">
        <f t="shared" si="214"/>
        <v>0</v>
      </c>
      <c r="F169" s="318"/>
      <c r="G169" s="328"/>
      <c r="H169" s="462">
        <f t="shared" si="189"/>
        <v>0</v>
      </c>
      <c r="I169" s="531"/>
      <c r="J169" s="462"/>
      <c r="K169" s="462"/>
      <c r="L169" s="537">
        <f t="shared" ref="L169" si="220">M169+O169</f>
        <v>0</v>
      </c>
      <c r="M169" s="181">
        <f t="shared" ref="M169" si="221">E169+I169</f>
        <v>0</v>
      </c>
      <c r="N169" s="538">
        <f t="shared" ref="N169" si="222">F169+J169</f>
        <v>0</v>
      </c>
      <c r="O169" s="181">
        <f t="shared" ref="O169" si="223">G169+K169</f>
        <v>0</v>
      </c>
      <c r="P169" s="336"/>
      <c r="Q169" s="204"/>
      <c r="R169" s="205"/>
    </row>
    <row r="170" spans="1:18" hidden="1" x14ac:dyDescent="0.25">
      <c r="A170" s="32"/>
      <c r="B170" s="29" t="s">
        <v>312</v>
      </c>
      <c r="C170" s="696" t="s">
        <v>46</v>
      </c>
      <c r="D170" s="374">
        <f>E170+G170</f>
        <v>0</v>
      </c>
      <c r="E170" s="291"/>
      <c r="F170" s="291">
        <f t="shared" ref="F170:G170" si="224">SUM(F172:F173)</f>
        <v>0</v>
      </c>
      <c r="G170" s="291">
        <f t="shared" si="224"/>
        <v>0</v>
      </c>
      <c r="H170" s="530">
        <f t="shared" si="189"/>
        <v>0</v>
      </c>
      <c r="I170" s="524"/>
      <c r="J170" s="524">
        <f t="shared" ref="J170:K170" si="225">SUM(J172:J173)</f>
        <v>0</v>
      </c>
      <c r="K170" s="533">
        <f t="shared" si="225"/>
        <v>0</v>
      </c>
      <c r="L170" s="534">
        <f>M170+O170</f>
        <v>0</v>
      </c>
      <c r="M170" s="170">
        <f>E170+I170</f>
        <v>0</v>
      </c>
      <c r="N170" s="548">
        <f>F170+J170</f>
        <v>0</v>
      </c>
      <c r="O170" s="170">
        <f>G170+K170</f>
        <v>0</v>
      </c>
      <c r="P170" s="336"/>
      <c r="Q170" s="199"/>
      <c r="R170" s="96"/>
    </row>
    <row r="171" spans="1:18" hidden="1" x14ac:dyDescent="0.25">
      <c r="A171" s="39"/>
      <c r="B171" s="317" t="s">
        <v>181</v>
      </c>
      <c r="C171" s="697"/>
      <c r="D171" s="326"/>
      <c r="E171" s="290"/>
      <c r="F171" s="375"/>
      <c r="G171" s="290"/>
      <c r="H171" s="535"/>
      <c r="I171" s="535"/>
      <c r="J171" s="329"/>
      <c r="K171" s="536"/>
      <c r="L171" s="537"/>
      <c r="M171" s="181"/>
      <c r="N171" s="538"/>
      <c r="O171" s="181"/>
      <c r="P171" s="336"/>
      <c r="Q171" s="199"/>
      <c r="R171" s="96"/>
    </row>
    <row r="172" spans="1:18" hidden="1" x14ac:dyDescent="0.25">
      <c r="A172" s="39"/>
      <c r="B172" s="411"/>
      <c r="C172" s="706"/>
      <c r="D172" s="290">
        <f t="shared" ref="D172" si="226">E172+G172</f>
        <v>0</v>
      </c>
      <c r="E172" s="290"/>
      <c r="F172" s="290"/>
      <c r="G172" s="290"/>
      <c r="H172" s="100">
        <f t="shared" ref="H172" si="227">I172+K172</f>
        <v>0</v>
      </c>
      <c r="I172" s="488"/>
      <c r="J172" s="488"/>
      <c r="K172" s="525"/>
      <c r="L172" s="179">
        <f t="shared" ref="L172" si="228">M172+O172</f>
        <v>0</v>
      </c>
      <c r="M172" s="180">
        <f t="shared" ref="M172" si="229">E172+I172</f>
        <v>0</v>
      </c>
      <c r="N172" s="489">
        <f t="shared" ref="N172" si="230">F172+J172</f>
        <v>0</v>
      </c>
      <c r="O172" s="180"/>
      <c r="P172" s="336"/>
    </row>
    <row r="173" spans="1:18" s="36" customFormat="1" hidden="1" x14ac:dyDescent="0.25">
      <c r="A173" s="222"/>
      <c r="B173" s="158"/>
      <c r="C173" s="707"/>
      <c r="D173" s="291">
        <f>E173+G173</f>
        <v>0</v>
      </c>
      <c r="E173" s="291"/>
      <c r="F173" s="291"/>
      <c r="G173" s="328"/>
      <c r="H173" s="462">
        <f t="shared" si="189"/>
        <v>0</v>
      </c>
      <c r="I173" s="531"/>
      <c r="J173" s="462"/>
      <c r="K173" s="462"/>
      <c r="L173" s="181">
        <f t="shared" ref="L173" si="231">M173+O173</f>
        <v>0</v>
      </c>
      <c r="M173" s="181">
        <f t="shared" ref="M173" si="232">E173+I173</f>
        <v>0</v>
      </c>
      <c r="N173" s="181">
        <f t="shared" ref="N173" si="233">F173+J173</f>
        <v>0</v>
      </c>
      <c r="O173" s="181">
        <f t="shared" ref="O173" si="234">G173+K173</f>
        <v>0</v>
      </c>
      <c r="P173" s="336"/>
      <c r="Q173" s="204"/>
      <c r="R173" s="205"/>
    </row>
    <row r="174" spans="1:18" x14ac:dyDescent="0.25">
      <c r="A174" s="32" t="s">
        <v>86</v>
      </c>
      <c r="B174" s="29" t="s">
        <v>41</v>
      </c>
      <c r="C174" s="696" t="s">
        <v>46</v>
      </c>
      <c r="D174" s="374">
        <f>E174+G174</f>
        <v>2.7</v>
      </c>
      <c r="E174" s="291">
        <v>2.7</v>
      </c>
      <c r="F174" s="504">
        <f t="shared" ref="F174:G174" si="235">SUM(F176:F177)</f>
        <v>0</v>
      </c>
      <c r="G174" s="291">
        <f t="shared" si="235"/>
        <v>0</v>
      </c>
      <c r="H174" s="530">
        <f t="shared" si="189"/>
        <v>0</v>
      </c>
      <c r="I174" s="524"/>
      <c r="J174" s="524">
        <f t="shared" ref="J174:K174" si="236">SUM(J176:J177)</f>
        <v>0</v>
      </c>
      <c r="K174" s="533">
        <f t="shared" si="236"/>
        <v>0</v>
      </c>
      <c r="L174" s="534">
        <f>M174+O174</f>
        <v>2.7</v>
      </c>
      <c r="M174" s="170">
        <f>E174+I174</f>
        <v>2.7</v>
      </c>
      <c r="N174" s="548">
        <f>F174+J174</f>
        <v>0</v>
      </c>
      <c r="O174" s="170">
        <f>G174+K174</f>
        <v>0</v>
      </c>
      <c r="P174" s="336"/>
      <c r="Q174" s="199"/>
      <c r="R174" s="96"/>
    </row>
    <row r="175" spans="1:18" hidden="1" x14ac:dyDescent="0.25">
      <c r="A175" s="39"/>
      <c r="B175" s="317" t="s">
        <v>181</v>
      </c>
      <c r="C175" s="697"/>
      <c r="D175" s="328"/>
      <c r="E175" s="318"/>
      <c r="F175" s="380"/>
      <c r="G175" s="290"/>
      <c r="H175" s="535"/>
      <c r="I175" s="535"/>
      <c r="J175" s="329"/>
      <c r="K175" s="536"/>
      <c r="L175" s="537"/>
      <c r="M175" s="181"/>
      <c r="N175" s="538"/>
      <c r="O175" s="181"/>
      <c r="P175" s="336"/>
      <c r="Q175" s="199"/>
      <c r="R175" s="96"/>
    </row>
    <row r="176" spans="1:18" hidden="1" x14ac:dyDescent="0.25">
      <c r="A176" s="39"/>
      <c r="B176" s="158"/>
      <c r="C176" s="697"/>
      <c r="D176" s="328">
        <f t="shared" ref="D176" si="237">E176+G176</f>
        <v>0</v>
      </c>
      <c r="E176" s="318"/>
      <c r="F176" s="380"/>
      <c r="G176" s="290"/>
      <c r="H176" s="100">
        <f t="shared" ref="H176" si="238">I176+K176</f>
        <v>0</v>
      </c>
      <c r="I176" s="488"/>
      <c r="J176" s="488"/>
      <c r="K176" s="525"/>
      <c r="L176" s="537">
        <f t="shared" ref="L176" si="239">M176+O176</f>
        <v>0</v>
      </c>
      <c r="M176" s="181">
        <f t="shared" ref="M176" si="240">E176+I176</f>
        <v>0</v>
      </c>
      <c r="N176" s="538">
        <f t="shared" ref="N176" si="241">F176+J176</f>
        <v>0</v>
      </c>
      <c r="O176" s="181"/>
      <c r="P176" s="336"/>
    </row>
    <row r="177" spans="1:18" s="36" customFormat="1" ht="51.75" x14ac:dyDescent="0.25">
      <c r="A177" s="222"/>
      <c r="B177" s="411" t="s">
        <v>570</v>
      </c>
      <c r="C177" s="698"/>
      <c r="D177" s="326">
        <f>E177+G177</f>
        <v>0</v>
      </c>
      <c r="E177" s="290"/>
      <c r="F177" s="375"/>
      <c r="G177" s="290"/>
      <c r="H177" s="462">
        <f t="shared" si="189"/>
        <v>0</v>
      </c>
      <c r="I177" s="531"/>
      <c r="J177" s="462"/>
      <c r="K177" s="540"/>
      <c r="L177" s="179">
        <f t="shared" ref="L177" si="242">M177+O177</f>
        <v>0</v>
      </c>
      <c r="M177" s="180">
        <f t="shared" ref="M177" si="243">E177+I177</f>
        <v>0</v>
      </c>
      <c r="N177" s="489">
        <f t="shared" ref="N177" si="244">F177+J177</f>
        <v>0</v>
      </c>
      <c r="O177" s="180">
        <f t="shared" ref="O177" si="245">G177+K177</f>
        <v>0</v>
      </c>
      <c r="P177" s="336"/>
      <c r="Q177" s="204"/>
      <c r="R177" s="205"/>
    </row>
    <row r="178" spans="1:18" hidden="1" x14ac:dyDescent="0.25">
      <c r="A178" s="32" t="s">
        <v>103</v>
      </c>
      <c r="B178" s="29" t="s">
        <v>311</v>
      </c>
      <c r="C178" s="699" t="s">
        <v>46</v>
      </c>
      <c r="D178" s="374">
        <f>E178+G178</f>
        <v>0</v>
      </c>
      <c r="E178" s="291">
        <f>SUM(E180:E181)</f>
        <v>0</v>
      </c>
      <c r="F178" s="291">
        <f t="shared" ref="F178:G178" si="246">SUM(F180:F181)</f>
        <v>0</v>
      </c>
      <c r="G178" s="291">
        <f t="shared" si="246"/>
        <v>0</v>
      </c>
      <c r="H178" s="530">
        <f t="shared" si="189"/>
        <v>0</v>
      </c>
      <c r="I178" s="524">
        <f>SUM(I180:I181)</f>
        <v>0</v>
      </c>
      <c r="J178" s="524">
        <f t="shared" ref="J178:K178" si="247">SUM(J180:J181)</f>
        <v>0</v>
      </c>
      <c r="K178" s="524">
        <f t="shared" si="247"/>
        <v>0</v>
      </c>
      <c r="L178" s="170">
        <f>M178+O178</f>
        <v>0</v>
      </c>
      <c r="M178" s="170">
        <f>E178+I178</f>
        <v>0</v>
      </c>
      <c r="N178" s="170">
        <f>F178+J178</f>
        <v>0</v>
      </c>
      <c r="O178" s="170">
        <f>G178+K178</f>
        <v>0</v>
      </c>
      <c r="P178" s="336"/>
      <c r="Q178" s="199"/>
      <c r="R178" s="96"/>
    </row>
    <row r="179" spans="1:18" hidden="1" x14ac:dyDescent="0.25">
      <c r="A179" s="39"/>
      <c r="B179" s="317" t="s">
        <v>181</v>
      </c>
      <c r="C179" s="700"/>
      <c r="D179" s="326"/>
      <c r="E179" s="290"/>
      <c r="F179" s="375"/>
      <c r="G179" s="290"/>
      <c r="H179" s="535"/>
      <c r="I179" s="535"/>
      <c r="J179" s="329"/>
      <c r="K179" s="329"/>
      <c r="L179" s="181"/>
      <c r="M179" s="181"/>
      <c r="N179" s="181"/>
      <c r="O179" s="181"/>
      <c r="P179" s="336"/>
      <c r="Q179" s="199"/>
      <c r="R179" s="96"/>
    </row>
    <row r="180" spans="1:18" hidden="1" x14ac:dyDescent="0.25">
      <c r="A180" s="39"/>
      <c r="B180" s="158"/>
      <c r="C180" s="701"/>
      <c r="D180" s="290">
        <f t="shared" ref="D180" si="248">E180+G180</f>
        <v>0</v>
      </c>
      <c r="E180" s="290"/>
      <c r="F180" s="290"/>
      <c r="G180" s="290"/>
      <c r="H180" s="100">
        <f t="shared" ref="H180" si="249">I180+K180</f>
        <v>0</v>
      </c>
      <c r="I180" s="488"/>
      <c r="J180" s="488"/>
      <c r="K180" s="488"/>
      <c r="L180" s="289">
        <f t="shared" ref="L180" si="250">M180+O180</f>
        <v>0</v>
      </c>
      <c r="M180" s="289">
        <f t="shared" ref="M180" si="251">E180+I180</f>
        <v>0</v>
      </c>
      <c r="N180" s="289">
        <f t="shared" ref="N180" si="252">F180+J180</f>
        <v>0</v>
      </c>
      <c r="O180" s="289"/>
      <c r="P180" s="336"/>
    </row>
    <row r="181" spans="1:18" s="36" customFormat="1" hidden="1" x14ac:dyDescent="0.25">
      <c r="A181" s="222"/>
      <c r="B181" s="158"/>
      <c r="C181" s="702"/>
      <c r="D181" s="291">
        <f>E181+G181</f>
        <v>0</v>
      </c>
      <c r="E181" s="291"/>
      <c r="F181" s="291"/>
      <c r="G181" s="328"/>
      <c r="H181" s="462">
        <f t="shared" si="189"/>
        <v>0</v>
      </c>
      <c r="I181" s="531"/>
      <c r="J181" s="462"/>
      <c r="K181" s="462"/>
      <c r="L181" s="170">
        <f t="shared" ref="L181" si="253">M181+O181</f>
        <v>0</v>
      </c>
      <c r="M181" s="170">
        <f t="shared" ref="M181" si="254">E181+I181</f>
        <v>0</v>
      </c>
      <c r="N181" s="170">
        <f t="shared" ref="N181" si="255">F181+J181</f>
        <v>0</v>
      </c>
      <c r="O181" s="170">
        <f t="shared" ref="O181" si="256">G181+K181</f>
        <v>0</v>
      </c>
      <c r="P181" s="336"/>
      <c r="Q181" s="204"/>
      <c r="R181" s="205"/>
    </row>
    <row r="182" spans="1:18" hidden="1" x14ac:dyDescent="0.25">
      <c r="A182" s="32" t="s">
        <v>87</v>
      </c>
      <c r="B182" s="29" t="s">
        <v>40</v>
      </c>
      <c r="C182" s="699" t="s">
        <v>46</v>
      </c>
      <c r="D182" s="374">
        <f>E182+G182</f>
        <v>0</v>
      </c>
      <c r="E182" s="291"/>
      <c r="F182" s="527">
        <f t="shared" ref="F182:G182" si="257">SUM(F184:F185)</f>
        <v>0</v>
      </c>
      <c r="G182" s="527">
        <f t="shared" si="257"/>
        <v>0</v>
      </c>
      <c r="H182" s="530">
        <f t="shared" si="189"/>
        <v>0</v>
      </c>
      <c r="I182" s="524"/>
      <c r="J182" s="524">
        <f t="shared" ref="J182:K182" si="258">SUM(J184:J185)</f>
        <v>0</v>
      </c>
      <c r="K182" s="533">
        <f t="shared" si="258"/>
        <v>0</v>
      </c>
      <c r="L182" s="534">
        <f>M182+O182</f>
        <v>0</v>
      </c>
      <c r="M182" s="170">
        <f>E182+I182</f>
        <v>0</v>
      </c>
      <c r="N182" s="548">
        <f>F182+J182</f>
        <v>0</v>
      </c>
      <c r="O182" s="170">
        <f>G182+K182</f>
        <v>0</v>
      </c>
      <c r="P182" s="336"/>
      <c r="Q182" s="199"/>
      <c r="R182" s="96"/>
    </row>
    <row r="183" spans="1:18" hidden="1" x14ac:dyDescent="0.25">
      <c r="A183" s="39"/>
      <c r="B183" s="317" t="s">
        <v>181</v>
      </c>
      <c r="C183" s="700"/>
      <c r="D183" s="328"/>
      <c r="E183" s="318"/>
      <c r="F183" s="520"/>
      <c r="G183" s="529"/>
      <c r="H183" s="535"/>
      <c r="I183" s="535"/>
      <c r="J183" s="329"/>
      <c r="K183" s="536"/>
      <c r="L183" s="537"/>
      <c r="M183" s="181"/>
      <c r="N183" s="538"/>
      <c r="O183" s="181"/>
      <c r="P183" s="336"/>
      <c r="Q183" s="199"/>
      <c r="R183" s="96"/>
    </row>
    <row r="184" spans="1:18" hidden="1" x14ac:dyDescent="0.25">
      <c r="A184" s="39"/>
      <c r="B184" s="158"/>
      <c r="C184" s="700"/>
      <c r="D184" s="328">
        <f t="shared" ref="D184" si="259">E184+G184</f>
        <v>0</v>
      </c>
      <c r="E184" s="318"/>
      <c r="F184" s="520"/>
      <c r="G184" s="529"/>
      <c r="H184" s="100">
        <f t="shared" ref="H184" si="260">I184+K184</f>
        <v>0</v>
      </c>
      <c r="I184" s="488"/>
      <c r="J184" s="488"/>
      <c r="K184" s="525"/>
      <c r="L184" s="537">
        <f t="shared" ref="L184" si="261">M184+O184</f>
        <v>0</v>
      </c>
      <c r="M184" s="181">
        <f t="shared" ref="M184" si="262">E184+I184</f>
        <v>0</v>
      </c>
      <c r="N184" s="538">
        <f t="shared" ref="N184" si="263">F184+J184</f>
        <v>0</v>
      </c>
      <c r="O184" s="181"/>
      <c r="P184" s="336"/>
    </row>
    <row r="185" spans="1:18" s="36" customFormat="1" ht="51.75" hidden="1" x14ac:dyDescent="0.25">
      <c r="A185" s="222"/>
      <c r="B185" s="411" t="s">
        <v>570</v>
      </c>
      <c r="C185" s="703"/>
      <c r="D185" s="326">
        <f>E185+G185</f>
        <v>0</v>
      </c>
      <c r="E185" s="290"/>
      <c r="F185" s="529"/>
      <c r="G185" s="380"/>
      <c r="H185" s="462">
        <f t="shared" si="189"/>
        <v>0</v>
      </c>
      <c r="I185" s="531"/>
      <c r="J185" s="462"/>
      <c r="K185" s="540"/>
      <c r="L185" s="179">
        <f t="shared" ref="L185" si="264">M185+O185</f>
        <v>0</v>
      </c>
      <c r="M185" s="180">
        <f t="shared" ref="M185" si="265">E185+I185</f>
        <v>0</v>
      </c>
      <c r="N185" s="489">
        <f t="shared" ref="N185" si="266">F185+J185</f>
        <v>0</v>
      </c>
      <c r="O185" s="180">
        <f t="shared" ref="O185" si="267">G185+K185</f>
        <v>0</v>
      </c>
      <c r="P185" s="336"/>
      <c r="Q185" s="204"/>
      <c r="R185" s="205"/>
    </row>
    <row r="186" spans="1:18" hidden="1" x14ac:dyDescent="0.25">
      <c r="A186" s="32" t="s">
        <v>104</v>
      </c>
      <c r="B186" s="29" t="s">
        <v>39</v>
      </c>
      <c r="C186" s="699" t="s">
        <v>46</v>
      </c>
      <c r="D186" s="374">
        <f>E186+G186</f>
        <v>0</v>
      </c>
      <c r="E186" s="291">
        <f>SUM(E188:E189)</f>
        <v>0</v>
      </c>
      <c r="F186" s="291">
        <f t="shared" ref="F186:G186" si="268">SUM(F188:F189)</f>
        <v>0</v>
      </c>
      <c r="G186" s="291">
        <f t="shared" si="268"/>
        <v>0</v>
      </c>
      <c r="H186" s="530">
        <f t="shared" si="189"/>
        <v>0</v>
      </c>
      <c r="I186" s="524">
        <f>SUM(I188:I189)</f>
        <v>0</v>
      </c>
      <c r="J186" s="524">
        <f t="shared" ref="J186:K186" si="269">SUM(J188:J189)</f>
        <v>0</v>
      </c>
      <c r="K186" s="524">
        <f t="shared" si="269"/>
        <v>0</v>
      </c>
      <c r="L186" s="170">
        <f>M186+O186</f>
        <v>0</v>
      </c>
      <c r="M186" s="170">
        <f>E186+I186</f>
        <v>0</v>
      </c>
      <c r="N186" s="170">
        <f>F186+J186</f>
        <v>0</v>
      </c>
      <c r="O186" s="170">
        <f>G186+K186</f>
        <v>0</v>
      </c>
      <c r="P186" s="336"/>
      <c r="Q186" s="199"/>
      <c r="R186" s="96"/>
    </row>
    <row r="187" spans="1:18" hidden="1" x14ac:dyDescent="0.25">
      <c r="A187" s="39"/>
      <c r="B187" s="317" t="s">
        <v>181</v>
      </c>
      <c r="C187" s="700"/>
      <c r="D187" s="326"/>
      <c r="E187" s="290"/>
      <c r="F187" s="375"/>
      <c r="G187" s="290"/>
      <c r="H187" s="535"/>
      <c r="I187" s="535"/>
      <c r="J187" s="329"/>
      <c r="K187" s="329"/>
      <c r="L187" s="181"/>
      <c r="M187" s="181"/>
      <c r="N187" s="181"/>
      <c r="O187" s="181"/>
      <c r="P187" s="336"/>
      <c r="Q187" s="199"/>
      <c r="R187" s="96"/>
    </row>
    <row r="188" spans="1:18" hidden="1" x14ac:dyDescent="0.25">
      <c r="A188" s="39"/>
      <c r="B188" s="158"/>
      <c r="C188" s="701"/>
      <c r="D188" s="290">
        <f t="shared" ref="D188" si="270">E188+G188</f>
        <v>0</v>
      </c>
      <c r="E188" s="290"/>
      <c r="F188" s="290"/>
      <c r="G188" s="290"/>
      <c r="H188" s="100">
        <f t="shared" ref="H188" si="271">I188+K188</f>
        <v>0</v>
      </c>
      <c r="I188" s="488"/>
      <c r="J188" s="488"/>
      <c r="K188" s="488"/>
      <c r="L188" s="289">
        <f t="shared" ref="L188" si="272">M188+O188</f>
        <v>0</v>
      </c>
      <c r="M188" s="289">
        <f t="shared" ref="M188" si="273">E188+I188</f>
        <v>0</v>
      </c>
      <c r="N188" s="289">
        <f t="shared" ref="N188" si="274">F188+J188</f>
        <v>0</v>
      </c>
      <c r="O188" s="289"/>
      <c r="P188" s="336"/>
    </row>
    <row r="189" spans="1:18" s="36" customFormat="1" hidden="1" x14ac:dyDescent="0.25">
      <c r="A189" s="222"/>
      <c r="B189" s="158"/>
      <c r="C189" s="702"/>
      <c r="D189" s="291">
        <f>E189+G189</f>
        <v>0</v>
      </c>
      <c r="E189" s="291"/>
      <c r="F189" s="291"/>
      <c r="G189" s="328"/>
      <c r="H189" s="329">
        <f t="shared" si="189"/>
        <v>0</v>
      </c>
      <c r="I189" s="535"/>
      <c r="J189" s="329"/>
      <c r="K189" s="329"/>
      <c r="L189" s="170">
        <f t="shared" ref="L189" si="275">M189+O189</f>
        <v>0</v>
      </c>
      <c r="M189" s="170">
        <f t="shared" ref="M189" si="276">E189+I189</f>
        <v>0</v>
      </c>
      <c r="N189" s="170">
        <f t="shared" ref="N189" si="277">F189+J189</f>
        <v>0</v>
      </c>
      <c r="O189" s="170">
        <f t="shared" ref="O189" si="278">G189+K189</f>
        <v>0</v>
      </c>
      <c r="P189" s="336"/>
      <c r="Q189" s="204"/>
      <c r="R189" s="205"/>
    </row>
    <row r="190" spans="1:18" x14ac:dyDescent="0.25">
      <c r="A190" s="32" t="s">
        <v>87</v>
      </c>
      <c r="B190" s="29" t="s">
        <v>371</v>
      </c>
      <c r="C190" s="705" t="s">
        <v>46</v>
      </c>
      <c r="D190" s="374">
        <f>E190+G190</f>
        <v>1.4</v>
      </c>
      <c r="E190" s="291">
        <v>1.4</v>
      </c>
      <c r="F190" s="291">
        <f t="shared" ref="F190:G190" si="279">SUM(F192:F194)</f>
        <v>0</v>
      </c>
      <c r="G190" s="374">
        <f t="shared" si="279"/>
        <v>0</v>
      </c>
      <c r="H190" s="533">
        <f t="shared" si="189"/>
        <v>0</v>
      </c>
      <c r="I190" s="524"/>
      <c r="J190" s="547">
        <f t="shared" ref="J190:K190" si="280">SUM(J192:J194)</f>
        <v>0</v>
      </c>
      <c r="K190" s="524">
        <f t="shared" si="280"/>
        <v>0</v>
      </c>
      <c r="L190" s="548">
        <f>M190+O190</f>
        <v>1.4</v>
      </c>
      <c r="M190" s="170">
        <f>E190+I190</f>
        <v>1.4</v>
      </c>
      <c r="N190" s="548">
        <f>F190+J190</f>
        <v>0</v>
      </c>
      <c r="O190" s="170">
        <f t="shared" ref="O190" si="281">G190+K190+O192</f>
        <v>0</v>
      </c>
      <c r="P190" s="336"/>
      <c r="Q190" s="199"/>
      <c r="R190" s="96"/>
    </row>
    <row r="191" spans="1:18" hidden="1" x14ac:dyDescent="0.25">
      <c r="A191" s="39"/>
      <c r="B191" s="317" t="s">
        <v>181</v>
      </c>
      <c r="C191" s="706"/>
      <c r="D191" s="326"/>
      <c r="E191" s="290"/>
      <c r="F191" s="375"/>
      <c r="G191" s="326"/>
      <c r="H191" s="536"/>
      <c r="I191" s="329"/>
      <c r="J191" s="541"/>
      <c r="K191" s="329"/>
      <c r="L191" s="538"/>
      <c r="M191" s="181"/>
      <c r="N191" s="538"/>
      <c r="O191" s="181"/>
      <c r="P191" s="336"/>
      <c r="Q191" s="199"/>
      <c r="R191" s="96"/>
    </row>
    <row r="192" spans="1:18" ht="51.75" x14ac:dyDescent="0.25">
      <c r="A192" s="39"/>
      <c r="B192" s="411" t="s">
        <v>570</v>
      </c>
      <c r="C192" s="706"/>
      <c r="D192" s="290">
        <f t="shared" ref="D192:D193" si="282">E192+G192</f>
        <v>0</v>
      </c>
      <c r="E192" s="290"/>
      <c r="F192" s="375"/>
      <c r="G192" s="326"/>
      <c r="H192" s="553">
        <f t="shared" ref="H192:H193" si="283">I192+K192</f>
        <v>0</v>
      </c>
      <c r="I192" s="462"/>
      <c r="J192" s="522"/>
      <c r="K192" s="462"/>
      <c r="L192" s="489">
        <f t="shared" ref="L192" si="284">M192+O192</f>
        <v>0</v>
      </c>
      <c r="M192" s="180">
        <f t="shared" ref="M192" si="285">E192+I192</f>
        <v>0</v>
      </c>
      <c r="N192" s="489">
        <f t="shared" ref="N192" si="286">F192+J192</f>
        <v>0</v>
      </c>
      <c r="O192" s="180"/>
      <c r="P192" s="336"/>
      <c r="Q192" s="199"/>
      <c r="R192" s="96"/>
    </row>
    <row r="193" spans="1:18" hidden="1" x14ac:dyDescent="0.25">
      <c r="A193" s="39"/>
      <c r="B193" s="158"/>
      <c r="C193" s="706"/>
      <c r="D193" s="290">
        <f t="shared" si="282"/>
        <v>0</v>
      </c>
      <c r="E193" s="290"/>
      <c r="F193" s="290"/>
      <c r="G193" s="290"/>
      <c r="H193" s="546">
        <f t="shared" si="283"/>
        <v>0</v>
      </c>
      <c r="I193" s="462"/>
      <c r="J193" s="462"/>
      <c r="K193" s="462"/>
      <c r="L193" s="180">
        <f t="shared" ref="L193" si="287">M193+O193</f>
        <v>0</v>
      </c>
      <c r="M193" s="180">
        <f t="shared" ref="M193" si="288">E193+I193</f>
        <v>0</v>
      </c>
      <c r="N193" s="180">
        <f t="shared" ref="N193" si="289">F193+J193</f>
        <v>0</v>
      </c>
      <c r="O193" s="180"/>
      <c r="P193" s="336"/>
    </row>
    <row r="194" spans="1:18" s="36" customFormat="1" hidden="1" x14ac:dyDescent="0.25">
      <c r="A194" s="222"/>
      <c r="B194" s="158"/>
      <c r="C194" s="707"/>
      <c r="D194" s="291">
        <f>E194+G194</f>
        <v>0</v>
      </c>
      <c r="E194" s="291"/>
      <c r="F194" s="291"/>
      <c r="G194" s="328"/>
      <c r="H194" s="329">
        <f t="shared" si="189"/>
        <v>0</v>
      </c>
      <c r="I194" s="535"/>
      <c r="J194" s="329"/>
      <c r="K194" s="329"/>
      <c r="L194" s="170">
        <f t="shared" ref="L194" si="290">M194+O194</f>
        <v>0</v>
      </c>
      <c r="M194" s="170">
        <f t="shared" ref="M194" si="291">E194+I194</f>
        <v>0</v>
      </c>
      <c r="N194" s="170">
        <f t="shared" ref="N194" si="292">F194+J194</f>
        <v>0</v>
      </c>
      <c r="O194" s="170">
        <f t="shared" ref="O194" si="293">G194+K194</f>
        <v>0</v>
      </c>
      <c r="P194" s="336"/>
      <c r="Q194" s="204"/>
      <c r="R194" s="205"/>
    </row>
    <row r="195" spans="1:18" x14ac:dyDescent="0.25">
      <c r="A195" s="32" t="s">
        <v>88</v>
      </c>
      <c r="B195" s="29" t="s">
        <v>143</v>
      </c>
      <c r="C195" s="705" t="s">
        <v>46</v>
      </c>
      <c r="D195" s="374">
        <f>E195+G195</f>
        <v>14.5</v>
      </c>
      <c r="E195" s="291">
        <v>14.5</v>
      </c>
      <c r="F195" s="291">
        <f t="shared" ref="F195:G195" si="294">SUM(F197:F198)</f>
        <v>0</v>
      </c>
      <c r="G195" s="374">
        <f t="shared" si="294"/>
        <v>0</v>
      </c>
      <c r="H195" s="533">
        <f t="shared" si="189"/>
        <v>0</v>
      </c>
      <c r="I195" s="524"/>
      <c r="J195" s="547">
        <f t="shared" ref="J195:K195" si="295">SUM(J197:J198)</f>
        <v>0</v>
      </c>
      <c r="K195" s="524">
        <f t="shared" si="295"/>
        <v>0</v>
      </c>
      <c r="L195" s="548">
        <f>M195+O195</f>
        <v>14.5</v>
      </c>
      <c r="M195" s="170">
        <f>E195+I195</f>
        <v>14.5</v>
      </c>
      <c r="N195" s="548">
        <f>F195+J195</f>
        <v>0</v>
      </c>
      <c r="O195" s="170">
        <f>G195+K195</f>
        <v>0</v>
      </c>
      <c r="P195" s="336"/>
      <c r="Q195" s="199"/>
      <c r="R195" s="96"/>
    </row>
    <row r="196" spans="1:18" hidden="1" x14ac:dyDescent="0.25">
      <c r="A196" s="39"/>
      <c r="B196" s="317" t="s">
        <v>181</v>
      </c>
      <c r="C196" s="706"/>
      <c r="D196" s="326"/>
      <c r="E196" s="290"/>
      <c r="F196" s="290"/>
      <c r="G196" s="375"/>
      <c r="H196" s="536"/>
      <c r="I196" s="329"/>
      <c r="J196" s="541"/>
      <c r="K196" s="329"/>
      <c r="L196" s="538"/>
      <c r="M196" s="181"/>
      <c r="N196" s="538"/>
      <c r="O196" s="181"/>
      <c r="P196" s="336"/>
      <c r="Q196" s="199"/>
      <c r="R196" s="96"/>
    </row>
    <row r="197" spans="1:18" ht="51.75" x14ac:dyDescent="0.25">
      <c r="A197" s="39"/>
      <c r="B197" s="411" t="s">
        <v>570</v>
      </c>
      <c r="C197" s="706"/>
      <c r="D197" s="290">
        <f t="shared" ref="D197" si="296">E197+G197</f>
        <v>0</v>
      </c>
      <c r="E197" s="290"/>
      <c r="F197" s="290"/>
      <c r="G197" s="326"/>
      <c r="H197" s="553">
        <f t="shared" ref="H197" si="297">I197+K197</f>
        <v>0</v>
      </c>
      <c r="I197" s="462"/>
      <c r="J197" s="522"/>
      <c r="K197" s="462"/>
      <c r="L197" s="489">
        <f t="shared" ref="L197" si="298">M197+O197</f>
        <v>0</v>
      </c>
      <c r="M197" s="180">
        <f t="shared" ref="M197" si="299">E197+I197</f>
        <v>0</v>
      </c>
      <c r="N197" s="489">
        <f t="shared" ref="N197" si="300">F197+J197</f>
        <v>0</v>
      </c>
      <c r="O197" s="180"/>
      <c r="P197" s="336"/>
    </row>
    <row r="198" spans="1:18" s="36" customFormat="1" hidden="1" x14ac:dyDescent="0.25">
      <c r="A198" s="222"/>
      <c r="B198" s="158"/>
      <c r="C198" s="707"/>
      <c r="D198" s="291">
        <f>E198+G198</f>
        <v>0</v>
      </c>
      <c r="E198" s="291"/>
      <c r="F198" s="291"/>
      <c r="G198" s="328"/>
      <c r="H198" s="462">
        <f t="shared" si="189"/>
        <v>0</v>
      </c>
      <c r="I198" s="531"/>
      <c r="J198" s="462"/>
      <c r="K198" s="462"/>
      <c r="L198" s="181">
        <f t="shared" ref="L198" si="301">M198+O198</f>
        <v>0</v>
      </c>
      <c r="M198" s="181">
        <f t="shared" ref="M198" si="302">E198+I198</f>
        <v>0</v>
      </c>
      <c r="N198" s="181">
        <f t="shared" ref="N198" si="303">F198+J198</f>
        <v>0</v>
      </c>
      <c r="O198" s="181">
        <f t="shared" ref="O198" si="304">G198+K198</f>
        <v>0</v>
      </c>
      <c r="P198" s="336"/>
      <c r="Q198" s="204"/>
      <c r="R198" s="205"/>
    </row>
    <row r="199" spans="1:18" hidden="1" x14ac:dyDescent="0.25">
      <c r="A199" s="32" t="s">
        <v>105</v>
      </c>
      <c r="B199" s="29" t="s">
        <v>34</v>
      </c>
      <c r="C199" s="696" t="s">
        <v>46</v>
      </c>
      <c r="D199" s="374">
        <f>E199+G199</f>
        <v>0</v>
      </c>
      <c r="E199" s="291">
        <f>SUM(E201:E202)</f>
        <v>0</v>
      </c>
      <c r="F199" s="291">
        <f t="shared" ref="F199:G199" si="305">SUM(F201:F202)</f>
        <v>0</v>
      </c>
      <c r="G199" s="291">
        <f t="shared" si="305"/>
        <v>0</v>
      </c>
      <c r="H199" s="530">
        <f t="shared" si="189"/>
        <v>0</v>
      </c>
      <c r="I199" s="524">
        <f>SUM(I201:I202)</f>
        <v>0</v>
      </c>
      <c r="J199" s="524">
        <f t="shared" ref="J199:K199" si="306">SUM(J201:J202)</f>
        <v>0</v>
      </c>
      <c r="K199" s="524">
        <f t="shared" si="306"/>
        <v>0</v>
      </c>
      <c r="L199" s="170">
        <f>M199+O199</f>
        <v>0</v>
      </c>
      <c r="M199" s="170">
        <f>E199+I199</f>
        <v>0</v>
      </c>
      <c r="N199" s="170">
        <f>F199+J199</f>
        <v>0</v>
      </c>
      <c r="O199" s="170">
        <f>G199+K199</f>
        <v>0</v>
      </c>
      <c r="P199" s="336"/>
      <c r="Q199" s="199"/>
      <c r="R199" s="96"/>
    </row>
    <row r="200" spans="1:18" hidden="1" x14ac:dyDescent="0.25">
      <c r="A200" s="39"/>
      <c r="B200" s="317" t="s">
        <v>181</v>
      </c>
      <c r="C200" s="697"/>
      <c r="D200" s="326"/>
      <c r="E200" s="290"/>
      <c r="F200" s="375"/>
      <c r="G200" s="290"/>
      <c r="H200" s="535"/>
      <c r="I200" s="535"/>
      <c r="J200" s="329"/>
      <c r="K200" s="329"/>
      <c r="L200" s="181"/>
      <c r="M200" s="181"/>
      <c r="N200" s="181"/>
      <c r="O200" s="181"/>
      <c r="P200" s="336"/>
      <c r="Q200" s="199"/>
      <c r="R200" s="96"/>
    </row>
    <row r="201" spans="1:18" hidden="1" x14ac:dyDescent="0.25">
      <c r="A201" s="39"/>
      <c r="B201" s="158"/>
      <c r="C201" s="706"/>
      <c r="D201" s="290">
        <f t="shared" ref="D201" si="307">E201+G201</f>
        <v>0</v>
      </c>
      <c r="E201" s="290"/>
      <c r="F201" s="290"/>
      <c r="G201" s="290"/>
      <c r="H201" s="100">
        <f t="shared" ref="H201" si="308">I201+K201</f>
        <v>0</v>
      </c>
      <c r="I201" s="488"/>
      <c r="J201" s="488"/>
      <c r="K201" s="488"/>
      <c r="L201" s="289">
        <f t="shared" ref="L201" si="309">M201+O201</f>
        <v>0</v>
      </c>
      <c r="M201" s="289">
        <f t="shared" ref="M201" si="310">E201+I201</f>
        <v>0</v>
      </c>
      <c r="N201" s="289">
        <f t="shared" ref="N201" si="311">F201+J201</f>
        <v>0</v>
      </c>
      <c r="O201" s="289"/>
      <c r="P201" s="336"/>
    </row>
    <row r="202" spans="1:18" s="36" customFormat="1" hidden="1" x14ac:dyDescent="0.25">
      <c r="A202" s="222"/>
      <c r="B202" s="158"/>
      <c r="C202" s="707"/>
      <c r="D202" s="291">
        <f>E202+G202</f>
        <v>0</v>
      </c>
      <c r="E202" s="291"/>
      <c r="F202" s="291"/>
      <c r="G202" s="328"/>
      <c r="H202" s="329">
        <f t="shared" si="189"/>
        <v>0</v>
      </c>
      <c r="I202" s="535"/>
      <c r="J202" s="329"/>
      <c r="K202" s="329"/>
      <c r="L202" s="170">
        <f t="shared" ref="L202" si="312">M202+O202</f>
        <v>0</v>
      </c>
      <c r="M202" s="170">
        <f t="shared" ref="M202" si="313">E202+I202</f>
        <v>0</v>
      </c>
      <c r="N202" s="170">
        <f t="shared" ref="N202" si="314">F202+J202</f>
        <v>0</v>
      </c>
      <c r="O202" s="170">
        <f t="shared" ref="O202" si="315">G202+K202</f>
        <v>0</v>
      </c>
      <c r="P202" s="336"/>
      <c r="Q202" s="204"/>
      <c r="R202" s="205"/>
    </row>
    <row r="203" spans="1:18" x14ac:dyDescent="0.25">
      <c r="A203" s="32" t="s">
        <v>89</v>
      </c>
      <c r="B203" s="29" t="s">
        <v>36</v>
      </c>
      <c r="C203" s="705" t="s">
        <v>46</v>
      </c>
      <c r="D203" s="374">
        <f>E203+G203</f>
        <v>7.2</v>
      </c>
      <c r="E203" s="291">
        <v>7.2</v>
      </c>
      <c r="F203" s="291">
        <f t="shared" ref="F203:G203" si="316">SUM(F205:F206)</f>
        <v>0</v>
      </c>
      <c r="G203" s="374">
        <f t="shared" si="316"/>
        <v>0</v>
      </c>
      <c r="H203" s="533">
        <f t="shared" si="189"/>
        <v>0</v>
      </c>
      <c r="I203" s="524"/>
      <c r="J203" s="547">
        <f t="shared" ref="J203:K203" si="317">SUM(J205:J206)</f>
        <v>0</v>
      </c>
      <c r="K203" s="524">
        <f t="shared" si="317"/>
        <v>0</v>
      </c>
      <c r="L203" s="548">
        <f>M203+O203</f>
        <v>7.2</v>
      </c>
      <c r="M203" s="170">
        <f>E203+I203</f>
        <v>7.2</v>
      </c>
      <c r="N203" s="548">
        <f>F203+J203</f>
        <v>0</v>
      </c>
      <c r="O203" s="170">
        <f>G203+K203</f>
        <v>0</v>
      </c>
      <c r="P203" s="336"/>
      <c r="Q203" s="199"/>
      <c r="R203" s="96"/>
    </row>
    <row r="204" spans="1:18" hidden="1" x14ac:dyDescent="0.25">
      <c r="A204" s="39"/>
      <c r="B204" s="317" t="s">
        <v>181</v>
      </c>
      <c r="C204" s="706"/>
      <c r="D204" s="326"/>
      <c r="E204" s="290"/>
      <c r="F204" s="375"/>
      <c r="G204" s="326"/>
      <c r="H204" s="536"/>
      <c r="I204" s="329"/>
      <c r="J204" s="541"/>
      <c r="K204" s="329"/>
      <c r="L204" s="538"/>
      <c r="M204" s="181"/>
      <c r="N204" s="538"/>
      <c r="O204" s="181"/>
      <c r="P204" s="336"/>
      <c r="Q204" s="199"/>
      <c r="R204" s="96"/>
    </row>
    <row r="205" spans="1:18" ht="51.75" x14ac:dyDescent="0.25">
      <c r="A205" s="39"/>
      <c r="B205" s="411" t="s">
        <v>570</v>
      </c>
      <c r="C205" s="706"/>
      <c r="D205" s="290">
        <f t="shared" ref="D205" si="318">E205+G205</f>
        <v>0</v>
      </c>
      <c r="E205" s="290"/>
      <c r="F205" s="290"/>
      <c r="G205" s="326"/>
      <c r="H205" s="553">
        <f t="shared" ref="H205" si="319">I205+K205</f>
        <v>0</v>
      </c>
      <c r="I205" s="462"/>
      <c r="J205" s="522"/>
      <c r="K205" s="462"/>
      <c r="L205" s="489">
        <f t="shared" ref="L205" si="320">M205+O205</f>
        <v>0</v>
      </c>
      <c r="M205" s="180">
        <f t="shared" ref="M205" si="321">E205+I205</f>
        <v>0</v>
      </c>
      <c r="N205" s="489">
        <f t="shared" ref="N205" si="322">F205+J205</f>
        <v>0</v>
      </c>
      <c r="O205" s="180"/>
      <c r="P205" s="336"/>
    </row>
    <row r="206" spans="1:18" s="36" customFormat="1" hidden="1" x14ac:dyDescent="0.25">
      <c r="A206" s="222"/>
      <c r="B206" s="158"/>
      <c r="C206" s="707"/>
      <c r="D206" s="291">
        <f>E206+G206</f>
        <v>0</v>
      </c>
      <c r="E206" s="291"/>
      <c r="F206" s="291"/>
      <c r="G206" s="328"/>
      <c r="H206" s="540">
        <f t="shared" si="189"/>
        <v>0</v>
      </c>
      <c r="I206" s="462"/>
      <c r="J206" s="522"/>
      <c r="K206" s="462"/>
      <c r="L206" s="181">
        <f t="shared" ref="L206" si="323">M206+O206</f>
        <v>0</v>
      </c>
      <c r="M206" s="181">
        <f t="shared" ref="M206" si="324">E206+I206</f>
        <v>0</v>
      </c>
      <c r="N206" s="181">
        <f t="shared" ref="N206" si="325">F206+J206</f>
        <v>0</v>
      </c>
      <c r="O206" s="181">
        <f t="shared" ref="O206" si="326">G206+K206</f>
        <v>0</v>
      </c>
      <c r="P206" s="336"/>
      <c r="Q206" s="204"/>
      <c r="R206" s="205"/>
    </row>
    <row r="207" spans="1:18" hidden="1" x14ac:dyDescent="0.25">
      <c r="A207" s="32" t="s">
        <v>107</v>
      </c>
      <c r="B207" s="29" t="s">
        <v>38</v>
      </c>
      <c r="C207" s="696" t="s">
        <v>46</v>
      </c>
      <c r="D207" s="374">
        <f>E207+G207</f>
        <v>0</v>
      </c>
      <c r="E207" s="291">
        <f>SUM(E209:E210)</f>
        <v>0</v>
      </c>
      <c r="F207" s="291">
        <f t="shared" ref="F207:G207" si="327">SUM(F209:F210)</f>
        <v>0</v>
      </c>
      <c r="G207" s="291">
        <f t="shared" si="327"/>
        <v>0</v>
      </c>
      <c r="H207" s="530">
        <f t="shared" si="189"/>
        <v>0</v>
      </c>
      <c r="I207" s="524">
        <f>SUM(I209:I210)</f>
        <v>0</v>
      </c>
      <c r="J207" s="524">
        <f t="shared" ref="J207:K207" si="328">SUM(J209:J210)</f>
        <v>0</v>
      </c>
      <c r="K207" s="524">
        <f t="shared" si="328"/>
        <v>0</v>
      </c>
      <c r="L207" s="170">
        <f>M207+O207</f>
        <v>0</v>
      </c>
      <c r="M207" s="170">
        <f>E207+I207</f>
        <v>0</v>
      </c>
      <c r="N207" s="170">
        <f>F207+J207</f>
        <v>0</v>
      </c>
      <c r="O207" s="170">
        <f>G207+K207</f>
        <v>0</v>
      </c>
      <c r="P207" s="336"/>
      <c r="Q207" s="199"/>
      <c r="R207" s="96"/>
    </row>
    <row r="208" spans="1:18" hidden="1" x14ac:dyDescent="0.25">
      <c r="A208" s="39"/>
      <c r="B208" s="317" t="s">
        <v>181</v>
      </c>
      <c r="C208" s="697"/>
      <c r="D208" s="326"/>
      <c r="E208" s="290"/>
      <c r="F208" s="375"/>
      <c r="G208" s="290"/>
      <c r="H208" s="535"/>
      <c r="I208" s="535"/>
      <c r="J208" s="329"/>
      <c r="K208" s="329"/>
      <c r="L208" s="181"/>
      <c r="M208" s="181"/>
      <c r="N208" s="181"/>
      <c r="O208" s="181"/>
      <c r="P208" s="336"/>
      <c r="Q208" s="199"/>
      <c r="R208" s="96"/>
    </row>
    <row r="209" spans="1:18" hidden="1" x14ac:dyDescent="0.25">
      <c r="A209" s="39"/>
      <c r="B209" s="158"/>
      <c r="C209" s="706"/>
      <c r="D209" s="290">
        <f t="shared" ref="D209" si="329">E209+G209</f>
        <v>0</v>
      </c>
      <c r="E209" s="290"/>
      <c r="F209" s="290"/>
      <c r="G209" s="290"/>
      <c r="H209" s="100">
        <f t="shared" ref="H209" si="330">I209+K209</f>
        <v>0</v>
      </c>
      <c r="I209" s="488"/>
      <c r="J209" s="488"/>
      <c r="K209" s="488"/>
      <c r="L209" s="289">
        <f t="shared" ref="L209" si="331">M209+O209</f>
        <v>0</v>
      </c>
      <c r="M209" s="289">
        <f t="shared" ref="M209" si="332">E209+I209</f>
        <v>0</v>
      </c>
      <c r="N209" s="289">
        <f t="shared" ref="N209" si="333">F209+J209</f>
        <v>0</v>
      </c>
      <c r="O209" s="289"/>
      <c r="P209" s="336"/>
    </row>
    <row r="210" spans="1:18" s="36" customFormat="1" hidden="1" x14ac:dyDescent="0.25">
      <c r="A210" s="222"/>
      <c r="B210" s="158"/>
      <c r="C210" s="707"/>
      <c r="D210" s="291">
        <f>E210+G210</f>
        <v>0</v>
      </c>
      <c r="E210" s="291"/>
      <c r="F210" s="291"/>
      <c r="G210" s="328"/>
      <c r="H210" s="329">
        <f t="shared" si="189"/>
        <v>0</v>
      </c>
      <c r="I210" s="535"/>
      <c r="J210" s="329"/>
      <c r="K210" s="329"/>
      <c r="L210" s="170">
        <f t="shared" ref="L210" si="334">M210+O210</f>
        <v>0</v>
      </c>
      <c r="M210" s="170">
        <f t="shared" ref="M210" si="335">E210+I210</f>
        <v>0</v>
      </c>
      <c r="N210" s="170">
        <f t="shared" ref="N210" si="336">F210+J210</f>
        <v>0</v>
      </c>
      <c r="O210" s="170">
        <f t="shared" ref="O210" si="337">G210+K210</f>
        <v>0</v>
      </c>
      <c r="P210" s="336"/>
      <c r="Q210" s="204"/>
      <c r="R210" s="205"/>
    </row>
    <row r="211" spans="1:18" x14ac:dyDescent="0.25">
      <c r="A211" s="32" t="s">
        <v>90</v>
      </c>
      <c r="B211" s="29" t="s">
        <v>37</v>
      </c>
      <c r="C211" s="705" t="s">
        <v>46</v>
      </c>
      <c r="D211" s="374">
        <f>E211+G211</f>
        <v>4.2</v>
      </c>
      <c r="E211" s="291">
        <v>4.2</v>
      </c>
      <c r="F211" s="291">
        <f t="shared" ref="F211:G211" si="338">SUM(F213:F214)</f>
        <v>0</v>
      </c>
      <c r="G211" s="374">
        <f t="shared" si="338"/>
        <v>0</v>
      </c>
      <c r="H211" s="533">
        <f t="shared" si="189"/>
        <v>0</v>
      </c>
      <c r="I211" s="524"/>
      <c r="J211" s="547">
        <f t="shared" ref="J211:K211" si="339">SUM(J213:J214)</f>
        <v>0</v>
      </c>
      <c r="K211" s="524">
        <f t="shared" si="339"/>
        <v>0</v>
      </c>
      <c r="L211" s="548">
        <f>M211+O211</f>
        <v>4.2</v>
      </c>
      <c r="M211" s="170">
        <f>E211+I211</f>
        <v>4.2</v>
      </c>
      <c r="N211" s="548">
        <f>F211+J211</f>
        <v>0</v>
      </c>
      <c r="O211" s="170">
        <f>G211+K211</f>
        <v>0</v>
      </c>
      <c r="P211" s="336"/>
      <c r="Q211" s="199"/>
      <c r="R211" s="96"/>
    </row>
    <row r="212" spans="1:18" hidden="1" x14ac:dyDescent="0.25">
      <c r="A212" s="39"/>
      <c r="B212" s="317" t="s">
        <v>181</v>
      </c>
      <c r="C212" s="706"/>
      <c r="D212" s="326"/>
      <c r="E212" s="290"/>
      <c r="F212" s="375"/>
      <c r="G212" s="326"/>
      <c r="H212" s="536"/>
      <c r="I212" s="329"/>
      <c r="J212" s="541"/>
      <c r="K212" s="329"/>
      <c r="L212" s="538"/>
      <c r="M212" s="181"/>
      <c r="N212" s="538"/>
      <c r="O212" s="181"/>
      <c r="P212" s="336"/>
      <c r="Q212" s="199"/>
      <c r="R212" s="96"/>
    </row>
    <row r="213" spans="1:18" ht="51.75" x14ac:dyDescent="0.25">
      <c r="A213" s="39"/>
      <c r="B213" s="411" t="s">
        <v>570</v>
      </c>
      <c r="C213" s="706"/>
      <c r="D213" s="290">
        <f t="shared" ref="D213" si="340">E213+G213</f>
        <v>0</v>
      </c>
      <c r="E213" s="290"/>
      <c r="F213" s="290"/>
      <c r="G213" s="326"/>
      <c r="H213" s="553">
        <f t="shared" ref="H213" si="341">I213+K213</f>
        <v>0</v>
      </c>
      <c r="I213" s="462"/>
      <c r="J213" s="522"/>
      <c r="K213" s="462"/>
      <c r="L213" s="489">
        <f t="shared" ref="L213" si="342">M213+O213</f>
        <v>0</v>
      </c>
      <c r="M213" s="180">
        <f t="shared" ref="M213" si="343">E213+I213</f>
        <v>0</v>
      </c>
      <c r="N213" s="489">
        <f t="shared" ref="N213" si="344">F213+J213</f>
        <v>0</v>
      </c>
      <c r="O213" s="180"/>
      <c r="P213" s="336"/>
    </row>
    <row r="214" spans="1:18" s="36" customFormat="1" hidden="1" x14ac:dyDescent="0.25">
      <c r="A214" s="222"/>
      <c r="B214" s="158"/>
      <c r="C214" s="707"/>
      <c r="D214" s="291">
        <f>E214+G214</f>
        <v>0</v>
      </c>
      <c r="E214" s="291"/>
      <c r="F214" s="291"/>
      <c r="G214" s="328"/>
      <c r="H214" s="329">
        <f t="shared" ref="H214:H244" si="345">I214+K214</f>
        <v>0</v>
      </c>
      <c r="I214" s="535"/>
      <c r="J214" s="329"/>
      <c r="K214" s="329"/>
      <c r="L214" s="181">
        <f t="shared" ref="L214" si="346">M214+O214</f>
        <v>0</v>
      </c>
      <c r="M214" s="181">
        <f t="shared" ref="M214" si="347">E214+I214</f>
        <v>0</v>
      </c>
      <c r="N214" s="181">
        <f t="shared" ref="N214" si="348">F214+J214</f>
        <v>0</v>
      </c>
      <c r="O214" s="181">
        <f t="shared" ref="O214" si="349">G214+K214</f>
        <v>0</v>
      </c>
      <c r="P214" s="336"/>
      <c r="Q214" s="204"/>
      <c r="R214" s="205"/>
    </row>
    <row r="215" spans="1:18" x14ac:dyDescent="0.25">
      <c r="A215" s="32" t="s">
        <v>91</v>
      </c>
      <c r="B215" s="29" t="s">
        <v>35</v>
      </c>
      <c r="C215" s="705" t="s">
        <v>46</v>
      </c>
      <c r="D215" s="374">
        <f>E215+G215</f>
        <v>4</v>
      </c>
      <c r="E215" s="291">
        <v>4</v>
      </c>
      <c r="F215" s="291">
        <f t="shared" ref="F215:G215" si="350">SUM(F217:F218)</f>
        <v>0</v>
      </c>
      <c r="G215" s="374">
        <f t="shared" si="350"/>
        <v>0</v>
      </c>
      <c r="H215" s="533">
        <f t="shared" si="345"/>
        <v>0</v>
      </c>
      <c r="I215" s="524"/>
      <c r="J215" s="547">
        <f t="shared" ref="J215:K215" si="351">SUM(J217:J218)</f>
        <v>0</v>
      </c>
      <c r="K215" s="524">
        <f t="shared" si="351"/>
        <v>0</v>
      </c>
      <c r="L215" s="548">
        <f>M215+O215</f>
        <v>4</v>
      </c>
      <c r="M215" s="170">
        <f>E215+I215</f>
        <v>4</v>
      </c>
      <c r="N215" s="548">
        <f>F215+J215</f>
        <v>0</v>
      </c>
      <c r="O215" s="170">
        <f>G215+K215</f>
        <v>0</v>
      </c>
      <c r="P215" s="336"/>
      <c r="Q215" s="199"/>
      <c r="R215" s="96"/>
    </row>
    <row r="216" spans="1:18" hidden="1" x14ac:dyDescent="0.25">
      <c r="A216" s="219"/>
      <c r="B216" s="317" t="s">
        <v>181</v>
      </c>
      <c r="C216" s="706"/>
      <c r="D216" s="326"/>
      <c r="E216" s="290"/>
      <c r="F216" s="375"/>
      <c r="G216" s="326"/>
      <c r="H216" s="536"/>
      <c r="I216" s="329"/>
      <c r="J216" s="541"/>
      <c r="K216" s="329"/>
      <c r="L216" s="538"/>
      <c r="M216" s="181"/>
      <c r="N216" s="538"/>
      <c r="O216" s="181"/>
      <c r="P216" s="336"/>
      <c r="Q216" s="199"/>
      <c r="R216" s="96"/>
    </row>
    <row r="217" spans="1:18" ht="51.75" x14ac:dyDescent="0.25">
      <c r="A217" s="39"/>
      <c r="B217" s="411" t="s">
        <v>570</v>
      </c>
      <c r="C217" s="706"/>
      <c r="D217" s="290">
        <f t="shared" ref="D217" si="352">E217+G217</f>
        <v>0</v>
      </c>
      <c r="E217" s="290"/>
      <c r="F217" s="290"/>
      <c r="G217" s="326"/>
      <c r="H217" s="553">
        <f t="shared" ref="H217" si="353">I217+K217</f>
        <v>0</v>
      </c>
      <c r="I217" s="462"/>
      <c r="J217" s="522"/>
      <c r="K217" s="462"/>
      <c r="L217" s="489">
        <f t="shared" ref="L217" si="354">M217+O217</f>
        <v>0</v>
      </c>
      <c r="M217" s="180">
        <f t="shared" ref="M217" si="355">E217+I217</f>
        <v>0</v>
      </c>
      <c r="N217" s="489">
        <f t="shared" ref="N217" si="356">F217+J217</f>
        <v>0</v>
      </c>
      <c r="O217" s="180"/>
      <c r="P217" s="336"/>
    </row>
    <row r="218" spans="1:18" s="36" customFormat="1" hidden="1" x14ac:dyDescent="0.25">
      <c r="A218" s="219"/>
      <c r="B218" s="158"/>
      <c r="C218" s="707"/>
      <c r="D218" s="291">
        <f>E218+G218</f>
        <v>0</v>
      </c>
      <c r="E218" s="291"/>
      <c r="F218" s="291"/>
      <c r="G218" s="328"/>
      <c r="H218" s="462">
        <f t="shared" si="345"/>
        <v>0</v>
      </c>
      <c r="I218" s="531"/>
      <c r="J218" s="462"/>
      <c r="K218" s="462"/>
      <c r="L218" s="181">
        <f t="shared" ref="L218" si="357">M218+O218</f>
        <v>0</v>
      </c>
      <c r="M218" s="181">
        <f t="shared" ref="M218" si="358">E218+I218</f>
        <v>0</v>
      </c>
      <c r="N218" s="181">
        <f t="shared" ref="N218" si="359">F218+J218</f>
        <v>0</v>
      </c>
      <c r="O218" s="181">
        <f t="shared" ref="O218" si="360">G218+K218</f>
        <v>0</v>
      </c>
      <c r="P218" s="336"/>
      <c r="Q218" s="204"/>
      <c r="R218" s="205"/>
    </row>
    <row r="219" spans="1:18" hidden="1" x14ac:dyDescent="0.25">
      <c r="A219" s="32" t="s">
        <v>154</v>
      </c>
      <c r="B219" s="29" t="s">
        <v>308</v>
      </c>
      <c r="C219" s="696" t="s">
        <v>46</v>
      </c>
      <c r="D219" s="374">
        <f>E219+G219</f>
        <v>0</v>
      </c>
      <c r="E219" s="291">
        <f>SUM(E221:E222)</f>
        <v>0</v>
      </c>
      <c r="F219" s="291">
        <f t="shared" ref="F219:G219" si="361">SUM(F221:F222)</f>
        <v>0</v>
      </c>
      <c r="G219" s="291">
        <f t="shared" si="361"/>
        <v>0</v>
      </c>
      <c r="H219" s="530">
        <f t="shared" si="345"/>
        <v>0</v>
      </c>
      <c r="I219" s="524">
        <f>SUM(I221:I222)</f>
        <v>0</v>
      </c>
      <c r="J219" s="524">
        <f t="shared" ref="J219:K219" si="362">SUM(J221:J222)</f>
        <v>0</v>
      </c>
      <c r="K219" s="524">
        <f t="shared" si="362"/>
        <v>0</v>
      </c>
      <c r="L219" s="170">
        <f>M219+O219</f>
        <v>0</v>
      </c>
      <c r="M219" s="170">
        <f>E219+I219</f>
        <v>0</v>
      </c>
      <c r="N219" s="170">
        <f>F219+J219</f>
        <v>0</v>
      </c>
      <c r="O219" s="170">
        <f>G219+K219</f>
        <v>0</v>
      </c>
      <c r="P219" s="336"/>
      <c r="Q219" s="199"/>
      <c r="R219" s="96"/>
    </row>
    <row r="220" spans="1:18" hidden="1" x14ac:dyDescent="0.25">
      <c r="A220" s="39"/>
      <c r="B220" s="317" t="s">
        <v>181</v>
      </c>
      <c r="C220" s="697"/>
      <c r="D220" s="326"/>
      <c r="E220" s="290"/>
      <c r="F220" s="375"/>
      <c r="G220" s="290"/>
      <c r="H220" s="535"/>
      <c r="I220" s="535"/>
      <c r="J220" s="329"/>
      <c r="K220" s="329"/>
      <c r="L220" s="181"/>
      <c r="M220" s="181"/>
      <c r="N220" s="181"/>
      <c r="O220" s="181"/>
      <c r="P220" s="336"/>
      <c r="Q220" s="199"/>
      <c r="R220" s="96"/>
    </row>
    <row r="221" spans="1:18" hidden="1" x14ac:dyDescent="0.25">
      <c r="A221" s="39"/>
      <c r="B221" s="158"/>
      <c r="C221" s="706"/>
      <c r="D221" s="290">
        <f t="shared" ref="D221" si="363">E221+G221</f>
        <v>0</v>
      </c>
      <c r="E221" s="290"/>
      <c r="F221" s="290"/>
      <c r="G221" s="290"/>
      <c r="H221" s="100">
        <f t="shared" ref="H221" si="364">I221+K221</f>
        <v>0</v>
      </c>
      <c r="I221" s="488"/>
      <c r="J221" s="488"/>
      <c r="K221" s="488"/>
      <c r="L221" s="289">
        <f t="shared" ref="L221" si="365">M221+O221</f>
        <v>0</v>
      </c>
      <c r="M221" s="289">
        <f t="shared" ref="M221" si="366">E221+I221</f>
        <v>0</v>
      </c>
      <c r="N221" s="289">
        <f t="shared" ref="N221" si="367">F221+J221</f>
        <v>0</v>
      </c>
      <c r="O221" s="289"/>
      <c r="P221" s="336"/>
    </row>
    <row r="222" spans="1:18" s="36" customFormat="1" hidden="1" x14ac:dyDescent="0.25">
      <c r="A222" s="222"/>
      <c r="B222" s="158"/>
      <c r="C222" s="707"/>
      <c r="D222" s="291">
        <f>E222+G222</f>
        <v>0</v>
      </c>
      <c r="E222" s="291"/>
      <c r="F222" s="291"/>
      <c r="G222" s="328"/>
      <c r="H222" s="462">
        <f t="shared" si="345"/>
        <v>0</v>
      </c>
      <c r="I222" s="531"/>
      <c r="J222" s="462"/>
      <c r="K222" s="462"/>
      <c r="L222" s="170">
        <f t="shared" ref="L222" si="368">M222+O222</f>
        <v>0</v>
      </c>
      <c r="M222" s="170">
        <f t="shared" ref="M222" si="369">E222+I222</f>
        <v>0</v>
      </c>
      <c r="N222" s="170">
        <f t="shared" ref="N222" si="370">F222+J222</f>
        <v>0</v>
      </c>
      <c r="O222" s="170">
        <f t="shared" ref="O222" si="371">G222+K222</f>
        <v>0</v>
      </c>
      <c r="P222" s="336"/>
      <c r="Q222" s="204"/>
      <c r="R222" s="205"/>
    </row>
    <row r="223" spans="1:18" hidden="1" x14ac:dyDescent="0.25">
      <c r="A223" s="32" t="s">
        <v>110</v>
      </c>
      <c r="B223" s="17" t="s">
        <v>309</v>
      </c>
      <c r="C223" s="696" t="s">
        <v>46</v>
      </c>
      <c r="D223" s="374">
        <f>E223+G223</f>
        <v>0</v>
      </c>
      <c r="E223" s="291">
        <f>SUM(E225:E226)</f>
        <v>0</v>
      </c>
      <c r="F223" s="291">
        <f t="shared" ref="F223:G223" si="372">SUM(F225:F226)</f>
        <v>0</v>
      </c>
      <c r="G223" s="291">
        <f t="shared" si="372"/>
        <v>0</v>
      </c>
      <c r="H223" s="530">
        <f t="shared" si="345"/>
        <v>0</v>
      </c>
      <c r="I223" s="524">
        <f>SUM(I225:I226)</f>
        <v>0</v>
      </c>
      <c r="J223" s="524">
        <f t="shared" ref="J223:K223" si="373">SUM(J225:J226)</f>
        <v>0</v>
      </c>
      <c r="K223" s="524">
        <f t="shared" si="373"/>
        <v>0</v>
      </c>
      <c r="L223" s="170">
        <f>M223+O223</f>
        <v>0</v>
      </c>
      <c r="M223" s="170">
        <f>E223+I223</f>
        <v>0</v>
      </c>
      <c r="N223" s="170">
        <f>F223+J223</f>
        <v>0</v>
      </c>
      <c r="O223" s="170">
        <f>G223+K223</f>
        <v>0</v>
      </c>
      <c r="P223" s="336"/>
      <c r="Q223" s="199"/>
      <c r="R223" s="96"/>
    </row>
    <row r="224" spans="1:18" hidden="1" x14ac:dyDescent="0.25">
      <c r="A224" s="39"/>
      <c r="B224" s="317" t="s">
        <v>181</v>
      </c>
      <c r="C224" s="697"/>
      <c r="D224" s="326"/>
      <c r="E224" s="290"/>
      <c r="F224" s="375"/>
      <c r="G224" s="290"/>
      <c r="H224" s="535"/>
      <c r="I224" s="535"/>
      <c r="J224" s="329"/>
      <c r="K224" s="329"/>
      <c r="L224" s="181"/>
      <c r="M224" s="181"/>
      <c r="N224" s="181"/>
      <c r="O224" s="181"/>
      <c r="P224" s="336"/>
      <c r="Q224" s="199"/>
      <c r="R224" s="96"/>
    </row>
    <row r="225" spans="1:18" hidden="1" x14ac:dyDescent="0.25">
      <c r="A225" s="39"/>
      <c r="B225" s="158"/>
      <c r="C225" s="706"/>
      <c r="D225" s="290">
        <f t="shared" ref="D225" si="374">E225+G225</f>
        <v>0</v>
      </c>
      <c r="E225" s="290"/>
      <c r="F225" s="290"/>
      <c r="G225" s="290"/>
      <c r="H225" s="100">
        <f t="shared" ref="H225" si="375">I225+K225</f>
        <v>0</v>
      </c>
      <c r="I225" s="488"/>
      <c r="J225" s="488"/>
      <c r="K225" s="488"/>
      <c r="L225" s="289">
        <f t="shared" ref="L225" si="376">M225+O225</f>
        <v>0</v>
      </c>
      <c r="M225" s="289">
        <f t="shared" ref="M225" si="377">E225+I225</f>
        <v>0</v>
      </c>
      <c r="N225" s="289">
        <f t="shared" ref="N225" si="378">F225+J225</f>
        <v>0</v>
      </c>
      <c r="O225" s="289"/>
      <c r="P225" s="336"/>
    </row>
    <row r="226" spans="1:18" s="36" customFormat="1" hidden="1" x14ac:dyDescent="0.25">
      <c r="A226" s="222"/>
      <c r="B226" s="158"/>
      <c r="C226" s="707"/>
      <c r="D226" s="291">
        <f>E226+G226</f>
        <v>0</v>
      </c>
      <c r="E226" s="291"/>
      <c r="F226" s="291"/>
      <c r="G226" s="328"/>
      <c r="H226" s="462">
        <f t="shared" si="345"/>
        <v>0</v>
      </c>
      <c r="I226" s="531"/>
      <c r="J226" s="462"/>
      <c r="K226" s="462"/>
      <c r="L226" s="170">
        <f t="shared" ref="L226" si="379">M226+O226</f>
        <v>0</v>
      </c>
      <c r="M226" s="170">
        <f t="shared" ref="M226" si="380">E226+I226</f>
        <v>0</v>
      </c>
      <c r="N226" s="170">
        <f t="shared" ref="N226" si="381">F226+J226</f>
        <v>0</v>
      </c>
      <c r="O226" s="170">
        <f t="shared" ref="O226" si="382">G226+K226</f>
        <v>0</v>
      </c>
      <c r="P226" s="336"/>
      <c r="Q226" s="204"/>
      <c r="R226" s="205"/>
    </row>
    <row r="227" spans="1:18" x14ac:dyDescent="0.25">
      <c r="A227" s="32" t="s">
        <v>92</v>
      </c>
      <c r="B227" s="29" t="s">
        <v>44</v>
      </c>
      <c r="C227" s="696" t="s">
        <v>46</v>
      </c>
      <c r="D227" s="374">
        <f>E227+G227</f>
        <v>2.1</v>
      </c>
      <c r="E227" s="291">
        <v>2.1</v>
      </c>
      <c r="F227" s="504">
        <v>2</v>
      </c>
      <c r="G227" s="291"/>
      <c r="H227" s="530">
        <f t="shared" ref="H227:H228" si="383">I227+K227</f>
        <v>0</v>
      </c>
      <c r="I227" s="530"/>
      <c r="J227" s="524"/>
      <c r="K227" s="524"/>
      <c r="L227" s="170">
        <f>M227+O227</f>
        <v>2.1</v>
      </c>
      <c r="M227" s="170">
        <f>E227+I227</f>
        <v>2.1</v>
      </c>
      <c r="N227" s="170">
        <f>F227+J227</f>
        <v>2</v>
      </c>
      <c r="O227" s="170">
        <f>G227+K227</f>
        <v>0</v>
      </c>
      <c r="P227" s="336"/>
      <c r="Q227" s="199"/>
      <c r="R227" s="96"/>
    </row>
    <row r="228" spans="1:18" s="36" customFormat="1" ht="39" x14ac:dyDescent="0.25">
      <c r="A228" s="39"/>
      <c r="B228" s="163" t="s">
        <v>501</v>
      </c>
      <c r="C228" s="698"/>
      <c r="D228" s="328"/>
      <c r="E228" s="318"/>
      <c r="F228" s="380"/>
      <c r="G228" s="318"/>
      <c r="H228" s="535">
        <f t="shared" si="383"/>
        <v>0</v>
      </c>
      <c r="I228" s="535"/>
      <c r="J228" s="329"/>
      <c r="K228" s="329"/>
      <c r="L228" s="181"/>
      <c r="M228" s="181"/>
      <c r="N228" s="181"/>
      <c r="O228" s="181"/>
      <c r="P228" s="336"/>
      <c r="Q228" s="204"/>
      <c r="R228" s="205"/>
    </row>
    <row r="229" spans="1:18" x14ac:dyDescent="0.25">
      <c r="A229" s="32" t="s">
        <v>93</v>
      </c>
      <c r="B229" s="6" t="s">
        <v>582</v>
      </c>
      <c r="C229" s="696" t="s">
        <v>46</v>
      </c>
      <c r="D229" s="291">
        <f>E229+G229</f>
        <v>46.3</v>
      </c>
      <c r="E229" s="291">
        <v>46.3</v>
      </c>
      <c r="F229" s="291">
        <v>45.6</v>
      </c>
      <c r="G229" s="291">
        <f t="shared" ref="G229" si="384">SUM(G231:G232)</f>
        <v>0</v>
      </c>
      <c r="H229" s="547">
        <f t="shared" ref="H229:H232" si="385">I229+K229</f>
        <v>0</v>
      </c>
      <c r="I229" s="524"/>
      <c r="J229" s="547"/>
      <c r="K229" s="524">
        <f t="shared" ref="K229" si="386">SUM(K231:K232)</f>
        <v>0</v>
      </c>
      <c r="L229" s="170">
        <f>M229+O229</f>
        <v>46.3</v>
      </c>
      <c r="M229" s="548">
        <f>E229+I229</f>
        <v>46.3</v>
      </c>
      <c r="N229" s="170">
        <f>F229+J229</f>
        <v>45.6</v>
      </c>
      <c r="O229" s="170">
        <f>G229+K229</f>
        <v>0</v>
      </c>
      <c r="P229" s="336"/>
      <c r="Q229" s="199"/>
      <c r="R229" s="96"/>
    </row>
    <row r="230" spans="1:18" hidden="1" x14ac:dyDescent="0.25">
      <c r="A230" s="39"/>
      <c r="B230" s="317" t="s">
        <v>181</v>
      </c>
      <c r="C230" s="697"/>
      <c r="D230" s="318"/>
      <c r="E230" s="318"/>
      <c r="F230" s="318"/>
      <c r="G230" s="318"/>
      <c r="H230" s="541"/>
      <c r="I230" s="329"/>
      <c r="J230" s="541"/>
      <c r="K230" s="329"/>
      <c r="L230" s="181"/>
      <c r="M230" s="538"/>
      <c r="N230" s="181"/>
      <c r="O230" s="181"/>
      <c r="P230" s="336"/>
      <c r="Q230" s="199"/>
      <c r="R230" s="96"/>
    </row>
    <row r="231" spans="1:18" hidden="1" x14ac:dyDescent="0.25">
      <c r="A231" s="39"/>
      <c r="B231" s="158"/>
      <c r="C231" s="697"/>
      <c r="D231" s="318">
        <f t="shared" ref="D231" si="387">E231+G231</f>
        <v>0</v>
      </c>
      <c r="E231" s="318"/>
      <c r="F231" s="318"/>
      <c r="G231" s="318"/>
      <c r="H231" s="556">
        <f t="shared" ref="H231" si="388">I231+K231</f>
        <v>0</v>
      </c>
      <c r="I231" s="329"/>
      <c r="J231" s="541"/>
      <c r="K231" s="329"/>
      <c r="L231" s="181">
        <f t="shared" ref="L231" si="389">M231+O231</f>
        <v>0</v>
      </c>
      <c r="M231" s="538">
        <f t="shared" ref="M231" si="390">E231+I231</f>
        <v>0</v>
      </c>
      <c r="N231" s="181">
        <f t="shared" ref="N231" si="391">F231+J231</f>
        <v>0</v>
      </c>
      <c r="O231" s="181"/>
      <c r="P231" s="336"/>
    </row>
    <row r="232" spans="1:18" s="36" customFormat="1" ht="39" x14ac:dyDescent="0.25">
      <c r="A232" s="39"/>
      <c r="B232" s="163" t="s">
        <v>501</v>
      </c>
      <c r="C232" s="698"/>
      <c r="D232" s="290">
        <f>E232+G232</f>
        <v>0</v>
      </c>
      <c r="E232" s="290"/>
      <c r="F232" s="290"/>
      <c r="G232" s="290"/>
      <c r="H232" s="522">
        <f t="shared" si="385"/>
        <v>0</v>
      </c>
      <c r="I232" s="462"/>
      <c r="J232" s="522"/>
      <c r="K232" s="462"/>
      <c r="L232" s="180">
        <f t="shared" ref="L232" si="392">M232+O232</f>
        <v>0</v>
      </c>
      <c r="M232" s="489">
        <f t="shared" ref="M232" si="393">E232+I232</f>
        <v>0</v>
      </c>
      <c r="N232" s="180">
        <f t="shared" ref="N232" si="394">F232+J232</f>
        <v>0</v>
      </c>
      <c r="O232" s="180">
        <f t="shared" ref="O232" si="395">G232+K232</f>
        <v>0</v>
      </c>
      <c r="P232" s="336"/>
      <c r="Q232" s="204"/>
      <c r="R232" s="205"/>
    </row>
    <row r="233" spans="1:18" x14ac:dyDescent="0.25">
      <c r="A233" s="32" t="s">
        <v>94</v>
      </c>
      <c r="B233" s="35" t="s">
        <v>59</v>
      </c>
      <c r="C233" s="696" t="s">
        <v>46</v>
      </c>
      <c r="D233" s="291">
        <f>E233+G233</f>
        <v>6.8</v>
      </c>
      <c r="E233" s="291">
        <v>6.8</v>
      </c>
      <c r="F233" s="291">
        <v>6.7</v>
      </c>
      <c r="G233" s="291">
        <f t="shared" ref="G233" si="396">SUM(G235:G236)</f>
        <v>0</v>
      </c>
      <c r="H233" s="547">
        <f t="shared" si="345"/>
        <v>0</v>
      </c>
      <c r="I233" s="524"/>
      <c r="J233" s="547"/>
      <c r="K233" s="524">
        <f t="shared" ref="K233" si="397">SUM(K235:K236)</f>
        <v>0</v>
      </c>
      <c r="L233" s="170">
        <f t="shared" ref="L233" si="398">M233+O233</f>
        <v>6.8</v>
      </c>
      <c r="M233" s="548">
        <f t="shared" ref="M233:O233" si="399">E233+I233</f>
        <v>6.8</v>
      </c>
      <c r="N233" s="170">
        <f t="shared" si="399"/>
        <v>6.7</v>
      </c>
      <c r="O233" s="170">
        <f t="shared" si="399"/>
        <v>0</v>
      </c>
      <c r="P233" s="336"/>
      <c r="Q233" s="199"/>
      <c r="R233" s="96"/>
    </row>
    <row r="234" spans="1:18" hidden="1" x14ac:dyDescent="0.25">
      <c r="A234" s="39"/>
      <c r="B234" s="317" t="s">
        <v>181</v>
      </c>
      <c r="C234" s="697"/>
      <c r="D234" s="318"/>
      <c r="E234" s="318"/>
      <c r="F234" s="318"/>
      <c r="G234" s="318"/>
      <c r="H234" s="541"/>
      <c r="I234" s="329"/>
      <c r="J234" s="541"/>
      <c r="K234" s="329"/>
      <c r="L234" s="181"/>
      <c r="M234" s="538"/>
      <c r="N234" s="181"/>
      <c r="O234" s="181"/>
      <c r="P234" s="336"/>
      <c r="Q234" s="199"/>
      <c r="R234" s="96"/>
    </row>
    <row r="235" spans="1:18" hidden="1" x14ac:dyDescent="0.25">
      <c r="A235" s="39"/>
      <c r="B235" s="158"/>
      <c r="C235" s="697"/>
      <c r="D235" s="318">
        <f t="shared" ref="D235" si="400">E235+G235</f>
        <v>0</v>
      </c>
      <c r="E235" s="318"/>
      <c r="F235" s="318"/>
      <c r="G235" s="318"/>
      <c r="H235" s="556">
        <f t="shared" ref="H235" si="401">I235+K235</f>
        <v>0</v>
      </c>
      <c r="I235" s="329"/>
      <c r="J235" s="541"/>
      <c r="K235" s="329"/>
      <c r="L235" s="181">
        <f t="shared" ref="L235" si="402">M235+O235</f>
        <v>0</v>
      </c>
      <c r="M235" s="538">
        <f t="shared" ref="M235" si="403">E235+I235</f>
        <v>0</v>
      </c>
      <c r="N235" s="181">
        <f t="shared" ref="N235" si="404">F235+J235</f>
        <v>0</v>
      </c>
      <c r="O235" s="181"/>
      <c r="P235" s="336"/>
    </row>
    <row r="236" spans="1:18" s="36" customFormat="1" ht="39" x14ac:dyDescent="0.25">
      <c r="A236" s="222"/>
      <c r="B236" s="163" t="s">
        <v>373</v>
      </c>
      <c r="C236" s="698"/>
      <c r="D236" s="290">
        <f>E236+G236</f>
        <v>0</v>
      </c>
      <c r="E236" s="290"/>
      <c r="F236" s="290"/>
      <c r="G236" s="290"/>
      <c r="H236" s="522">
        <f t="shared" si="345"/>
        <v>0</v>
      </c>
      <c r="I236" s="462"/>
      <c r="J236" s="522"/>
      <c r="K236" s="462"/>
      <c r="L236" s="180">
        <f t="shared" ref="L236" si="405">M236+O236</f>
        <v>0</v>
      </c>
      <c r="M236" s="489">
        <f t="shared" ref="M236" si="406">E236+I236</f>
        <v>0</v>
      </c>
      <c r="N236" s="180">
        <f t="shared" ref="N236" si="407">F236+J236</f>
        <v>0</v>
      </c>
      <c r="O236" s="180">
        <f t="shared" ref="O236" si="408">G236+K236</f>
        <v>0</v>
      </c>
      <c r="P236" s="336"/>
      <c r="Q236" s="204"/>
      <c r="R236" s="205"/>
    </row>
    <row r="237" spans="1:18" x14ac:dyDescent="0.25">
      <c r="A237" s="32" t="s">
        <v>95</v>
      </c>
      <c r="B237" s="35" t="s">
        <v>45</v>
      </c>
      <c r="C237" s="705" t="s">
        <v>46</v>
      </c>
      <c r="D237" s="291">
        <f>E237+G237</f>
        <v>0.7</v>
      </c>
      <c r="E237" s="291">
        <v>0.7</v>
      </c>
      <c r="F237" s="504">
        <v>0.7</v>
      </c>
      <c r="G237" s="291">
        <f t="shared" ref="G237" si="409">SUM(G239:G240)</f>
        <v>0</v>
      </c>
      <c r="H237" s="547">
        <f t="shared" ref="H237:H241" si="410">I237+K237</f>
        <v>0</v>
      </c>
      <c r="I237" s="524"/>
      <c r="J237" s="547"/>
      <c r="K237" s="524">
        <f t="shared" ref="K237" si="411">SUM(K239:K240)</f>
        <v>0</v>
      </c>
      <c r="L237" s="548">
        <f t="shared" ref="L237" si="412">M237+O237</f>
        <v>0.7</v>
      </c>
      <c r="M237" s="170">
        <f t="shared" ref="M237" si="413">E237+I237</f>
        <v>0.7</v>
      </c>
      <c r="N237" s="548">
        <f t="shared" ref="N237" si="414">F237+J237</f>
        <v>0.7</v>
      </c>
      <c r="O237" s="170">
        <f t="shared" ref="O237" si="415">G237+K237</f>
        <v>0</v>
      </c>
      <c r="P237" s="336"/>
      <c r="Q237" s="199"/>
      <c r="R237" s="96"/>
    </row>
    <row r="238" spans="1:18" ht="15" hidden="1" customHeight="1" x14ac:dyDescent="0.25">
      <c r="A238" s="39"/>
      <c r="B238" s="317" t="s">
        <v>181</v>
      </c>
      <c r="C238" s="706"/>
      <c r="D238" s="318"/>
      <c r="E238" s="318"/>
      <c r="F238" s="380"/>
      <c r="G238" s="318"/>
      <c r="H238" s="541"/>
      <c r="I238" s="329"/>
      <c r="J238" s="541"/>
      <c r="K238" s="329"/>
      <c r="L238" s="538"/>
      <c r="M238" s="181"/>
      <c r="N238" s="538"/>
      <c r="O238" s="181"/>
      <c r="P238" s="336"/>
      <c r="Q238" s="199"/>
      <c r="R238" s="96"/>
    </row>
    <row r="239" spans="1:18" ht="51.75" x14ac:dyDescent="0.25">
      <c r="A239" s="39"/>
      <c r="B239" s="163" t="s">
        <v>569</v>
      </c>
      <c r="C239" s="707"/>
      <c r="D239" s="290">
        <f t="shared" ref="D239" si="416">E239+G239</f>
        <v>0</v>
      </c>
      <c r="E239" s="290"/>
      <c r="F239" s="375"/>
      <c r="G239" s="290"/>
      <c r="H239" s="522">
        <f t="shared" si="410"/>
        <v>0</v>
      </c>
      <c r="I239" s="462"/>
      <c r="J239" s="522"/>
      <c r="K239" s="462"/>
      <c r="L239" s="489">
        <f t="shared" ref="L239" si="417">M239+O239</f>
        <v>0</v>
      </c>
      <c r="M239" s="180">
        <f t="shared" ref="M239" si="418">E239+I239</f>
        <v>0</v>
      </c>
      <c r="N239" s="489">
        <f t="shared" ref="N239" si="419">F239+J239</f>
        <v>0</v>
      </c>
      <c r="O239" s="180"/>
      <c r="P239" s="336"/>
    </row>
    <row r="240" spans="1:18" s="36" customFormat="1" hidden="1" x14ac:dyDescent="0.25">
      <c r="A240" s="39"/>
      <c r="B240" s="159"/>
      <c r="C240" s="521"/>
      <c r="D240" s="326">
        <f>E240+G240</f>
        <v>0</v>
      </c>
      <c r="E240" s="290"/>
      <c r="F240" s="375"/>
      <c r="G240" s="290"/>
      <c r="H240" s="522">
        <f t="shared" si="410"/>
        <v>0</v>
      </c>
      <c r="I240" s="462"/>
      <c r="J240" s="522"/>
      <c r="K240" s="462"/>
      <c r="L240" s="489">
        <f t="shared" ref="L240:L241" si="420">M240+O240</f>
        <v>0</v>
      </c>
      <c r="M240" s="180">
        <f t="shared" ref="M240" si="421">E240+I240</f>
        <v>0</v>
      </c>
      <c r="N240" s="489">
        <f t="shared" ref="N240" si="422">F240+J240</f>
        <v>0</v>
      </c>
      <c r="O240" s="180">
        <f t="shared" ref="O240" si="423">G240+K240</f>
        <v>0</v>
      </c>
      <c r="P240" s="336"/>
      <c r="Q240" s="204"/>
      <c r="R240" s="205"/>
    </row>
    <row r="241" spans="1:18" s="36" customFormat="1" x14ac:dyDescent="0.25">
      <c r="A241" s="32" t="s">
        <v>96</v>
      </c>
      <c r="B241" s="35" t="s">
        <v>156</v>
      </c>
      <c r="C241" s="516" t="s">
        <v>46</v>
      </c>
      <c r="D241" s="290">
        <f>E241+G241</f>
        <v>463.09999999999997</v>
      </c>
      <c r="E241" s="290">
        <f>E244+E245+E243</f>
        <v>463.09999999999997</v>
      </c>
      <c r="F241" s="375">
        <f t="shared" ref="F241:G241" si="424">F244+F245+F243</f>
        <v>376.4</v>
      </c>
      <c r="G241" s="290">
        <f t="shared" si="424"/>
        <v>0</v>
      </c>
      <c r="H241" s="522">
        <f t="shared" si="410"/>
        <v>0</v>
      </c>
      <c r="I241" s="462">
        <f t="shared" ref="I241:O241" si="425">I244+I245+I243</f>
        <v>0</v>
      </c>
      <c r="J241" s="522">
        <f t="shared" si="425"/>
        <v>0</v>
      </c>
      <c r="K241" s="462">
        <f t="shared" si="425"/>
        <v>0</v>
      </c>
      <c r="L241" s="489">
        <f t="shared" si="420"/>
        <v>463.09999999999997</v>
      </c>
      <c r="M241" s="180">
        <f t="shared" ref="M241" si="426">M244+M245+M243</f>
        <v>463.09999999999997</v>
      </c>
      <c r="N241" s="489">
        <f t="shared" si="425"/>
        <v>376.4</v>
      </c>
      <c r="O241" s="180">
        <f t="shared" si="425"/>
        <v>0</v>
      </c>
    </row>
    <row r="242" spans="1:18" s="36" customFormat="1" x14ac:dyDescent="0.25">
      <c r="A242" s="39"/>
      <c r="B242" s="155" t="s">
        <v>181</v>
      </c>
      <c r="C242" s="517"/>
      <c r="D242" s="520"/>
      <c r="E242" s="380"/>
      <c r="F242" s="318"/>
      <c r="G242" s="380"/>
      <c r="H242" s="329"/>
      <c r="I242" s="541"/>
      <c r="J242" s="329"/>
      <c r="K242" s="541"/>
      <c r="L242" s="180"/>
      <c r="M242" s="489"/>
      <c r="N242" s="180"/>
      <c r="O242" s="180"/>
      <c r="P242" s="336"/>
      <c r="Q242" s="2"/>
      <c r="R242" s="2"/>
    </row>
    <row r="243" spans="1:18" s="36" customFormat="1" ht="51.75" x14ac:dyDescent="0.25">
      <c r="A243" s="39"/>
      <c r="B243" s="158" t="s">
        <v>569</v>
      </c>
      <c r="C243" s="517"/>
      <c r="D243" s="520">
        <f>E243+G243</f>
        <v>0.4</v>
      </c>
      <c r="E243" s="380">
        <v>0.4</v>
      </c>
      <c r="F243" s="318">
        <v>0.4</v>
      </c>
      <c r="G243" s="380"/>
      <c r="H243" s="329">
        <f t="shared" ref="H243" si="427">I243+K243</f>
        <v>0</v>
      </c>
      <c r="I243" s="541"/>
      <c r="J243" s="329"/>
      <c r="K243" s="541"/>
      <c r="L243" s="289">
        <f t="shared" ref="L243" si="428">M243+O243</f>
        <v>0.4</v>
      </c>
      <c r="M243" s="557">
        <f t="shared" ref="M243" si="429">E243+I243</f>
        <v>0.4</v>
      </c>
      <c r="N243" s="289">
        <f t="shared" ref="N243" si="430">F243+J243</f>
        <v>0.4</v>
      </c>
      <c r="O243" s="289"/>
      <c r="P243" s="336"/>
      <c r="Q243" s="2"/>
      <c r="R243" s="2"/>
    </row>
    <row r="244" spans="1:18" s="36" customFormat="1" ht="51.75" x14ac:dyDescent="0.25">
      <c r="A244" s="39"/>
      <c r="B244" s="411" t="s">
        <v>570</v>
      </c>
      <c r="C244" s="517"/>
      <c r="D244" s="520">
        <f>E244+G244</f>
        <v>5</v>
      </c>
      <c r="E244" s="380">
        <v>5</v>
      </c>
      <c r="F244" s="318"/>
      <c r="G244" s="380"/>
      <c r="H244" s="329">
        <f t="shared" si="345"/>
        <v>0</v>
      </c>
      <c r="I244" s="541"/>
      <c r="J244" s="329"/>
      <c r="K244" s="541"/>
      <c r="L244" s="289">
        <f t="shared" ref="L244" si="431">M244+O244</f>
        <v>5</v>
      </c>
      <c r="M244" s="557">
        <f t="shared" ref="M244" si="432">E244+I244</f>
        <v>5</v>
      </c>
      <c r="N244" s="289">
        <f t="shared" ref="N244:N245" si="433">F244+J244</f>
        <v>0</v>
      </c>
      <c r="O244" s="289"/>
      <c r="P244" s="336"/>
      <c r="Q244" s="2"/>
      <c r="R244" s="2"/>
    </row>
    <row r="245" spans="1:18" ht="27.75" customHeight="1" x14ac:dyDescent="0.25">
      <c r="A245" s="39"/>
      <c r="B245" s="411" t="s">
        <v>362</v>
      </c>
      <c r="C245" s="517"/>
      <c r="D245" s="520">
        <f>E245+G245</f>
        <v>457.7</v>
      </c>
      <c r="E245" s="380">
        <v>457.7</v>
      </c>
      <c r="F245" s="318">
        <v>376</v>
      </c>
      <c r="G245" s="380"/>
      <c r="H245" s="329">
        <f t="shared" ref="H245" si="434">I245+K245</f>
        <v>0</v>
      </c>
      <c r="I245" s="541"/>
      <c r="J245" s="329"/>
      <c r="K245" s="541"/>
      <c r="L245" s="180">
        <f>M245+O245</f>
        <v>457.7</v>
      </c>
      <c r="M245" s="489">
        <f>E245+I245</f>
        <v>457.7</v>
      </c>
      <c r="N245" s="180">
        <f t="shared" si="433"/>
        <v>376</v>
      </c>
      <c r="O245" s="180">
        <f t="shared" ref="O245" si="435">G245+K245</f>
        <v>0</v>
      </c>
      <c r="P245" s="336"/>
      <c r="R245" s="207"/>
    </row>
    <row r="246" spans="1:18" x14ac:dyDescent="0.25">
      <c r="A246" s="365" t="s">
        <v>97</v>
      </c>
      <c r="B246" s="85" t="s">
        <v>165</v>
      </c>
      <c r="C246" s="324"/>
      <c r="D246" s="526">
        <f t="shared" ref="D246:O246" si="436">D108+D117+D122+D126+D130+D134+D138+D142+D146+D150+D154+D158+D162+D166+D170+D174+D182+D186+D190+D195+D199+D203+D207+D211+D215+D219+D223+D227+D229+D233+D237+D241+D178</f>
        <v>2194.2000000000003</v>
      </c>
      <c r="E246" s="526">
        <f t="shared" si="436"/>
        <v>993.99999999999977</v>
      </c>
      <c r="F246" s="526">
        <f t="shared" si="436"/>
        <v>438.59999999999997</v>
      </c>
      <c r="G246" s="526">
        <f t="shared" si="436"/>
        <v>1200.2</v>
      </c>
      <c r="H246" s="526">
        <f t="shared" si="436"/>
        <v>-475.59999999999997</v>
      </c>
      <c r="I246" s="526">
        <f t="shared" si="436"/>
        <v>-42</v>
      </c>
      <c r="J246" s="526">
        <f t="shared" si="436"/>
        <v>-5.1000000000000005</v>
      </c>
      <c r="K246" s="526">
        <f t="shared" si="436"/>
        <v>-433.59999999999997</v>
      </c>
      <c r="L246" s="526">
        <f t="shared" si="436"/>
        <v>1718.6000000000001</v>
      </c>
      <c r="M246" s="526">
        <f t="shared" si="436"/>
        <v>951.99999999999989</v>
      </c>
      <c r="N246" s="526">
        <f t="shared" si="436"/>
        <v>433.5</v>
      </c>
      <c r="O246" s="526">
        <f t="shared" si="436"/>
        <v>766.6</v>
      </c>
      <c r="P246" s="337"/>
    </row>
    <row r="247" spans="1:18" x14ac:dyDescent="0.25">
      <c r="A247" s="32" t="s">
        <v>98</v>
      </c>
      <c r="B247" s="674" t="s">
        <v>169</v>
      </c>
      <c r="C247" s="682"/>
      <c r="D247" s="682"/>
      <c r="E247" s="682"/>
      <c r="F247" s="682"/>
      <c r="G247" s="682"/>
      <c r="H247" s="682"/>
      <c r="I247" s="682"/>
      <c r="J247" s="682"/>
      <c r="K247" s="682"/>
      <c r="L247" s="682"/>
      <c r="M247" s="682"/>
      <c r="N247" s="682"/>
      <c r="O247" s="683"/>
      <c r="P247" s="325"/>
      <c r="Q247" s="199"/>
      <c r="R247" s="96"/>
    </row>
    <row r="248" spans="1:18" x14ac:dyDescent="0.25">
      <c r="A248" s="32" t="s">
        <v>99</v>
      </c>
      <c r="B248" s="29" t="s">
        <v>20</v>
      </c>
      <c r="C248" s="569" t="s">
        <v>25</v>
      </c>
      <c r="D248" s="527">
        <f t="shared" ref="D248" si="437">E248+G248</f>
        <v>210.89999999999998</v>
      </c>
      <c r="E248" s="374">
        <f>E250+E251</f>
        <v>156.19999999999999</v>
      </c>
      <c r="F248" s="374">
        <f t="shared" ref="F248:G248" si="438">F250+F251</f>
        <v>0</v>
      </c>
      <c r="G248" s="374">
        <f t="shared" si="438"/>
        <v>54.7</v>
      </c>
      <c r="H248" s="533">
        <f>I248+K248</f>
        <v>-6.3</v>
      </c>
      <c r="I248" s="524">
        <f>I250+I251</f>
        <v>-6.2</v>
      </c>
      <c r="J248" s="547">
        <f t="shared" ref="J248:K248" si="439">J250+J251</f>
        <v>0</v>
      </c>
      <c r="K248" s="524">
        <f t="shared" si="439"/>
        <v>-0.1</v>
      </c>
      <c r="L248" s="170">
        <f>M248+O248</f>
        <v>204.6</v>
      </c>
      <c r="M248" s="548">
        <f>M250+M251</f>
        <v>150</v>
      </c>
      <c r="N248" s="170">
        <f t="shared" ref="N248:O248" si="440">N250+N251</f>
        <v>0</v>
      </c>
      <c r="O248" s="558">
        <f t="shared" si="440"/>
        <v>54.6</v>
      </c>
      <c r="P248" s="336"/>
      <c r="Q248" s="199"/>
      <c r="R248" s="96"/>
    </row>
    <row r="249" spans="1:18" x14ac:dyDescent="0.25">
      <c r="A249" s="39"/>
      <c r="B249" s="317" t="s">
        <v>181</v>
      </c>
      <c r="C249" s="573"/>
      <c r="D249" s="520"/>
      <c r="E249" s="328"/>
      <c r="F249" s="318"/>
      <c r="G249" s="380"/>
      <c r="H249" s="536"/>
      <c r="I249" s="462"/>
      <c r="J249" s="541"/>
      <c r="K249" s="462"/>
      <c r="L249" s="180"/>
      <c r="M249" s="489"/>
      <c r="N249" s="180"/>
      <c r="O249" s="555"/>
      <c r="P249" s="336"/>
      <c r="Q249" s="199"/>
      <c r="R249" s="96"/>
    </row>
    <row r="250" spans="1:18" ht="26.25" x14ac:dyDescent="0.25">
      <c r="A250" s="39"/>
      <c r="B250" s="568" t="s">
        <v>330</v>
      </c>
      <c r="C250" s="570"/>
      <c r="D250" s="369">
        <f t="shared" ref="D250:D251" si="441">E250+G250</f>
        <v>60.900000000000006</v>
      </c>
      <c r="E250" s="369">
        <v>6.2</v>
      </c>
      <c r="F250" s="369"/>
      <c r="G250" s="369">
        <v>54.7</v>
      </c>
      <c r="H250" s="488">
        <f>I250+K250</f>
        <v>-6.3</v>
      </c>
      <c r="I250" s="488">
        <v>-6.2</v>
      </c>
      <c r="J250" s="488"/>
      <c r="K250" s="488">
        <v>-0.1</v>
      </c>
      <c r="L250" s="555">
        <f>M250+O250</f>
        <v>54.6</v>
      </c>
      <c r="M250" s="489">
        <f t="shared" ref="M250:O250" si="442">E250+I250</f>
        <v>0</v>
      </c>
      <c r="N250" s="180">
        <f t="shared" si="442"/>
        <v>0</v>
      </c>
      <c r="O250" s="555">
        <f t="shared" si="442"/>
        <v>54.6</v>
      </c>
      <c r="P250" s="336"/>
      <c r="Q250" s="199"/>
      <c r="R250" s="96"/>
    </row>
    <row r="251" spans="1:18" ht="39" x14ac:dyDescent="0.25">
      <c r="A251" s="222"/>
      <c r="B251" s="572" t="s">
        <v>201</v>
      </c>
      <c r="C251" s="571"/>
      <c r="D251" s="529">
        <f t="shared" si="441"/>
        <v>150</v>
      </c>
      <c r="E251" s="290">
        <v>150</v>
      </c>
      <c r="F251" s="290"/>
      <c r="G251" s="290"/>
      <c r="H251" s="462">
        <f t="shared" ref="H251" si="443">I251+K251</f>
        <v>0</v>
      </c>
      <c r="I251" s="462"/>
      <c r="J251" s="462"/>
      <c r="K251" s="462"/>
      <c r="L251" s="180">
        <f t="shared" ref="L251" si="444">M251+O251</f>
        <v>150</v>
      </c>
      <c r="M251" s="489">
        <f t="shared" ref="M251" si="445">E251+I251</f>
        <v>150</v>
      </c>
      <c r="N251" s="180">
        <f t="shared" ref="N251" si="446">F251+J251</f>
        <v>0</v>
      </c>
      <c r="O251" s="555">
        <f t="shared" ref="O251" si="447">G251+K251</f>
        <v>0</v>
      </c>
      <c r="P251" s="336"/>
      <c r="Q251" s="199"/>
      <c r="R251" s="96"/>
    </row>
    <row r="252" spans="1:18" x14ac:dyDescent="0.25">
      <c r="A252" s="222" t="s">
        <v>100</v>
      </c>
      <c r="B252" s="85" t="s">
        <v>166</v>
      </c>
      <c r="C252" s="201"/>
      <c r="D252" s="559">
        <f t="shared" ref="D252:O252" si="448">D248</f>
        <v>210.89999999999998</v>
      </c>
      <c r="E252" s="559">
        <f t="shared" si="448"/>
        <v>156.19999999999999</v>
      </c>
      <c r="F252" s="559">
        <f t="shared" si="448"/>
        <v>0</v>
      </c>
      <c r="G252" s="559">
        <f t="shared" si="448"/>
        <v>54.7</v>
      </c>
      <c r="H252" s="560">
        <f t="shared" si="448"/>
        <v>-6.3</v>
      </c>
      <c r="I252" s="560">
        <f t="shared" si="448"/>
        <v>-6.2</v>
      </c>
      <c r="J252" s="560">
        <f t="shared" si="448"/>
        <v>0</v>
      </c>
      <c r="K252" s="560">
        <f t="shared" si="448"/>
        <v>-0.1</v>
      </c>
      <c r="L252" s="561">
        <f t="shared" si="448"/>
        <v>204.6</v>
      </c>
      <c r="M252" s="561">
        <f t="shared" si="448"/>
        <v>150</v>
      </c>
      <c r="N252" s="561">
        <f t="shared" si="448"/>
        <v>0</v>
      </c>
      <c r="O252" s="561">
        <f t="shared" si="448"/>
        <v>54.6</v>
      </c>
      <c r="P252" s="337"/>
      <c r="Q252" s="199"/>
      <c r="R252" s="207"/>
    </row>
    <row r="253" spans="1:18" x14ac:dyDescent="0.25">
      <c r="A253" s="32" t="s">
        <v>101</v>
      </c>
      <c r="B253" s="601" t="s">
        <v>60</v>
      </c>
      <c r="C253" s="682"/>
      <c r="D253" s="682"/>
      <c r="E253" s="682"/>
      <c r="F253" s="682"/>
      <c r="G253" s="682"/>
      <c r="H253" s="682"/>
      <c r="I253" s="682"/>
      <c r="J253" s="682"/>
      <c r="K253" s="682"/>
      <c r="L253" s="682"/>
      <c r="M253" s="682"/>
      <c r="N253" s="682"/>
      <c r="O253" s="683"/>
      <c r="P253" s="325"/>
    </row>
    <row r="254" spans="1:18" x14ac:dyDescent="0.25">
      <c r="A254" s="32" t="s">
        <v>102</v>
      </c>
      <c r="B254" s="17" t="s">
        <v>20</v>
      </c>
      <c r="C254" s="440" t="s">
        <v>30</v>
      </c>
      <c r="D254" s="164">
        <f t="shared" ref="D254:D258" si="449">E254+G254</f>
        <v>2340.1999999999998</v>
      </c>
      <c r="E254" s="164">
        <f>E256+E257+E259+E258</f>
        <v>1560.8</v>
      </c>
      <c r="F254" s="164">
        <f t="shared" ref="F254" si="450">F256+F257+F259+F258</f>
        <v>11.399999999999999</v>
      </c>
      <c r="G254" s="164">
        <v>779.4</v>
      </c>
      <c r="H254" s="168">
        <f t="shared" ref="H254" si="451">I254+K254</f>
        <v>-101.89999999999998</v>
      </c>
      <c r="I254" s="168">
        <f>I256+I257+I259+I258</f>
        <v>-201.89999999999998</v>
      </c>
      <c r="J254" s="168">
        <f t="shared" ref="J254:K254" si="452">J256+J257+J259+J258</f>
        <v>0.1</v>
      </c>
      <c r="K254" s="168">
        <f t="shared" si="452"/>
        <v>100</v>
      </c>
      <c r="L254" s="377">
        <f>M254+O254</f>
        <v>2238.3000000000002</v>
      </c>
      <c r="M254" s="166">
        <f t="shared" ref="M254" si="453">E254+I254</f>
        <v>1358.9</v>
      </c>
      <c r="N254" s="210">
        <f t="shared" ref="N254" si="454">F254+J254</f>
        <v>11.499999999999998</v>
      </c>
      <c r="O254" s="166">
        <f t="shared" ref="O254" si="455">G254+K254</f>
        <v>879.4</v>
      </c>
      <c r="P254" s="336"/>
    </row>
    <row r="255" spans="1:18" x14ac:dyDescent="0.25">
      <c r="A255" s="39"/>
      <c r="B255" s="378" t="s">
        <v>181</v>
      </c>
      <c r="C255" s="441"/>
      <c r="D255" s="318">
        <f t="shared" si="449"/>
        <v>0</v>
      </c>
      <c r="E255" s="318"/>
      <c r="F255" s="318"/>
      <c r="G255" s="318"/>
      <c r="H255" s="462">
        <f>I255+K255</f>
        <v>0</v>
      </c>
      <c r="I255" s="462"/>
      <c r="J255" s="462"/>
      <c r="K255" s="540"/>
      <c r="L255" s="537"/>
      <c r="M255" s="181"/>
      <c r="N255" s="538"/>
      <c r="O255" s="181"/>
      <c r="P255" s="336"/>
    </row>
    <row r="256" spans="1:18" ht="40.5" customHeight="1" x14ac:dyDescent="0.25">
      <c r="A256" s="39"/>
      <c r="B256" s="381" t="s">
        <v>349</v>
      </c>
      <c r="C256" s="441"/>
      <c r="D256" s="369">
        <f t="shared" si="449"/>
        <v>673.1</v>
      </c>
      <c r="E256" s="369">
        <v>423.7</v>
      </c>
      <c r="F256" s="369">
        <v>3.2</v>
      </c>
      <c r="G256" s="369">
        <v>249.4</v>
      </c>
      <c r="H256" s="462">
        <f>I256+K256</f>
        <v>-165.8</v>
      </c>
      <c r="I256" s="462">
        <v>-45.8</v>
      </c>
      <c r="J256" s="462"/>
      <c r="K256" s="540">
        <v>-120</v>
      </c>
      <c r="L256" s="562">
        <f t="shared" ref="L256:L311" si="456">M256+O256</f>
        <v>507.29999999999995</v>
      </c>
      <c r="M256" s="289">
        <f t="shared" ref="M256" si="457">E256+I256</f>
        <v>377.9</v>
      </c>
      <c r="N256" s="557">
        <f t="shared" ref="N256" si="458">F256+J256</f>
        <v>3.2</v>
      </c>
      <c r="O256" s="289">
        <f t="shared" ref="O256" si="459">G256+K256</f>
        <v>129.4</v>
      </c>
      <c r="P256" s="336"/>
    </row>
    <row r="257" spans="1:18" ht="26.25" x14ac:dyDescent="0.25">
      <c r="A257" s="39"/>
      <c r="B257" s="327" t="s">
        <v>330</v>
      </c>
      <c r="C257" s="442"/>
      <c r="D257" s="369">
        <f t="shared" si="449"/>
        <v>1137.0999999999999</v>
      </c>
      <c r="E257" s="375">
        <v>1137.0999999999999</v>
      </c>
      <c r="F257" s="290">
        <v>8.1999999999999993</v>
      </c>
      <c r="G257" s="375"/>
      <c r="H257" s="462">
        <f>I257+K257</f>
        <v>-156.1</v>
      </c>
      <c r="I257" s="462">
        <v>-156.1</v>
      </c>
      <c r="J257" s="462">
        <v>0.1</v>
      </c>
      <c r="K257" s="540"/>
      <c r="L257" s="181">
        <f t="shared" si="456"/>
        <v>980.99999999999989</v>
      </c>
      <c r="M257" s="555">
        <f t="shared" ref="M257" si="460">E257+I257</f>
        <v>980.99999999999989</v>
      </c>
      <c r="N257" s="180">
        <f t="shared" ref="N257" si="461">F257+J257</f>
        <v>8.2999999999999989</v>
      </c>
      <c r="O257" s="180">
        <f t="shared" ref="O257" si="462">G257+K257</f>
        <v>0</v>
      </c>
      <c r="P257" s="336"/>
    </row>
    <row r="258" spans="1:18" ht="26.25" x14ac:dyDescent="0.25">
      <c r="A258" s="39"/>
      <c r="B258" s="327" t="s">
        <v>537</v>
      </c>
      <c r="C258" s="484"/>
      <c r="D258" s="520">
        <f t="shared" si="449"/>
        <v>30</v>
      </c>
      <c r="E258" s="375"/>
      <c r="F258" s="290"/>
      <c r="G258" s="375">
        <v>30</v>
      </c>
      <c r="H258" s="462">
        <f>I258+K258</f>
        <v>0</v>
      </c>
      <c r="I258" s="462"/>
      <c r="J258" s="462"/>
      <c r="K258" s="540"/>
      <c r="L258" s="289">
        <f t="shared" si="456"/>
        <v>30</v>
      </c>
      <c r="M258" s="555">
        <f t="shared" ref="M258" si="463">E258+I258</f>
        <v>0</v>
      </c>
      <c r="N258" s="180">
        <f t="shared" ref="N258" si="464">F258+J258</f>
        <v>0</v>
      </c>
      <c r="O258" s="180">
        <f t="shared" ref="O258" si="465">G258+K258</f>
        <v>30</v>
      </c>
      <c r="P258" s="336"/>
    </row>
    <row r="259" spans="1:18" ht="26.25" x14ac:dyDescent="0.25">
      <c r="A259" s="222"/>
      <c r="B259" s="411" t="s">
        <v>484</v>
      </c>
      <c r="C259" s="443"/>
      <c r="D259" s="527">
        <f>E259+G259</f>
        <v>500</v>
      </c>
      <c r="E259" s="563"/>
      <c r="F259" s="369"/>
      <c r="G259" s="469">
        <v>500</v>
      </c>
      <c r="H259" s="488">
        <f>I259+K259</f>
        <v>220</v>
      </c>
      <c r="I259" s="462"/>
      <c r="J259" s="462"/>
      <c r="K259" s="540">
        <v>220</v>
      </c>
      <c r="L259" s="289">
        <f t="shared" ref="L259" si="466">M259+O259</f>
        <v>720</v>
      </c>
      <c r="M259" s="555">
        <f t="shared" ref="M259" si="467">E259+I259</f>
        <v>0</v>
      </c>
      <c r="N259" s="180">
        <f t="shared" ref="N259" si="468">F259+J259</f>
        <v>0</v>
      </c>
      <c r="O259" s="180">
        <f t="shared" ref="O259" si="469">G259+K259</f>
        <v>720</v>
      </c>
      <c r="P259" s="336"/>
    </row>
    <row r="260" spans="1:18" hidden="1" x14ac:dyDescent="0.25">
      <c r="A260" s="39" t="s">
        <v>118</v>
      </c>
      <c r="B260" s="35" t="s">
        <v>7</v>
      </c>
      <c r="C260" s="441" t="s">
        <v>30</v>
      </c>
      <c r="D260" s="291">
        <f t="shared" ref="D260:D311" si="470">E260+G260</f>
        <v>0</v>
      </c>
      <c r="E260" s="504"/>
      <c r="F260" s="291"/>
      <c r="G260" s="504"/>
      <c r="H260" s="524">
        <f t="shared" ref="H260:H312" si="471">I260+K260</f>
        <v>0</v>
      </c>
      <c r="I260" s="547"/>
      <c r="J260" s="524"/>
      <c r="K260" s="547">
        <f t="shared" ref="K260" si="472">K262+K263</f>
        <v>0</v>
      </c>
      <c r="L260" s="181">
        <f t="shared" si="456"/>
        <v>0</v>
      </c>
      <c r="M260" s="548">
        <f t="shared" ref="M260:M311" si="473">E260+I260</f>
        <v>0</v>
      </c>
      <c r="N260" s="170">
        <f t="shared" ref="N260:N311" si="474">F260+J260</f>
        <v>0</v>
      </c>
      <c r="O260" s="558">
        <f t="shared" ref="O260:O311" si="475">G260+K260</f>
        <v>0</v>
      </c>
      <c r="P260" s="336"/>
      <c r="Q260" s="199"/>
      <c r="R260" s="96"/>
    </row>
    <row r="261" spans="1:18" hidden="1" x14ac:dyDescent="0.25">
      <c r="A261" s="39"/>
      <c r="B261" s="155" t="s">
        <v>181</v>
      </c>
      <c r="C261" s="445"/>
      <c r="D261" s="318"/>
      <c r="E261" s="380"/>
      <c r="F261" s="318"/>
      <c r="G261" s="380"/>
      <c r="H261" s="329"/>
      <c r="I261" s="541"/>
      <c r="J261" s="329"/>
      <c r="K261" s="541"/>
      <c r="L261" s="181"/>
      <c r="M261" s="538"/>
      <c r="N261" s="181"/>
      <c r="O261" s="542"/>
      <c r="P261" s="336"/>
      <c r="Q261" s="199"/>
      <c r="R261" s="96"/>
    </row>
    <row r="262" spans="1:18" ht="26.25" hidden="1" x14ac:dyDescent="0.25">
      <c r="A262" s="39"/>
      <c r="B262" s="158" t="s">
        <v>347</v>
      </c>
      <c r="C262" s="386"/>
      <c r="D262" s="290">
        <f t="shared" si="470"/>
        <v>0</v>
      </c>
      <c r="E262" s="375"/>
      <c r="F262" s="290"/>
      <c r="G262" s="375"/>
      <c r="H262" s="462">
        <f t="shared" si="471"/>
        <v>0</v>
      </c>
      <c r="I262" s="522"/>
      <c r="J262" s="462"/>
      <c r="K262" s="522"/>
      <c r="L262" s="180">
        <f t="shared" si="456"/>
        <v>0</v>
      </c>
      <c r="M262" s="489">
        <f t="shared" si="473"/>
        <v>0</v>
      </c>
      <c r="N262" s="180">
        <f t="shared" si="474"/>
        <v>0</v>
      </c>
      <c r="O262" s="555">
        <f t="shared" si="475"/>
        <v>0</v>
      </c>
      <c r="P262" s="336"/>
      <c r="Q262" s="199"/>
      <c r="R262" s="96"/>
    </row>
    <row r="263" spans="1:18" s="36" customFormat="1" ht="25.5" hidden="1" x14ac:dyDescent="0.25">
      <c r="A263" s="222"/>
      <c r="B263" s="293" t="s">
        <v>307</v>
      </c>
      <c r="C263" s="441"/>
      <c r="D263" s="318">
        <f t="shared" si="470"/>
        <v>0</v>
      </c>
      <c r="E263" s="380"/>
      <c r="F263" s="318"/>
      <c r="G263" s="380"/>
      <c r="H263" s="329">
        <f t="shared" si="471"/>
        <v>0</v>
      </c>
      <c r="I263" s="541"/>
      <c r="J263" s="329"/>
      <c r="K263" s="541"/>
      <c r="L263" s="181">
        <f t="shared" si="456"/>
        <v>0</v>
      </c>
      <c r="M263" s="538">
        <f t="shared" si="473"/>
        <v>0</v>
      </c>
      <c r="N263" s="181">
        <f t="shared" si="474"/>
        <v>0</v>
      </c>
      <c r="O263" s="542">
        <f t="shared" si="475"/>
        <v>0</v>
      </c>
      <c r="P263" s="336"/>
      <c r="Q263" s="204"/>
      <c r="R263" s="205"/>
    </row>
    <row r="264" spans="1:18" ht="17.25" hidden="1" customHeight="1" x14ac:dyDescent="0.25">
      <c r="A264" s="32" t="s">
        <v>119</v>
      </c>
      <c r="B264" s="35" t="s">
        <v>10</v>
      </c>
      <c r="C264" s="450" t="s">
        <v>30</v>
      </c>
      <c r="D264" s="504">
        <f t="shared" si="470"/>
        <v>0</v>
      </c>
      <c r="E264" s="291"/>
      <c r="F264" s="504"/>
      <c r="G264" s="291">
        <f>G266+G267</f>
        <v>0</v>
      </c>
      <c r="H264" s="547">
        <f t="shared" si="471"/>
        <v>0</v>
      </c>
      <c r="I264" s="524"/>
      <c r="J264" s="547"/>
      <c r="K264" s="533">
        <f>K266+K267</f>
        <v>0</v>
      </c>
      <c r="L264" s="534">
        <f t="shared" si="456"/>
        <v>0</v>
      </c>
      <c r="M264" s="170">
        <f t="shared" si="473"/>
        <v>0</v>
      </c>
      <c r="N264" s="548">
        <f t="shared" si="474"/>
        <v>0</v>
      </c>
      <c r="O264" s="170">
        <f t="shared" si="475"/>
        <v>0</v>
      </c>
      <c r="P264" s="336"/>
      <c r="Q264" s="199"/>
      <c r="R264" s="96"/>
    </row>
    <row r="265" spans="1:18" ht="17.25" hidden="1" customHeight="1" x14ac:dyDescent="0.25">
      <c r="A265" s="39"/>
      <c r="B265" s="155" t="s">
        <v>181</v>
      </c>
      <c r="C265" s="446"/>
      <c r="D265" s="380"/>
      <c r="E265" s="318"/>
      <c r="F265" s="380"/>
      <c r="G265" s="318"/>
      <c r="H265" s="541"/>
      <c r="I265" s="329"/>
      <c r="J265" s="541"/>
      <c r="K265" s="536"/>
      <c r="L265" s="537"/>
      <c r="M265" s="181"/>
      <c r="N265" s="538"/>
      <c r="O265" s="181"/>
      <c r="P265" s="336"/>
      <c r="Q265" s="199"/>
      <c r="R265" s="96"/>
    </row>
    <row r="266" spans="1:18" ht="26.25" hidden="1" x14ac:dyDescent="0.25">
      <c r="A266" s="39"/>
      <c r="B266" s="158" t="s">
        <v>347</v>
      </c>
      <c r="C266" s="443"/>
      <c r="D266" s="375">
        <f>E266+G266</f>
        <v>0</v>
      </c>
      <c r="E266" s="290"/>
      <c r="F266" s="375"/>
      <c r="G266" s="290"/>
      <c r="H266" s="522">
        <f t="shared" si="471"/>
        <v>0</v>
      </c>
      <c r="I266" s="462"/>
      <c r="J266" s="522"/>
      <c r="K266" s="540"/>
      <c r="L266" s="179">
        <f t="shared" si="456"/>
        <v>0</v>
      </c>
      <c r="M266" s="180">
        <f t="shared" si="473"/>
        <v>0</v>
      </c>
      <c r="N266" s="489">
        <f t="shared" si="474"/>
        <v>0</v>
      </c>
      <c r="O266" s="180">
        <f t="shared" si="475"/>
        <v>0</v>
      </c>
      <c r="P266" s="336"/>
      <c r="Q266" s="199"/>
      <c r="R266" s="96"/>
    </row>
    <row r="267" spans="1:18" s="36" customFormat="1" ht="25.5" hidden="1" x14ac:dyDescent="0.25">
      <c r="A267" s="222"/>
      <c r="B267" s="447" t="s">
        <v>307</v>
      </c>
      <c r="C267" s="387" t="s">
        <v>30</v>
      </c>
      <c r="D267" s="318">
        <f t="shared" si="470"/>
        <v>0</v>
      </c>
      <c r="E267" s="520"/>
      <c r="F267" s="318"/>
      <c r="G267" s="328"/>
      <c r="H267" s="329">
        <f t="shared" si="471"/>
        <v>0</v>
      </c>
      <c r="I267" s="535"/>
      <c r="J267" s="329"/>
      <c r="K267" s="536"/>
      <c r="L267" s="181">
        <f t="shared" si="456"/>
        <v>0</v>
      </c>
      <c r="M267" s="181">
        <f t="shared" si="473"/>
        <v>0</v>
      </c>
      <c r="N267" s="181">
        <f t="shared" si="474"/>
        <v>0</v>
      </c>
      <c r="O267" s="181">
        <f t="shared" si="475"/>
        <v>0</v>
      </c>
      <c r="P267" s="336"/>
      <c r="Q267" s="204"/>
      <c r="R267" s="205"/>
    </row>
    <row r="268" spans="1:18" hidden="1" x14ac:dyDescent="0.25">
      <c r="A268" s="32" t="s">
        <v>120</v>
      </c>
      <c r="B268" s="35" t="s">
        <v>11</v>
      </c>
      <c r="C268" s="444" t="s">
        <v>30</v>
      </c>
      <c r="D268" s="291">
        <f t="shared" si="470"/>
        <v>0</v>
      </c>
      <c r="E268" s="504"/>
      <c r="F268" s="291"/>
      <c r="G268" s="504">
        <f>G270+G271</f>
        <v>0</v>
      </c>
      <c r="H268" s="524">
        <f t="shared" si="471"/>
        <v>0</v>
      </c>
      <c r="I268" s="547"/>
      <c r="J268" s="524"/>
      <c r="K268" s="547">
        <f>K270+K271</f>
        <v>0</v>
      </c>
      <c r="L268" s="170">
        <f t="shared" si="456"/>
        <v>0</v>
      </c>
      <c r="M268" s="548">
        <f t="shared" si="473"/>
        <v>0</v>
      </c>
      <c r="N268" s="170">
        <f t="shared" si="474"/>
        <v>0</v>
      </c>
      <c r="O268" s="558">
        <f t="shared" si="475"/>
        <v>0</v>
      </c>
      <c r="P268" s="336"/>
      <c r="Q268" s="199"/>
      <c r="R268" s="96"/>
    </row>
    <row r="269" spans="1:18" hidden="1" x14ac:dyDescent="0.25">
      <c r="A269" s="39"/>
      <c r="B269" s="155" t="s">
        <v>181</v>
      </c>
      <c r="C269" s="445"/>
      <c r="D269" s="318"/>
      <c r="E269" s="380"/>
      <c r="F269" s="318"/>
      <c r="G269" s="380"/>
      <c r="H269" s="329"/>
      <c r="I269" s="541"/>
      <c r="J269" s="329"/>
      <c r="K269" s="541"/>
      <c r="L269" s="181"/>
      <c r="M269" s="538"/>
      <c r="N269" s="181"/>
      <c r="O269" s="542"/>
      <c r="P269" s="336"/>
      <c r="Q269" s="199"/>
      <c r="R269" s="96"/>
    </row>
    <row r="270" spans="1:18" ht="26.25" hidden="1" x14ac:dyDescent="0.25">
      <c r="A270" s="39"/>
      <c r="B270" s="158" t="s">
        <v>347</v>
      </c>
      <c r="C270" s="386"/>
      <c r="D270" s="290">
        <f>E270+G270</f>
        <v>0</v>
      </c>
      <c r="E270" s="375"/>
      <c r="F270" s="290"/>
      <c r="G270" s="375"/>
      <c r="H270" s="462">
        <f t="shared" si="471"/>
        <v>0</v>
      </c>
      <c r="I270" s="522"/>
      <c r="J270" s="462"/>
      <c r="K270" s="522"/>
      <c r="L270" s="180">
        <f t="shared" si="456"/>
        <v>0</v>
      </c>
      <c r="M270" s="489">
        <f t="shared" si="473"/>
        <v>0</v>
      </c>
      <c r="N270" s="180">
        <f t="shared" si="474"/>
        <v>0</v>
      </c>
      <c r="O270" s="555">
        <f t="shared" si="475"/>
        <v>0</v>
      </c>
      <c r="P270" s="336"/>
      <c r="Q270" s="199"/>
      <c r="R270" s="96"/>
    </row>
    <row r="271" spans="1:18" s="36" customFormat="1" ht="25.5" hidden="1" x14ac:dyDescent="0.25">
      <c r="A271" s="222"/>
      <c r="B271" s="447" t="s">
        <v>307</v>
      </c>
      <c r="C271" s="387" t="s">
        <v>30</v>
      </c>
      <c r="D271" s="318">
        <f t="shared" si="470"/>
        <v>0</v>
      </c>
      <c r="E271" s="520"/>
      <c r="F271" s="318"/>
      <c r="G271" s="328"/>
      <c r="H271" s="329">
        <f t="shared" si="471"/>
        <v>0</v>
      </c>
      <c r="I271" s="535"/>
      <c r="J271" s="329"/>
      <c r="K271" s="536"/>
      <c r="L271" s="181">
        <f t="shared" si="456"/>
        <v>0</v>
      </c>
      <c r="M271" s="181">
        <f t="shared" si="473"/>
        <v>0</v>
      </c>
      <c r="N271" s="181">
        <f t="shared" si="474"/>
        <v>0</v>
      </c>
      <c r="O271" s="181">
        <f t="shared" si="475"/>
        <v>0</v>
      </c>
      <c r="P271" s="336"/>
      <c r="Q271" s="204"/>
      <c r="R271" s="205"/>
    </row>
    <row r="272" spans="1:18" hidden="1" x14ac:dyDescent="0.25">
      <c r="A272" s="32" t="s">
        <v>121</v>
      </c>
      <c r="B272" s="35" t="s">
        <v>15</v>
      </c>
      <c r="C272" s="440" t="s">
        <v>30</v>
      </c>
      <c r="D272" s="291">
        <f t="shared" si="470"/>
        <v>0</v>
      </c>
      <c r="E272" s="504"/>
      <c r="F272" s="291"/>
      <c r="G272" s="504"/>
      <c r="H272" s="524">
        <f t="shared" si="471"/>
        <v>0</v>
      </c>
      <c r="I272" s="547"/>
      <c r="J272" s="524"/>
      <c r="K272" s="547">
        <f>K274+K275</f>
        <v>0</v>
      </c>
      <c r="L272" s="170">
        <f t="shared" si="456"/>
        <v>0</v>
      </c>
      <c r="M272" s="170">
        <f t="shared" si="473"/>
        <v>0</v>
      </c>
      <c r="N272" s="548">
        <f t="shared" si="474"/>
        <v>0</v>
      </c>
      <c r="O272" s="170">
        <f t="shared" si="475"/>
        <v>0</v>
      </c>
      <c r="P272" s="336"/>
      <c r="Q272" s="199"/>
      <c r="R272" s="96"/>
    </row>
    <row r="273" spans="1:18" hidden="1" x14ac:dyDescent="0.25">
      <c r="A273" s="39"/>
      <c r="B273" s="155" t="s">
        <v>181</v>
      </c>
      <c r="C273" s="445"/>
      <c r="D273" s="318"/>
      <c r="E273" s="380"/>
      <c r="F273" s="318"/>
      <c r="G273" s="380"/>
      <c r="H273" s="329"/>
      <c r="I273" s="541"/>
      <c r="J273" s="329"/>
      <c r="K273" s="541"/>
      <c r="L273" s="181"/>
      <c r="M273" s="181"/>
      <c r="N273" s="538"/>
      <c r="O273" s="181"/>
      <c r="P273" s="336"/>
      <c r="Q273" s="199"/>
      <c r="R273" s="96"/>
    </row>
    <row r="274" spans="1:18" ht="26.25" hidden="1" x14ac:dyDescent="0.25">
      <c r="A274" s="39"/>
      <c r="B274" s="158" t="s">
        <v>347</v>
      </c>
      <c r="C274" s="386"/>
      <c r="D274" s="290">
        <f t="shared" si="470"/>
        <v>0</v>
      </c>
      <c r="E274" s="375"/>
      <c r="F274" s="290"/>
      <c r="G274" s="375"/>
      <c r="H274" s="462">
        <f t="shared" si="471"/>
        <v>0</v>
      </c>
      <c r="I274" s="522"/>
      <c r="J274" s="462"/>
      <c r="K274" s="522"/>
      <c r="L274" s="180">
        <f t="shared" si="456"/>
        <v>0</v>
      </c>
      <c r="M274" s="180">
        <f t="shared" si="473"/>
        <v>0</v>
      </c>
      <c r="N274" s="489">
        <f t="shared" si="474"/>
        <v>0</v>
      </c>
      <c r="O274" s="180">
        <f t="shared" si="475"/>
        <v>0</v>
      </c>
      <c r="P274" s="336"/>
      <c r="Q274" s="199"/>
      <c r="R274" s="96"/>
    </row>
    <row r="275" spans="1:18" s="36" customFormat="1" ht="25.5" hidden="1" x14ac:dyDescent="0.25">
      <c r="A275" s="222"/>
      <c r="B275" s="293" t="s">
        <v>307</v>
      </c>
      <c r="C275" s="441"/>
      <c r="D275" s="318">
        <f t="shared" si="470"/>
        <v>0</v>
      </c>
      <c r="E275" s="380"/>
      <c r="F275" s="318"/>
      <c r="G275" s="380"/>
      <c r="H275" s="329">
        <f t="shared" si="471"/>
        <v>0</v>
      </c>
      <c r="I275" s="541"/>
      <c r="J275" s="329"/>
      <c r="K275" s="541"/>
      <c r="L275" s="537">
        <f t="shared" si="456"/>
        <v>0</v>
      </c>
      <c r="M275" s="181">
        <f t="shared" si="473"/>
        <v>0</v>
      </c>
      <c r="N275" s="538">
        <f t="shared" si="474"/>
        <v>0</v>
      </c>
      <c r="O275" s="181">
        <f t="shared" si="475"/>
        <v>0</v>
      </c>
      <c r="P275" s="336"/>
      <c r="Q275" s="204"/>
      <c r="R275" s="205"/>
    </row>
    <row r="276" spans="1:18" s="36" customFormat="1" hidden="1" x14ac:dyDescent="0.25">
      <c r="A276" s="32" t="s">
        <v>122</v>
      </c>
      <c r="B276" s="35" t="s">
        <v>16</v>
      </c>
      <c r="C276" s="440" t="s">
        <v>30</v>
      </c>
      <c r="D276" s="291">
        <f t="shared" si="470"/>
        <v>0</v>
      </c>
      <c r="E276" s="380"/>
      <c r="F276" s="318"/>
      <c r="G276" s="380"/>
      <c r="H276" s="524">
        <f t="shared" si="471"/>
        <v>0</v>
      </c>
      <c r="I276" s="541"/>
      <c r="J276" s="329"/>
      <c r="K276" s="541"/>
      <c r="L276" s="170">
        <f t="shared" ref="L276" si="476">M276+O276</f>
        <v>0</v>
      </c>
      <c r="M276" s="170">
        <f t="shared" ref="M276" si="477">E276+I276</f>
        <v>0</v>
      </c>
      <c r="N276" s="548">
        <f t="shared" ref="N276" si="478">F276+J276</f>
        <v>0</v>
      </c>
      <c r="O276" s="170">
        <f t="shared" ref="O276" si="479">G276+K276</f>
        <v>0</v>
      </c>
      <c r="P276" s="336"/>
      <c r="Q276" s="204"/>
      <c r="R276" s="205"/>
    </row>
    <row r="277" spans="1:18" s="36" customFormat="1" ht="26.25" hidden="1" x14ac:dyDescent="0.25">
      <c r="A277" s="222"/>
      <c r="B277" s="158" t="s">
        <v>347</v>
      </c>
      <c r="C277" s="441"/>
      <c r="D277" s="318"/>
      <c r="E277" s="380"/>
      <c r="F277" s="318"/>
      <c r="G277" s="380"/>
      <c r="H277" s="329"/>
      <c r="I277" s="541"/>
      <c r="J277" s="329"/>
      <c r="K277" s="541"/>
      <c r="L277" s="180"/>
      <c r="M277" s="180"/>
      <c r="N277" s="180"/>
      <c r="O277" s="180"/>
      <c r="P277" s="336"/>
      <c r="Q277" s="204"/>
      <c r="R277" s="205"/>
    </row>
    <row r="278" spans="1:18" hidden="1" x14ac:dyDescent="0.25">
      <c r="A278" s="32" t="s">
        <v>123</v>
      </c>
      <c r="B278" s="35" t="s">
        <v>27</v>
      </c>
      <c r="C278" s="444" t="s">
        <v>30</v>
      </c>
      <c r="D278" s="291">
        <f t="shared" si="470"/>
        <v>0</v>
      </c>
      <c r="E278" s="504"/>
      <c r="F278" s="291"/>
      <c r="G278" s="504">
        <f>G280+G281</f>
        <v>0</v>
      </c>
      <c r="H278" s="524">
        <f t="shared" si="471"/>
        <v>0</v>
      </c>
      <c r="I278" s="547"/>
      <c r="J278" s="524"/>
      <c r="K278" s="547">
        <f>K280+K281</f>
        <v>0</v>
      </c>
      <c r="L278" s="170">
        <f t="shared" si="456"/>
        <v>0</v>
      </c>
      <c r="M278" s="548">
        <f t="shared" si="473"/>
        <v>0</v>
      </c>
      <c r="N278" s="170">
        <f t="shared" si="474"/>
        <v>0</v>
      </c>
      <c r="O278" s="558">
        <f t="shared" si="475"/>
        <v>0</v>
      </c>
      <c r="P278" s="336"/>
      <c r="Q278" s="199"/>
      <c r="R278" s="96"/>
    </row>
    <row r="279" spans="1:18" hidden="1" x14ac:dyDescent="0.25">
      <c r="A279" s="39"/>
      <c r="B279" s="155" t="s">
        <v>181</v>
      </c>
      <c r="C279" s="445"/>
      <c r="D279" s="318"/>
      <c r="E279" s="380"/>
      <c r="F279" s="318"/>
      <c r="G279" s="380"/>
      <c r="H279" s="329"/>
      <c r="I279" s="541"/>
      <c r="J279" s="329"/>
      <c r="K279" s="541"/>
      <c r="L279" s="181"/>
      <c r="M279" s="538"/>
      <c r="N279" s="181"/>
      <c r="O279" s="542"/>
      <c r="P279" s="336"/>
      <c r="Q279" s="199"/>
      <c r="R279" s="96"/>
    </row>
    <row r="280" spans="1:18" ht="26.25" hidden="1" x14ac:dyDescent="0.25">
      <c r="A280" s="39"/>
      <c r="B280" s="158" t="s">
        <v>347</v>
      </c>
      <c r="C280" s="386"/>
      <c r="D280" s="290">
        <f>E280+G280</f>
        <v>0</v>
      </c>
      <c r="E280" s="375"/>
      <c r="F280" s="290"/>
      <c r="G280" s="375"/>
      <c r="H280" s="462">
        <f t="shared" si="471"/>
        <v>0</v>
      </c>
      <c r="I280" s="522"/>
      <c r="J280" s="462"/>
      <c r="K280" s="522"/>
      <c r="L280" s="180">
        <f t="shared" si="456"/>
        <v>0</v>
      </c>
      <c r="M280" s="489">
        <f t="shared" si="473"/>
        <v>0</v>
      </c>
      <c r="N280" s="180">
        <f t="shared" si="474"/>
        <v>0</v>
      </c>
      <c r="O280" s="555">
        <f t="shared" si="475"/>
        <v>0</v>
      </c>
      <c r="P280" s="336"/>
      <c r="Q280" s="199"/>
      <c r="R280" s="96"/>
    </row>
    <row r="281" spans="1:18" s="36" customFormat="1" ht="25.5" hidden="1" x14ac:dyDescent="0.25">
      <c r="A281" s="222"/>
      <c r="B281" s="447" t="s">
        <v>307</v>
      </c>
      <c r="C281" s="387" t="s">
        <v>30</v>
      </c>
      <c r="D281" s="318">
        <f t="shared" si="470"/>
        <v>0</v>
      </c>
      <c r="E281" s="520"/>
      <c r="F281" s="318"/>
      <c r="G281" s="328"/>
      <c r="H281" s="329">
        <f t="shared" si="471"/>
        <v>0</v>
      </c>
      <c r="I281" s="535"/>
      <c r="J281" s="329"/>
      <c r="K281" s="536"/>
      <c r="L281" s="181">
        <f t="shared" si="456"/>
        <v>0</v>
      </c>
      <c r="M281" s="181">
        <f t="shared" si="473"/>
        <v>0</v>
      </c>
      <c r="N281" s="181">
        <f t="shared" si="474"/>
        <v>0</v>
      </c>
      <c r="O281" s="181">
        <f t="shared" si="475"/>
        <v>0</v>
      </c>
      <c r="P281" s="336"/>
      <c r="Q281" s="204"/>
      <c r="R281" s="205"/>
    </row>
    <row r="282" spans="1:18" hidden="1" x14ac:dyDescent="0.25">
      <c r="A282" s="32" t="s">
        <v>124</v>
      </c>
      <c r="B282" s="35" t="s">
        <v>52</v>
      </c>
      <c r="C282" s="450" t="s">
        <v>30</v>
      </c>
      <c r="D282" s="291">
        <f t="shared" si="470"/>
        <v>0</v>
      </c>
      <c r="E282" s="380"/>
      <c r="F282" s="291"/>
      <c r="G282" s="380">
        <f>G284+G285</f>
        <v>0</v>
      </c>
      <c r="H282" s="524">
        <f t="shared" si="471"/>
        <v>0</v>
      </c>
      <c r="I282" s="524"/>
      <c r="J282" s="541"/>
      <c r="K282" s="533">
        <f>K284+K285</f>
        <v>0</v>
      </c>
      <c r="L282" s="537">
        <f t="shared" si="456"/>
        <v>0</v>
      </c>
      <c r="M282" s="170">
        <f t="shared" si="473"/>
        <v>0</v>
      </c>
      <c r="N282" s="538">
        <f t="shared" si="474"/>
        <v>0</v>
      </c>
      <c r="O282" s="170">
        <f t="shared" si="475"/>
        <v>0</v>
      </c>
      <c r="P282" s="336"/>
      <c r="Q282" s="199"/>
      <c r="R282" s="96"/>
    </row>
    <row r="283" spans="1:18" hidden="1" x14ac:dyDescent="0.25">
      <c r="A283" s="39"/>
      <c r="B283" s="155" t="s">
        <v>181</v>
      </c>
      <c r="C283" s="446"/>
      <c r="D283" s="318"/>
      <c r="E283" s="380"/>
      <c r="F283" s="318"/>
      <c r="G283" s="380"/>
      <c r="H283" s="329"/>
      <c r="I283" s="329"/>
      <c r="J283" s="541"/>
      <c r="K283" s="536"/>
      <c r="L283" s="537"/>
      <c r="M283" s="181"/>
      <c r="N283" s="538"/>
      <c r="O283" s="181"/>
      <c r="P283" s="336"/>
      <c r="Q283" s="199"/>
      <c r="R283" s="96"/>
    </row>
    <row r="284" spans="1:18" ht="26.25" hidden="1" x14ac:dyDescent="0.25">
      <c r="A284" s="39"/>
      <c r="B284" s="158" t="s">
        <v>347</v>
      </c>
      <c r="C284" s="443"/>
      <c r="D284" s="290">
        <f>E284+G284</f>
        <v>0</v>
      </c>
      <c r="E284" s="380"/>
      <c r="F284" s="290"/>
      <c r="G284" s="380"/>
      <c r="H284" s="462">
        <f t="shared" si="471"/>
        <v>0</v>
      </c>
      <c r="I284" s="462"/>
      <c r="J284" s="541"/>
      <c r="K284" s="540"/>
      <c r="L284" s="537">
        <f t="shared" si="456"/>
        <v>0</v>
      </c>
      <c r="M284" s="180">
        <f t="shared" si="473"/>
        <v>0</v>
      </c>
      <c r="N284" s="538">
        <f t="shared" si="474"/>
        <v>0</v>
      </c>
      <c r="O284" s="180">
        <f t="shared" si="475"/>
        <v>0</v>
      </c>
      <c r="P284" s="336"/>
      <c r="Q284" s="199"/>
      <c r="R284" s="96"/>
    </row>
    <row r="285" spans="1:18" s="36" customFormat="1" ht="25.5" hidden="1" x14ac:dyDescent="0.25">
      <c r="A285" s="222"/>
      <c r="B285" s="447" t="s">
        <v>307</v>
      </c>
      <c r="C285" s="387" t="s">
        <v>30</v>
      </c>
      <c r="D285" s="318">
        <f t="shared" si="470"/>
        <v>0</v>
      </c>
      <c r="E285" s="520"/>
      <c r="F285" s="318"/>
      <c r="G285" s="328"/>
      <c r="H285" s="329">
        <f t="shared" si="471"/>
        <v>0</v>
      </c>
      <c r="I285" s="535"/>
      <c r="J285" s="329"/>
      <c r="K285" s="536"/>
      <c r="L285" s="181">
        <f t="shared" si="456"/>
        <v>0</v>
      </c>
      <c r="M285" s="181">
        <f t="shared" si="473"/>
        <v>0</v>
      </c>
      <c r="N285" s="181">
        <f t="shared" si="474"/>
        <v>0</v>
      </c>
      <c r="O285" s="181">
        <f t="shared" si="475"/>
        <v>0</v>
      </c>
      <c r="P285" s="336"/>
      <c r="Q285" s="204"/>
      <c r="R285" s="205"/>
    </row>
    <row r="286" spans="1:18" hidden="1" x14ac:dyDescent="0.25">
      <c r="A286" s="32" t="s">
        <v>125</v>
      </c>
      <c r="B286" s="35" t="s">
        <v>53</v>
      </c>
      <c r="C286" s="450" t="s">
        <v>30</v>
      </c>
      <c r="D286" s="504">
        <f t="shared" si="470"/>
        <v>0</v>
      </c>
      <c r="E286" s="291"/>
      <c r="F286" s="504"/>
      <c r="G286" s="291">
        <f>G288+G289</f>
        <v>0</v>
      </c>
      <c r="H286" s="547">
        <f t="shared" si="471"/>
        <v>0</v>
      </c>
      <c r="I286" s="524"/>
      <c r="J286" s="547"/>
      <c r="K286" s="533">
        <f>K288+K289</f>
        <v>0</v>
      </c>
      <c r="L286" s="534">
        <f t="shared" si="456"/>
        <v>0</v>
      </c>
      <c r="M286" s="170">
        <f t="shared" si="473"/>
        <v>0</v>
      </c>
      <c r="N286" s="548">
        <f t="shared" si="474"/>
        <v>0</v>
      </c>
      <c r="O286" s="170">
        <f t="shared" si="475"/>
        <v>0</v>
      </c>
      <c r="P286" s="336"/>
      <c r="Q286" s="199"/>
      <c r="R286" s="96"/>
    </row>
    <row r="287" spans="1:18" hidden="1" x14ac:dyDescent="0.25">
      <c r="A287" s="39"/>
      <c r="B287" s="155" t="s">
        <v>181</v>
      </c>
      <c r="C287" s="446"/>
      <c r="D287" s="380"/>
      <c r="E287" s="318"/>
      <c r="F287" s="380"/>
      <c r="G287" s="318"/>
      <c r="H287" s="541"/>
      <c r="I287" s="329"/>
      <c r="J287" s="541"/>
      <c r="K287" s="536"/>
      <c r="L287" s="537"/>
      <c r="M287" s="181"/>
      <c r="N287" s="538"/>
      <c r="O287" s="181"/>
      <c r="P287" s="336"/>
      <c r="Q287" s="199"/>
      <c r="R287" s="96"/>
    </row>
    <row r="288" spans="1:18" ht="26.25" hidden="1" x14ac:dyDescent="0.25">
      <c r="A288" s="39"/>
      <c r="B288" s="158" t="s">
        <v>347</v>
      </c>
      <c r="C288" s="443"/>
      <c r="D288" s="375">
        <f>E288+G288</f>
        <v>0</v>
      </c>
      <c r="E288" s="290"/>
      <c r="F288" s="375"/>
      <c r="G288" s="290"/>
      <c r="H288" s="522">
        <f t="shared" si="471"/>
        <v>0</v>
      </c>
      <c r="I288" s="462"/>
      <c r="J288" s="522"/>
      <c r="K288" s="540"/>
      <c r="L288" s="179">
        <f t="shared" si="456"/>
        <v>0</v>
      </c>
      <c r="M288" s="180">
        <f t="shared" si="473"/>
        <v>0</v>
      </c>
      <c r="N288" s="489">
        <f t="shared" si="474"/>
        <v>0</v>
      </c>
      <c r="O288" s="180">
        <f t="shared" si="475"/>
        <v>0</v>
      </c>
      <c r="P288" s="336"/>
      <c r="Q288" s="199"/>
      <c r="R288" s="96"/>
    </row>
    <row r="289" spans="1:18" s="36" customFormat="1" ht="25.5" hidden="1" x14ac:dyDescent="0.25">
      <c r="A289" s="222"/>
      <c r="B289" s="293" t="s">
        <v>307</v>
      </c>
      <c r="C289" s="442" t="s">
        <v>30</v>
      </c>
      <c r="D289" s="380">
        <f t="shared" si="470"/>
        <v>0</v>
      </c>
      <c r="E289" s="318"/>
      <c r="F289" s="380"/>
      <c r="G289" s="318"/>
      <c r="H289" s="541">
        <f t="shared" si="471"/>
        <v>0</v>
      </c>
      <c r="I289" s="329"/>
      <c r="J289" s="541"/>
      <c r="K289" s="536"/>
      <c r="L289" s="537">
        <f t="shared" si="456"/>
        <v>0</v>
      </c>
      <c r="M289" s="181">
        <f t="shared" si="473"/>
        <v>0</v>
      </c>
      <c r="N289" s="538">
        <f t="shared" si="474"/>
        <v>0</v>
      </c>
      <c r="O289" s="181">
        <f t="shared" si="475"/>
        <v>0</v>
      </c>
      <c r="P289" s="336"/>
      <c r="Q289" s="204"/>
      <c r="R289" s="205"/>
    </row>
    <row r="290" spans="1:18" hidden="1" x14ac:dyDescent="0.25">
      <c r="A290" s="32" t="s">
        <v>126</v>
      </c>
      <c r="B290" s="35" t="s">
        <v>313</v>
      </c>
      <c r="C290" s="446" t="s">
        <v>30</v>
      </c>
      <c r="D290" s="380">
        <f t="shared" si="470"/>
        <v>0</v>
      </c>
      <c r="E290" s="318"/>
      <c r="F290" s="380"/>
      <c r="G290" s="318">
        <f>G292+G293</f>
        <v>0</v>
      </c>
      <c r="H290" s="541">
        <f t="shared" si="471"/>
        <v>0</v>
      </c>
      <c r="I290" s="329"/>
      <c r="J290" s="541"/>
      <c r="K290" s="536">
        <f>K292+K293</f>
        <v>0</v>
      </c>
      <c r="L290" s="537">
        <f t="shared" si="456"/>
        <v>0</v>
      </c>
      <c r="M290" s="181">
        <f t="shared" si="473"/>
        <v>0</v>
      </c>
      <c r="N290" s="538">
        <f t="shared" si="474"/>
        <v>0</v>
      </c>
      <c r="O290" s="181">
        <f t="shared" si="475"/>
        <v>0</v>
      </c>
      <c r="P290" s="336"/>
      <c r="Q290" s="199"/>
      <c r="R290" s="96"/>
    </row>
    <row r="291" spans="1:18" hidden="1" x14ac:dyDescent="0.25">
      <c r="A291" s="39"/>
      <c r="B291" s="155" t="s">
        <v>181</v>
      </c>
      <c r="C291" s="446"/>
      <c r="D291" s="380"/>
      <c r="E291" s="318"/>
      <c r="F291" s="380"/>
      <c r="G291" s="318"/>
      <c r="H291" s="541"/>
      <c r="I291" s="329"/>
      <c r="J291" s="541"/>
      <c r="K291" s="536"/>
      <c r="L291" s="537"/>
      <c r="M291" s="181"/>
      <c r="N291" s="538"/>
      <c r="O291" s="181"/>
      <c r="P291" s="336"/>
      <c r="Q291" s="199"/>
      <c r="R291" s="96"/>
    </row>
    <row r="292" spans="1:18" ht="26.25" hidden="1" x14ac:dyDescent="0.25">
      <c r="A292" s="39"/>
      <c r="B292" s="158" t="s">
        <v>347</v>
      </c>
      <c r="C292" s="442"/>
      <c r="D292" s="380">
        <f>E292+G292</f>
        <v>0</v>
      </c>
      <c r="E292" s="318"/>
      <c r="F292" s="380"/>
      <c r="G292" s="318"/>
      <c r="H292" s="541">
        <f t="shared" si="471"/>
        <v>0</v>
      </c>
      <c r="I292" s="329"/>
      <c r="J292" s="541"/>
      <c r="K292" s="536"/>
      <c r="L292" s="537">
        <f t="shared" si="456"/>
        <v>0</v>
      </c>
      <c r="M292" s="181">
        <f t="shared" si="473"/>
        <v>0</v>
      </c>
      <c r="N292" s="538">
        <f t="shared" si="474"/>
        <v>0</v>
      </c>
      <c r="O292" s="181">
        <f t="shared" si="475"/>
        <v>0</v>
      </c>
      <c r="P292" s="336"/>
      <c r="Q292" s="199"/>
      <c r="R292" s="96"/>
    </row>
    <row r="293" spans="1:18" s="36" customFormat="1" ht="25.5" hidden="1" x14ac:dyDescent="0.25">
      <c r="A293" s="222"/>
      <c r="B293" s="293" t="s">
        <v>307</v>
      </c>
      <c r="C293" s="442" t="s">
        <v>30</v>
      </c>
      <c r="D293" s="380">
        <f t="shared" si="470"/>
        <v>0</v>
      </c>
      <c r="E293" s="318"/>
      <c r="F293" s="380"/>
      <c r="G293" s="318"/>
      <c r="H293" s="541">
        <f t="shared" si="471"/>
        <v>0</v>
      </c>
      <c r="I293" s="329"/>
      <c r="J293" s="541"/>
      <c r="K293" s="536"/>
      <c r="L293" s="537">
        <f t="shared" si="456"/>
        <v>0</v>
      </c>
      <c r="M293" s="181">
        <f t="shared" si="473"/>
        <v>0</v>
      </c>
      <c r="N293" s="538">
        <f t="shared" si="474"/>
        <v>0</v>
      </c>
      <c r="O293" s="181">
        <f t="shared" si="475"/>
        <v>0</v>
      </c>
      <c r="P293" s="336"/>
      <c r="Q293" s="204"/>
      <c r="R293" s="205"/>
    </row>
    <row r="294" spans="1:18" s="36" customFormat="1" ht="25.5" hidden="1" x14ac:dyDescent="0.25">
      <c r="A294" s="222"/>
      <c r="B294" s="293" t="s">
        <v>307</v>
      </c>
      <c r="C294" s="442" t="s">
        <v>30</v>
      </c>
      <c r="D294" s="380">
        <f t="shared" si="470"/>
        <v>0</v>
      </c>
      <c r="E294" s="318"/>
      <c r="F294" s="380"/>
      <c r="G294" s="318"/>
      <c r="H294" s="541">
        <f t="shared" si="471"/>
        <v>0</v>
      </c>
      <c r="I294" s="329"/>
      <c r="J294" s="541"/>
      <c r="K294" s="536"/>
      <c r="L294" s="537">
        <f t="shared" si="456"/>
        <v>0</v>
      </c>
      <c r="M294" s="181">
        <f t="shared" si="473"/>
        <v>0</v>
      </c>
      <c r="N294" s="538">
        <f t="shared" si="474"/>
        <v>0</v>
      </c>
      <c r="O294" s="181">
        <f t="shared" si="475"/>
        <v>0</v>
      </c>
      <c r="P294" s="336"/>
      <c r="Q294" s="204"/>
      <c r="R294" s="205"/>
    </row>
    <row r="295" spans="1:18" hidden="1" x14ac:dyDescent="0.25">
      <c r="A295" s="32" t="s">
        <v>127</v>
      </c>
      <c r="B295" s="35" t="s">
        <v>61</v>
      </c>
      <c r="C295" s="446" t="s">
        <v>30</v>
      </c>
      <c r="D295" s="380">
        <f t="shared" si="470"/>
        <v>0</v>
      </c>
      <c r="E295" s="318"/>
      <c r="F295" s="380"/>
      <c r="G295" s="318">
        <f>G297+G298</f>
        <v>0</v>
      </c>
      <c r="H295" s="541">
        <f t="shared" si="471"/>
        <v>0</v>
      </c>
      <c r="I295" s="329"/>
      <c r="J295" s="541"/>
      <c r="K295" s="536">
        <f>K297+K298</f>
        <v>0</v>
      </c>
      <c r="L295" s="537">
        <f t="shared" si="456"/>
        <v>0</v>
      </c>
      <c r="M295" s="181">
        <f t="shared" si="473"/>
        <v>0</v>
      </c>
      <c r="N295" s="538">
        <f t="shared" si="474"/>
        <v>0</v>
      </c>
      <c r="O295" s="181">
        <f t="shared" si="475"/>
        <v>0</v>
      </c>
      <c r="P295" s="336"/>
      <c r="Q295" s="199"/>
      <c r="R295" s="96"/>
    </row>
    <row r="296" spans="1:18" hidden="1" x14ac:dyDescent="0.25">
      <c r="A296" s="39"/>
      <c r="B296" s="155" t="s">
        <v>181</v>
      </c>
      <c r="C296" s="446"/>
      <c r="D296" s="380"/>
      <c r="E296" s="318"/>
      <c r="F296" s="380"/>
      <c r="G296" s="318"/>
      <c r="H296" s="541"/>
      <c r="I296" s="329"/>
      <c r="J296" s="541"/>
      <c r="K296" s="536"/>
      <c r="L296" s="537"/>
      <c r="M296" s="181"/>
      <c r="N296" s="538"/>
      <c r="O296" s="181"/>
      <c r="P296" s="336"/>
      <c r="Q296" s="199"/>
      <c r="R296" s="96"/>
    </row>
    <row r="297" spans="1:18" ht="26.25" hidden="1" x14ac:dyDescent="0.25">
      <c r="A297" s="39"/>
      <c r="B297" s="158" t="s">
        <v>347</v>
      </c>
      <c r="C297" s="442"/>
      <c r="D297" s="380">
        <f>E297+G297</f>
        <v>0</v>
      </c>
      <c r="E297" s="318"/>
      <c r="F297" s="380"/>
      <c r="G297" s="318"/>
      <c r="H297" s="541">
        <f t="shared" si="471"/>
        <v>0</v>
      </c>
      <c r="I297" s="329"/>
      <c r="J297" s="541"/>
      <c r="K297" s="536"/>
      <c r="L297" s="537">
        <f t="shared" si="456"/>
        <v>0</v>
      </c>
      <c r="M297" s="181">
        <f t="shared" si="473"/>
        <v>0</v>
      </c>
      <c r="N297" s="538">
        <f t="shared" si="474"/>
        <v>0</v>
      </c>
      <c r="O297" s="181">
        <f t="shared" si="475"/>
        <v>0</v>
      </c>
      <c r="P297" s="336"/>
      <c r="Q297" s="199"/>
      <c r="R297" s="96"/>
    </row>
    <row r="298" spans="1:18" s="36" customFormat="1" ht="25.5" hidden="1" x14ac:dyDescent="0.25">
      <c r="A298" s="222"/>
      <c r="B298" s="293" t="s">
        <v>307</v>
      </c>
      <c r="C298" s="442" t="s">
        <v>30</v>
      </c>
      <c r="D298" s="380">
        <f t="shared" si="470"/>
        <v>0</v>
      </c>
      <c r="E298" s="318"/>
      <c r="F298" s="380"/>
      <c r="G298" s="318"/>
      <c r="H298" s="541">
        <f t="shared" si="471"/>
        <v>0</v>
      </c>
      <c r="I298" s="329"/>
      <c r="J298" s="541"/>
      <c r="K298" s="536"/>
      <c r="L298" s="537">
        <f t="shared" si="456"/>
        <v>0</v>
      </c>
      <c r="M298" s="181">
        <f t="shared" si="473"/>
        <v>0</v>
      </c>
      <c r="N298" s="538">
        <f t="shared" si="474"/>
        <v>0</v>
      </c>
      <c r="O298" s="181">
        <f t="shared" si="475"/>
        <v>0</v>
      </c>
      <c r="P298" s="336"/>
      <c r="Q298" s="204"/>
      <c r="R298" s="205"/>
    </row>
    <row r="299" spans="1:18" hidden="1" x14ac:dyDescent="0.25">
      <c r="A299" s="32" t="s">
        <v>128</v>
      </c>
      <c r="B299" s="35" t="s">
        <v>144</v>
      </c>
      <c r="C299" s="450" t="s">
        <v>30</v>
      </c>
      <c r="D299" s="504">
        <f t="shared" si="470"/>
        <v>0</v>
      </c>
      <c r="E299" s="291"/>
      <c r="F299" s="504"/>
      <c r="G299" s="291">
        <f>G301+G302</f>
        <v>0</v>
      </c>
      <c r="H299" s="547">
        <f t="shared" si="471"/>
        <v>0</v>
      </c>
      <c r="I299" s="524"/>
      <c r="J299" s="547"/>
      <c r="K299" s="533">
        <f>K301+K302</f>
        <v>0</v>
      </c>
      <c r="L299" s="534">
        <f t="shared" si="456"/>
        <v>0</v>
      </c>
      <c r="M299" s="170">
        <f t="shared" si="473"/>
        <v>0</v>
      </c>
      <c r="N299" s="548">
        <f t="shared" si="474"/>
        <v>0</v>
      </c>
      <c r="O299" s="170">
        <f t="shared" si="475"/>
        <v>0</v>
      </c>
      <c r="P299" s="336"/>
      <c r="Q299" s="199"/>
      <c r="R299" s="96"/>
    </row>
    <row r="300" spans="1:18" hidden="1" x14ac:dyDescent="0.25">
      <c r="A300" s="39"/>
      <c r="B300" s="155" t="s">
        <v>181</v>
      </c>
      <c r="C300" s="446"/>
      <c r="D300" s="380"/>
      <c r="E300" s="318"/>
      <c r="F300" s="380"/>
      <c r="G300" s="318"/>
      <c r="H300" s="541"/>
      <c r="I300" s="329"/>
      <c r="J300" s="541"/>
      <c r="K300" s="536"/>
      <c r="L300" s="537"/>
      <c r="M300" s="181"/>
      <c r="N300" s="538"/>
      <c r="O300" s="181"/>
      <c r="P300" s="336"/>
      <c r="Q300" s="199"/>
      <c r="R300" s="96"/>
    </row>
    <row r="301" spans="1:18" ht="26.25" hidden="1" x14ac:dyDescent="0.25">
      <c r="A301" s="39"/>
      <c r="B301" s="158" t="s">
        <v>347</v>
      </c>
      <c r="C301" s="443"/>
      <c r="D301" s="375">
        <f>E301+G301</f>
        <v>0</v>
      </c>
      <c r="E301" s="290"/>
      <c r="F301" s="375"/>
      <c r="G301" s="290"/>
      <c r="H301" s="522">
        <f t="shared" si="471"/>
        <v>0</v>
      </c>
      <c r="I301" s="462"/>
      <c r="J301" s="522"/>
      <c r="K301" s="540"/>
      <c r="L301" s="179">
        <f t="shared" si="456"/>
        <v>0</v>
      </c>
      <c r="M301" s="180">
        <f t="shared" si="473"/>
        <v>0</v>
      </c>
      <c r="N301" s="489">
        <f t="shared" si="474"/>
        <v>0</v>
      </c>
      <c r="O301" s="180">
        <f t="shared" si="475"/>
        <v>0</v>
      </c>
      <c r="P301" s="336"/>
      <c r="Q301" s="199"/>
      <c r="R301" s="96"/>
    </row>
    <row r="302" spans="1:18" s="36" customFormat="1" ht="25.5" hidden="1" x14ac:dyDescent="0.25">
      <c r="A302" s="222"/>
      <c r="B302" s="293" t="s">
        <v>307</v>
      </c>
      <c r="C302" s="442" t="s">
        <v>30</v>
      </c>
      <c r="D302" s="380">
        <f t="shared" si="470"/>
        <v>0</v>
      </c>
      <c r="E302" s="318"/>
      <c r="F302" s="380"/>
      <c r="G302" s="318"/>
      <c r="H302" s="541">
        <f t="shared" si="471"/>
        <v>0</v>
      </c>
      <c r="I302" s="329"/>
      <c r="J302" s="541"/>
      <c r="K302" s="536"/>
      <c r="L302" s="537">
        <f t="shared" si="456"/>
        <v>0</v>
      </c>
      <c r="M302" s="181">
        <f t="shared" si="473"/>
        <v>0</v>
      </c>
      <c r="N302" s="538">
        <f t="shared" si="474"/>
        <v>0</v>
      </c>
      <c r="O302" s="181">
        <f t="shared" si="475"/>
        <v>0</v>
      </c>
      <c r="P302" s="336"/>
      <c r="Q302" s="204"/>
      <c r="R302" s="205"/>
    </row>
    <row r="303" spans="1:18" hidden="1" x14ac:dyDescent="0.25">
      <c r="A303" s="32" t="s">
        <v>129</v>
      </c>
      <c r="B303" s="35" t="s">
        <v>28</v>
      </c>
      <c r="C303" s="446" t="s">
        <v>30</v>
      </c>
      <c r="D303" s="380">
        <f t="shared" si="470"/>
        <v>0</v>
      </c>
      <c r="E303" s="318"/>
      <c r="F303" s="380"/>
      <c r="G303" s="318">
        <f>G305+G306</f>
        <v>0</v>
      </c>
      <c r="H303" s="541">
        <f t="shared" si="471"/>
        <v>0</v>
      </c>
      <c r="I303" s="329"/>
      <c r="J303" s="541"/>
      <c r="K303" s="536">
        <f>K305+K306</f>
        <v>0</v>
      </c>
      <c r="L303" s="537">
        <f t="shared" si="456"/>
        <v>0</v>
      </c>
      <c r="M303" s="181">
        <f t="shared" si="473"/>
        <v>0</v>
      </c>
      <c r="N303" s="538">
        <f t="shared" si="474"/>
        <v>0</v>
      </c>
      <c r="O303" s="181">
        <f t="shared" si="475"/>
        <v>0</v>
      </c>
      <c r="P303" s="336"/>
      <c r="Q303" s="199"/>
      <c r="R303" s="96"/>
    </row>
    <row r="304" spans="1:18" hidden="1" x14ac:dyDescent="0.25">
      <c r="A304" s="39"/>
      <c r="B304" s="155" t="s">
        <v>181</v>
      </c>
      <c r="C304" s="446"/>
      <c r="D304" s="380"/>
      <c r="E304" s="318"/>
      <c r="F304" s="380"/>
      <c r="G304" s="318"/>
      <c r="H304" s="541"/>
      <c r="I304" s="329"/>
      <c r="J304" s="541"/>
      <c r="K304" s="536"/>
      <c r="L304" s="537"/>
      <c r="M304" s="181"/>
      <c r="N304" s="538"/>
      <c r="O304" s="181"/>
      <c r="P304" s="336"/>
      <c r="Q304" s="199"/>
      <c r="R304" s="96"/>
    </row>
    <row r="305" spans="1:18" ht="26.25" hidden="1" x14ac:dyDescent="0.25">
      <c r="A305" s="39"/>
      <c r="B305" s="158" t="s">
        <v>347</v>
      </c>
      <c r="C305" s="442"/>
      <c r="D305" s="380">
        <f>E305+G305</f>
        <v>0</v>
      </c>
      <c r="E305" s="318"/>
      <c r="F305" s="380"/>
      <c r="G305" s="318"/>
      <c r="H305" s="541">
        <f t="shared" si="471"/>
        <v>0</v>
      </c>
      <c r="I305" s="329"/>
      <c r="J305" s="541"/>
      <c r="K305" s="536"/>
      <c r="L305" s="537">
        <f t="shared" si="456"/>
        <v>0</v>
      </c>
      <c r="M305" s="181">
        <f t="shared" si="473"/>
        <v>0</v>
      </c>
      <c r="N305" s="538">
        <f t="shared" si="474"/>
        <v>0</v>
      </c>
      <c r="O305" s="181">
        <f t="shared" si="475"/>
        <v>0</v>
      </c>
      <c r="P305" s="336"/>
      <c r="Q305" s="199"/>
      <c r="R305" s="96"/>
    </row>
    <row r="306" spans="1:18" s="36" customFormat="1" ht="25.5" hidden="1" x14ac:dyDescent="0.25">
      <c r="A306" s="222"/>
      <c r="B306" s="293" t="s">
        <v>307</v>
      </c>
      <c r="C306" s="442" t="s">
        <v>30</v>
      </c>
      <c r="D306" s="380">
        <f t="shared" si="470"/>
        <v>0</v>
      </c>
      <c r="E306" s="318"/>
      <c r="F306" s="380"/>
      <c r="G306" s="318"/>
      <c r="H306" s="541">
        <f t="shared" si="471"/>
        <v>0</v>
      </c>
      <c r="I306" s="329"/>
      <c r="J306" s="541"/>
      <c r="K306" s="536"/>
      <c r="L306" s="537">
        <f t="shared" si="456"/>
        <v>0</v>
      </c>
      <c r="M306" s="181">
        <f t="shared" si="473"/>
        <v>0</v>
      </c>
      <c r="N306" s="538">
        <f t="shared" si="474"/>
        <v>0</v>
      </c>
      <c r="O306" s="181">
        <f t="shared" si="475"/>
        <v>0</v>
      </c>
      <c r="P306" s="336"/>
      <c r="Q306" s="204"/>
      <c r="R306" s="205"/>
    </row>
    <row r="307" spans="1:18" hidden="1" x14ac:dyDescent="0.25">
      <c r="A307" s="32" t="s">
        <v>130</v>
      </c>
      <c r="B307" s="35" t="s">
        <v>29</v>
      </c>
      <c r="C307" s="450" t="s">
        <v>30</v>
      </c>
      <c r="D307" s="504">
        <f t="shared" si="470"/>
        <v>0</v>
      </c>
      <c r="E307" s="291"/>
      <c r="F307" s="504"/>
      <c r="G307" s="291">
        <f>G309+G310</f>
        <v>0</v>
      </c>
      <c r="H307" s="547">
        <f t="shared" si="471"/>
        <v>0</v>
      </c>
      <c r="I307" s="524"/>
      <c r="J307" s="547"/>
      <c r="K307" s="533">
        <f>K309+K310</f>
        <v>0</v>
      </c>
      <c r="L307" s="534">
        <f t="shared" si="456"/>
        <v>0</v>
      </c>
      <c r="M307" s="170">
        <f t="shared" si="473"/>
        <v>0</v>
      </c>
      <c r="N307" s="548">
        <f t="shared" si="474"/>
        <v>0</v>
      </c>
      <c r="O307" s="170">
        <f t="shared" si="475"/>
        <v>0</v>
      </c>
      <c r="P307" s="336"/>
      <c r="Q307" s="199"/>
      <c r="R307" s="96"/>
    </row>
    <row r="308" spans="1:18" hidden="1" x14ac:dyDescent="0.25">
      <c r="A308" s="39"/>
      <c r="B308" s="155" t="s">
        <v>181</v>
      </c>
      <c r="C308" s="446"/>
      <c r="D308" s="380"/>
      <c r="E308" s="318"/>
      <c r="F308" s="380"/>
      <c r="G308" s="318"/>
      <c r="H308" s="541"/>
      <c r="I308" s="329"/>
      <c r="J308" s="541"/>
      <c r="K308" s="536"/>
      <c r="L308" s="537"/>
      <c r="M308" s="181"/>
      <c r="N308" s="538"/>
      <c r="O308" s="181"/>
      <c r="P308" s="336"/>
      <c r="Q308" s="199"/>
      <c r="R308" s="96"/>
    </row>
    <row r="309" spans="1:18" ht="26.25" hidden="1" x14ac:dyDescent="0.25">
      <c r="A309" s="39"/>
      <c r="B309" s="158" t="s">
        <v>347</v>
      </c>
      <c r="C309" s="443"/>
      <c r="D309" s="375">
        <f>E309+G309</f>
        <v>0</v>
      </c>
      <c r="E309" s="290"/>
      <c r="F309" s="375"/>
      <c r="G309" s="290"/>
      <c r="H309" s="522">
        <f t="shared" si="471"/>
        <v>0</v>
      </c>
      <c r="I309" s="462"/>
      <c r="J309" s="522"/>
      <c r="K309" s="540"/>
      <c r="L309" s="179">
        <f t="shared" si="456"/>
        <v>0</v>
      </c>
      <c r="M309" s="180">
        <f t="shared" si="473"/>
        <v>0</v>
      </c>
      <c r="N309" s="489">
        <f t="shared" si="474"/>
        <v>0</v>
      </c>
      <c r="O309" s="180">
        <f t="shared" si="475"/>
        <v>0</v>
      </c>
      <c r="P309" s="336"/>
      <c r="Q309" s="199"/>
      <c r="R309" s="96"/>
    </row>
    <row r="310" spans="1:18" s="36" customFormat="1" ht="25.5" hidden="1" x14ac:dyDescent="0.25">
      <c r="A310" s="222"/>
      <c r="B310" s="447" t="s">
        <v>307</v>
      </c>
      <c r="C310" s="391" t="s">
        <v>30</v>
      </c>
      <c r="D310" s="318">
        <f t="shared" si="470"/>
        <v>0</v>
      </c>
      <c r="E310" s="520"/>
      <c r="F310" s="318"/>
      <c r="G310" s="328"/>
      <c r="H310" s="462">
        <f t="shared" si="471"/>
        <v>0</v>
      </c>
      <c r="I310" s="462"/>
      <c r="J310" s="462"/>
      <c r="K310" s="540"/>
      <c r="L310" s="180">
        <f t="shared" si="456"/>
        <v>0</v>
      </c>
      <c r="M310" s="180">
        <f t="shared" si="473"/>
        <v>0</v>
      </c>
      <c r="N310" s="180">
        <f t="shared" si="474"/>
        <v>0</v>
      </c>
      <c r="O310" s="180">
        <f t="shared" si="475"/>
        <v>0</v>
      </c>
      <c r="P310" s="336"/>
      <c r="Q310" s="204"/>
      <c r="R310" s="205"/>
    </row>
    <row r="311" spans="1:18" hidden="1" x14ac:dyDescent="0.25">
      <c r="A311" s="32" t="s">
        <v>131</v>
      </c>
      <c r="B311" s="29" t="s">
        <v>58</v>
      </c>
      <c r="C311" s="704" t="s">
        <v>30</v>
      </c>
      <c r="D311" s="291">
        <f t="shared" si="470"/>
        <v>0</v>
      </c>
      <c r="E311" s="527"/>
      <c r="F311" s="291"/>
      <c r="G311" s="374"/>
      <c r="H311" s="524">
        <f t="shared" si="471"/>
        <v>0</v>
      </c>
      <c r="I311" s="530"/>
      <c r="J311" s="524"/>
      <c r="K311" s="533"/>
      <c r="L311" s="170">
        <f t="shared" si="456"/>
        <v>0</v>
      </c>
      <c r="M311" s="170">
        <f t="shared" si="473"/>
        <v>0</v>
      </c>
      <c r="N311" s="170">
        <f t="shared" si="474"/>
        <v>0</v>
      </c>
      <c r="O311" s="170">
        <f t="shared" si="475"/>
        <v>0</v>
      </c>
      <c r="P311" s="336"/>
      <c r="Q311" s="199"/>
      <c r="R311" s="96"/>
    </row>
    <row r="312" spans="1:18" ht="26.25" hidden="1" x14ac:dyDescent="0.25">
      <c r="A312" s="222"/>
      <c r="B312" s="158" t="s">
        <v>347</v>
      </c>
      <c r="C312" s="702"/>
      <c r="D312" s="290" t="s">
        <v>161</v>
      </c>
      <c r="E312" s="529"/>
      <c r="F312" s="290"/>
      <c r="G312" s="326"/>
      <c r="H312" s="462">
        <f t="shared" si="471"/>
        <v>0</v>
      </c>
      <c r="I312" s="531"/>
      <c r="J312" s="462"/>
      <c r="K312" s="540"/>
      <c r="L312" s="180"/>
      <c r="M312" s="180"/>
      <c r="N312" s="180"/>
      <c r="O312" s="180"/>
      <c r="P312" s="336"/>
      <c r="Q312" s="199"/>
      <c r="R312" s="96"/>
    </row>
    <row r="313" spans="1:18" x14ac:dyDescent="0.25">
      <c r="A313" s="370" t="s">
        <v>103</v>
      </c>
      <c r="B313" s="21" t="s">
        <v>167</v>
      </c>
      <c r="C313" s="209"/>
      <c r="D313" s="526">
        <f t="shared" ref="D313:O313" si="480">D254+D260+D264+D268+D272+D276+D278+D282+D286+D290+D295+D299+D303+D307+D311</f>
        <v>2340.1999999999998</v>
      </c>
      <c r="E313" s="526">
        <f t="shared" si="480"/>
        <v>1560.8</v>
      </c>
      <c r="F313" s="526">
        <f t="shared" si="480"/>
        <v>11.399999999999999</v>
      </c>
      <c r="G313" s="526">
        <f t="shared" si="480"/>
        <v>779.4</v>
      </c>
      <c r="H313" s="526">
        <f t="shared" si="480"/>
        <v>-101.89999999999998</v>
      </c>
      <c r="I313" s="526">
        <f t="shared" si="480"/>
        <v>-201.89999999999998</v>
      </c>
      <c r="J313" s="526">
        <f t="shared" si="480"/>
        <v>0.1</v>
      </c>
      <c r="K313" s="564">
        <f t="shared" si="480"/>
        <v>100</v>
      </c>
      <c r="L313" s="526">
        <f t="shared" si="480"/>
        <v>2238.3000000000002</v>
      </c>
      <c r="M313" s="526">
        <f t="shared" si="480"/>
        <v>1358.9</v>
      </c>
      <c r="N313" s="526">
        <f t="shared" si="480"/>
        <v>11.499999999999998</v>
      </c>
      <c r="O313" s="526">
        <f t="shared" si="480"/>
        <v>879.4</v>
      </c>
      <c r="P313" s="337"/>
    </row>
    <row r="314" spans="1:18" ht="15.95" customHeight="1" x14ac:dyDescent="0.25">
      <c r="A314" s="39" t="s">
        <v>145</v>
      </c>
      <c r="B314" s="601" t="s">
        <v>62</v>
      </c>
      <c r="C314" s="682"/>
      <c r="D314" s="602"/>
      <c r="E314" s="602"/>
      <c r="F314" s="602"/>
      <c r="G314" s="602"/>
      <c r="H314" s="602"/>
      <c r="I314" s="602"/>
      <c r="J314" s="602"/>
      <c r="K314" s="602"/>
      <c r="L314" s="602"/>
      <c r="M314" s="602"/>
      <c r="N314" s="602"/>
      <c r="O314" s="603"/>
      <c r="P314" s="325"/>
    </row>
    <row r="315" spans="1:18" ht="15.75" customHeight="1" x14ac:dyDescent="0.25">
      <c r="A315" s="345" t="s">
        <v>146</v>
      </c>
      <c r="B315" s="35" t="s">
        <v>20</v>
      </c>
      <c r="C315" s="708">
        <v>10</v>
      </c>
      <c r="D315" s="291">
        <f>E315+G315</f>
        <v>842</v>
      </c>
      <c r="E315" s="291">
        <f>E317+E318</f>
        <v>417</v>
      </c>
      <c r="F315" s="291">
        <f t="shared" ref="F315:G315" si="481">F317+F318</f>
        <v>0</v>
      </c>
      <c r="G315" s="291">
        <f t="shared" si="481"/>
        <v>425</v>
      </c>
      <c r="H315" s="524">
        <f>I315+K315</f>
        <v>-297.89999999999998</v>
      </c>
      <c r="I315" s="530">
        <f>I317+I318</f>
        <v>-5</v>
      </c>
      <c r="J315" s="524">
        <f t="shared" ref="J315:K315" si="482">J317+J318</f>
        <v>0</v>
      </c>
      <c r="K315" s="524">
        <f t="shared" si="482"/>
        <v>-292.89999999999998</v>
      </c>
      <c r="L315" s="170">
        <f>M315+O315</f>
        <v>544.1</v>
      </c>
      <c r="M315" s="170">
        <f t="shared" ref="M315:O319" si="483">E315+I315</f>
        <v>412</v>
      </c>
      <c r="N315" s="170">
        <f t="shared" si="483"/>
        <v>0</v>
      </c>
      <c r="O315" s="170">
        <f t="shared" si="483"/>
        <v>132.10000000000002</v>
      </c>
      <c r="P315" s="336"/>
    </row>
    <row r="316" spans="1:18" ht="19.5" customHeight="1" x14ac:dyDescent="0.25">
      <c r="A316" s="219"/>
      <c r="B316" s="155" t="s">
        <v>181</v>
      </c>
      <c r="C316" s="709"/>
      <c r="D316" s="318"/>
      <c r="E316" s="318"/>
      <c r="F316" s="318"/>
      <c r="G316" s="328"/>
      <c r="H316" s="462"/>
      <c r="I316" s="535"/>
      <c r="J316" s="329"/>
      <c r="K316" s="329"/>
      <c r="L316" s="181"/>
      <c r="M316" s="181"/>
      <c r="N316" s="181"/>
      <c r="O316" s="181"/>
      <c r="P316" s="336"/>
    </row>
    <row r="317" spans="1:18" ht="24.75" customHeight="1" x14ac:dyDescent="0.25">
      <c r="A317" s="219"/>
      <c r="B317" s="411" t="s">
        <v>184</v>
      </c>
      <c r="C317" s="709"/>
      <c r="D317" s="291">
        <f>E317+G317</f>
        <v>409.7</v>
      </c>
      <c r="E317" s="291">
        <v>409.7</v>
      </c>
      <c r="F317" s="291"/>
      <c r="G317" s="374"/>
      <c r="H317" s="524">
        <f>I317+K317</f>
        <v>0</v>
      </c>
      <c r="I317" s="530"/>
      <c r="J317" s="524"/>
      <c r="K317" s="524"/>
      <c r="L317" s="170">
        <f>M317+O317</f>
        <v>409.7</v>
      </c>
      <c r="M317" s="170">
        <f t="shared" si="483"/>
        <v>409.7</v>
      </c>
      <c r="N317" s="170">
        <f t="shared" si="483"/>
        <v>0</v>
      </c>
      <c r="O317" s="170">
        <f t="shared" si="483"/>
        <v>0</v>
      </c>
      <c r="P317" s="336"/>
    </row>
    <row r="318" spans="1:18" ht="26.25" x14ac:dyDescent="0.25">
      <c r="A318" s="275"/>
      <c r="B318" s="412" t="s">
        <v>330</v>
      </c>
      <c r="C318" s="710"/>
      <c r="D318" s="290">
        <v>132.30000000000001</v>
      </c>
      <c r="E318" s="290">
        <v>7.3</v>
      </c>
      <c r="F318" s="290"/>
      <c r="G318" s="326">
        <v>425</v>
      </c>
      <c r="H318" s="462">
        <f>I318+K318</f>
        <v>-297.89999999999998</v>
      </c>
      <c r="I318" s="531">
        <v>-5</v>
      </c>
      <c r="J318" s="462"/>
      <c r="K318" s="462">
        <v>-292.89999999999998</v>
      </c>
      <c r="L318" s="289">
        <f>M318+O318</f>
        <v>134.40000000000003</v>
      </c>
      <c r="M318" s="289">
        <f t="shared" si="483"/>
        <v>2.2999999999999998</v>
      </c>
      <c r="N318" s="289">
        <f t="shared" si="483"/>
        <v>0</v>
      </c>
      <c r="O318" s="289">
        <f t="shared" si="483"/>
        <v>132.10000000000002</v>
      </c>
      <c r="P318" s="336"/>
    </row>
    <row r="319" spans="1:18" s="36" customFormat="1" x14ac:dyDescent="0.25">
      <c r="A319" s="32" t="s">
        <v>104</v>
      </c>
      <c r="B319" s="26" t="s">
        <v>47</v>
      </c>
      <c r="C319" s="658" t="s">
        <v>24</v>
      </c>
      <c r="D319" s="318">
        <f>E319+G319</f>
        <v>20.9</v>
      </c>
      <c r="E319" s="380">
        <v>20.9</v>
      </c>
      <c r="F319" s="318">
        <v>20.6</v>
      </c>
      <c r="G319" s="380"/>
      <c r="H319" s="329">
        <f>I319+K319</f>
        <v>0</v>
      </c>
      <c r="I319" s="541"/>
      <c r="J319" s="329"/>
      <c r="K319" s="541"/>
      <c r="L319" s="181">
        <f>M319+O319</f>
        <v>20.9</v>
      </c>
      <c r="M319" s="538">
        <f t="shared" si="483"/>
        <v>20.9</v>
      </c>
      <c r="N319" s="181">
        <f t="shared" si="483"/>
        <v>20.6</v>
      </c>
      <c r="O319" s="542">
        <f t="shared" si="483"/>
        <v>0</v>
      </c>
      <c r="P319" s="336"/>
      <c r="Q319" s="2"/>
      <c r="R319" s="2"/>
    </row>
    <row r="320" spans="1:18" s="36" customFormat="1" ht="51.75" x14ac:dyDescent="0.25">
      <c r="A320" s="222"/>
      <c r="B320" s="411" t="s">
        <v>535</v>
      </c>
      <c r="C320" s="658"/>
      <c r="D320" s="318"/>
      <c r="E320" s="318"/>
      <c r="F320" s="318"/>
      <c r="G320" s="380"/>
      <c r="H320" s="329"/>
      <c r="I320" s="541"/>
      <c r="J320" s="329"/>
      <c r="K320" s="541"/>
      <c r="L320" s="181"/>
      <c r="M320" s="538"/>
      <c r="N320" s="181"/>
      <c r="O320" s="542"/>
      <c r="P320" s="336"/>
      <c r="Q320" s="2"/>
      <c r="R320" s="2"/>
    </row>
    <row r="321" spans="1:20" s="36" customFormat="1" x14ac:dyDescent="0.25">
      <c r="A321" s="32" t="s">
        <v>147</v>
      </c>
      <c r="B321" s="29" t="s">
        <v>48</v>
      </c>
      <c r="C321" s="694" t="s">
        <v>24</v>
      </c>
      <c r="D321" s="374">
        <f>E321+G321</f>
        <v>150.19999999999999</v>
      </c>
      <c r="E321" s="291">
        <f>E324+E323</f>
        <v>150.19999999999999</v>
      </c>
      <c r="F321" s="291">
        <f>F324+F323</f>
        <v>130.80000000000001</v>
      </c>
      <c r="G321" s="291">
        <f t="shared" ref="G321:K321" si="484">G323+G324</f>
        <v>0</v>
      </c>
      <c r="H321" s="547">
        <f t="shared" si="484"/>
        <v>-3.8</v>
      </c>
      <c r="I321" s="524">
        <f t="shared" si="484"/>
        <v>-3.8</v>
      </c>
      <c r="J321" s="547">
        <f t="shared" si="484"/>
        <v>0</v>
      </c>
      <c r="K321" s="524">
        <f t="shared" si="484"/>
        <v>0</v>
      </c>
      <c r="L321" s="170">
        <f>M321+O321</f>
        <v>146.39999999999998</v>
      </c>
      <c r="M321" s="170">
        <f t="shared" ref="M321" si="485">E321+I321</f>
        <v>146.39999999999998</v>
      </c>
      <c r="N321" s="170">
        <f t="shared" ref="N321" si="486">F321+J321</f>
        <v>130.80000000000001</v>
      </c>
      <c r="O321" s="170">
        <f t="shared" ref="O321" si="487">G321+K321</f>
        <v>0</v>
      </c>
      <c r="P321" s="336"/>
      <c r="Q321" s="2"/>
      <c r="R321" s="2"/>
    </row>
    <row r="322" spans="1:20" s="36" customFormat="1" ht="15" customHeight="1" x14ac:dyDescent="0.25">
      <c r="A322" s="39"/>
      <c r="B322" s="155" t="s">
        <v>181</v>
      </c>
      <c r="C322" s="695"/>
      <c r="D322" s="328"/>
      <c r="E322" s="318"/>
      <c r="F322" s="380"/>
      <c r="G322" s="318"/>
      <c r="H322" s="541"/>
      <c r="I322" s="329"/>
      <c r="J322" s="541"/>
      <c r="K322" s="329"/>
      <c r="L322" s="181"/>
      <c r="M322" s="181"/>
      <c r="N322" s="538"/>
      <c r="O322" s="181"/>
      <c r="P322" s="336"/>
      <c r="Q322" s="2"/>
      <c r="R322" s="2"/>
    </row>
    <row r="323" spans="1:20" s="36" customFormat="1" ht="51.75" x14ac:dyDescent="0.25">
      <c r="A323" s="39"/>
      <c r="B323" s="411" t="s">
        <v>535</v>
      </c>
      <c r="C323" s="695"/>
      <c r="D323" s="328">
        <f>E323+G323</f>
        <v>25.2</v>
      </c>
      <c r="E323" s="318">
        <v>25.2</v>
      </c>
      <c r="F323" s="380">
        <v>24.8</v>
      </c>
      <c r="G323" s="318"/>
      <c r="H323" s="541">
        <f>I323+K323</f>
        <v>0</v>
      </c>
      <c r="I323" s="329"/>
      <c r="J323" s="541"/>
      <c r="K323" s="329"/>
      <c r="L323" s="289">
        <f>M323+O323</f>
        <v>25.2</v>
      </c>
      <c r="M323" s="289">
        <f t="shared" ref="M323:M324" si="488">E323+I323</f>
        <v>25.2</v>
      </c>
      <c r="N323" s="289">
        <f t="shared" ref="N323:N324" si="489">F323+J323</f>
        <v>24.8</v>
      </c>
      <c r="O323" s="289">
        <f t="shared" ref="O323:O324" si="490">G323+K323</f>
        <v>0</v>
      </c>
      <c r="P323" s="336"/>
      <c r="Q323" s="2"/>
      <c r="R323" s="2"/>
    </row>
    <row r="324" spans="1:20" s="36" customFormat="1" ht="26.25" x14ac:dyDescent="0.25">
      <c r="A324" s="222"/>
      <c r="B324" s="319" t="s">
        <v>330</v>
      </c>
      <c r="C324" s="695"/>
      <c r="D324" s="326">
        <f>E324+G324</f>
        <v>125</v>
      </c>
      <c r="E324" s="290">
        <v>125</v>
      </c>
      <c r="F324" s="375">
        <v>106</v>
      </c>
      <c r="G324" s="290"/>
      <c r="H324" s="522">
        <f>I324+K324</f>
        <v>-3.8</v>
      </c>
      <c r="I324" s="462">
        <v>-3.8</v>
      </c>
      <c r="J324" s="522"/>
      <c r="K324" s="462"/>
      <c r="L324" s="289">
        <f>M324+O324</f>
        <v>121.2</v>
      </c>
      <c r="M324" s="289">
        <f t="shared" si="488"/>
        <v>121.2</v>
      </c>
      <c r="N324" s="289">
        <f t="shared" si="489"/>
        <v>106</v>
      </c>
      <c r="O324" s="289">
        <f t="shared" si="490"/>
        <v>0</v>
      </c>
      <c r="P324" s="336"/>
      <c r="Q324" s="2"/>
      <c r="R324" s="2"/>
    </row>
    <row r="325" spans="1:20" s="36" customFormat="1" x14ac:dyDescent="0.25">
      <c r="A325" s="345" t="s">
        <v>148</v>
      </c>
      <c r="B325" s="35" t="s">
        <v>63</v>
      </c>
      <c r="C325" s="448" t="s">
        <v>24</v>
      </c>
      <c r="D325" s="318">
        <f>E325+G325</f>
        <v>18.5</v>
      </c>
      <c r="E325" s="380">
        <f>E329+E327</f>
        <v>18.5</v>
      </c>
      <c r="F325" s="291">
        <f>F329+F327</f>
        <v>16.200000000000003</v>
      </c>
      <c r="G325" s="380">
        <f t="shared" ref="G325" si="491">SUM(G327:G329)</f>
        <v>0</v>
      </c>
      <c r="H325" s="329">
        <f>I325+K325</f>
        <v>0</v>
      </c>
      <c r="I325" s="541">
        <f>SUM(I327:I329)</f>
        <v>0</v>
      </c>
      <c r="J325" s="329">
        <f t="shared" ref="J325:K325" si="492">SUM(J327:J329)</f>
        <v>0</v>
      </c>
      <c r="K325" s="541">
        <f t="shared" si="492"/>
        <v>0</v>
      </c>
      <c r="L325" s="181">
        <f>M325+O325</f>
        <v>18.5</v>
      </c>
      <c r="M325" s="181">
        <f t="shared" ref="M325:O329" si="493">E325+I325</f>
        <v>18.5</v>
      </c>
      <c r="N325" s="538">
        <f t="shared" si="493"/>
        <v>16.200000000000003</v>
      </c>
      <c r="O325" s="181">
        <f t="shared" si="493"/>
        <v>0</v>
      </c>
      <c r="P325" s="336"/>
      <c r="Q325" s="2"/>
      <c r="R325" s="2"/>
    </row>
    <row r="326" spans="1:20" s="36" customFormat="1" x14ac:dyDescent="0.25">
      <c r="A326" s="219"/>
      <c r="B326" s="155" t="s">
        <v>181</v>
      </c>
      <c r="C326" s="449"/>
      <c r="D326" s="318"/>
      <c r="E326" s="380"/>
      <c r="F326" s="318"/>
      <c r="G326" s="380"/>
      <c r="H326" s="329"/>
      <c r="I326" s="541"/>
      <c r="J326" s="329"/>
      <c r="K326" s="541"/>
      <c r="L326" s="181"/>
      <c r="M326" s="181"/>
      <c r="N326" s="542"/>
      <c r="O326" s="181"/>
      <c r="P326" s="336"/>
      <c r="Q326" s="2"/>
      <c r="R326" s="2"/>
    </row>
    <row r="327" spans="1:20" s="36" customFormat="1" ht="51.75" x14ac:dyDescent="0.25">
      <c r="A327" s="219"/>
      <c r="B327" s="411" t="s">
        <v>535</v>
      </c>
      <c r="C327" s="449"/>
      <c r="D327" s="318">
        <f>E327+G327</f>
        <v>6.5</v>
      </c>
      <c r="E327" s="380">
        <v>6.5</v>
      </c>
      <c r="F327" s="318">
        <v>6.4</v>
      </c>
      <c r="G327" s="380"/>
      <c r="H327" s="329">
        <f>I327+K327</f>
        <v>0</v>
      </c>
      <c r="I327" s="541"/>
      <c r="J327" s="329"/>
      <c r="K327" s="541"/>
      <c r="L327" s="289">
        <f>M327+O327</f>
        <v>6.5</v>
      </c>
      <c r="M327" s="289">
        <f>E327+I327</f>
        <v>6.5</v>
      </c>
      <c r="N327" s="289">
        <f t="shared" ref="N327" si="494">F327+J327</f>
        <v>6.4</v>
      </c>
      <c r="O327" s="289">
        <f t="shared" ref="O327" si="495">G327+K327</f>
        <v>0</v>
      </c>
      <c r="P327" s="336"/>
      <c r="Q327" s="2"/>
      <c r="R327" s="2"/>
    </row>
    <row r="328" spans="1:20" s="36" customFormat="1" ht="25.5" x14ac:dyDescent="0.25">
      <c r="A328" s="219"/>
      <c r="B328" s="249" t="s">
        <v>307</v>
      </c>
      <c r="C328" s="449"/>
      <c r="D328" s="318">
        <f>E328+G328</f>
        <v>0</v>
      </c>
      <c r="E328" s="380"/>
      <c r="F328" s="318"/>
      <c r="G328" s="380"/>
      <c r="H328" s="329">
        <f>I328+K328</f>
        <v>0</v>
      </c>
      <c r="I328" s="541"/>
      <c r="J328" s="329"/>
      <c r="K328" s="541"/>
      <c r="L328" s="289">
        <f>M328+O328</f>
        <v>0</v>
      </c>
      <c r="M328" s="289">
        <f t="shared" si="493"/>
        <v>0</v>
      </c>
      <c r="N328" s="289">
        <f t="shared" si="493"/>
        <v>0</v>
      </c>
      <c r="O328" s="289">
        <f t="shared" si="493"/>
        <v>0</v>
      </c>
      <c r="P328" s="336"/>
      <c r="Q328" s="2"/>
      <c r="R328" s="2"/>
    </row>
    <row r="329" spans="1:20" s="36" customFormat="1" ht="25.5" customHeight="1" x14ac:dyDescent="0.25">
      <c r="A329" s="275"/>
      <c r="B329" s="248" t="s">
        <v>300</v>
      </c>
      <c r="C329" s="451"/>
      <c r="D329" s="290">
        <f>E329+G329</f>
        <v>12</v>
      </c>
      <c r="E329" s="375">
        <v>12</v>
      </c>
      <c r="F329" s="290">
        <v>9.8000000000000007</v>
      </c>
      <c r="G329" s="375"/>
      <c r="H329" s="462">
        <f>I329+K329</f>
        <v>0</v>
      </c>
      <c r="I329" s="522"/>
      <c r="J329" s="462"/>
      <c r="K329" s="522"/>
      <c r="L329" s="289">
        <f>M329+O329</f>
        <v>12</v>
      </c>
      <c r="M329" s="289">
        <f>E329+I329</f>
        <v>12</v>
      </c>
      <c r="N329" s="289">
        <f t="shared" si="493"/>
        <v>9.8000000000000007</v>
      </c>
      <c r="O329" s="289">
        <f t="shared" si="493"/>
        <v>0</v>
      </c>
      <c r="P329" s="336"/>
      <c r="Q329" s="2"/>
      <c r="R329" s="2"/>
    </row>
    <row r="330" spans="1:20" s="36" customFormat="1" hidden="1" x14ac:dyDescent="0.25">
      <c r="A330" s="39" t="s">
        <v>171</v>
      </c>
      <c r="B330" s="6" t="s">
        <v>155</v>
      </c>
      <c r="C330" s="439" t="s">
        <v>24</v>
      </c>
      <c r="D330" s="318">
        <f>E330+G330</f>
        <v>0</v>
      </c>
      <c r="E330" s="318"/>
      <c r="F330" s="380"/>
      <c r="G330" s="328"/>
      <c r="H330" s="329">
        <f>I330+K330</f>
        <v>0</v>
      </c>
      <c r="I330" s="535"/>
      <c r="J330" s="541"/>
      <c r="K330" s="329"/>
      <c r="L330" s="181">
        <f>M330+O330</f>
        <v>0</v>
      </c>
      <c r="M330" s="181">
        <f t="shared" ref="M330" si="496">E330+I330</f>
        <v>0</v>
      </c>
      <c r="N330" s="181">
        <f t="shared" ref="N330" si="497">F330+J330</f>
        <v>0</v>
      </c>
      <c r="O330" s="181">
        <f t="shared" ref="O330" si="498">G330+K330</f>
        <v>0</v>
      </c>
      <c r="P330" s="336"/>
      <c r="Q330" s="2"/>
      <c r="R330" s="2"/>
    </row>
    <row r="331" spans="1:20" s="36" customFormat="1" ht="26.25" hidden="1" x14ac:dyDescent="0.25">
      <c r="A331" s="222"/>
      <c r="B331" s="381" t="s">
        <v>347</v>
      </c>
      <c r="C331" s="382"/>
      <c r="D331" s="326"/>
      <c r="E331" s="290"/>
      <c r="F331" s="375"/>
      <c r="G331" s="326"/>
      <c r="H331" s="462"/>
      <c r="I331" s="531"/>
      <c r="J331" s="522"/>
      <c r="K331" s="462"/>
      <c r="L331" s="489"/>
      <c r="M331" s="180"/>
      <c r="N331" s="489"/>
      <c r="O331" s="180"/>
      <c r="P331" s="336"/>
      <c r="Q331" s="218"/>
      <c r="R331" s="218"/>
      <c r="S331" s="392"/>
      <c r="T331" s="392"/>
    </row>
    <row r="332" spans="1:20" s="36" customFormat="1" x14ac:dyDescent="0.25">
      <c r="A332" s="345" t="s">
        <v>105</v>
      </c>
      <c r="B332" s="29" t="s">
        <v>348</v>
      </c>
      <c r="C332" s="400" t="s">
        <v>24</v>
      </c>
      <c r="D332" s="291">
        <f>E332+G332</f>
        <v>2.2000000000000002</v>
      </c>
      <c r="E332" s="291">
        <v>2.2000000000000002</v>
      </c>
      <c r="F332" s="504">
        <v>2.2000000000000002</v>
      </c>
      <c r="G332" s="374"/>
      <c r="H332" s="524">
        <f>I332+K332</f>
        <v>0</v>
      </c>
      <c r="I332" s="530"/>
      <c r="J332" s="547"/>
      <c r="K332" s="524"/>
      <c r="L332" s="170">
        <f>M332+O332</f>
        <v>2.2000000000000002</v>
      </c>
      <c r="M332" s="170">
        <f t="shared" ref="M332" si="499">E332+I332</f>
        <v>2.2000000000000002</v>
      </c>
      <c r="N332" s="170">
        <f t="shared" ref="N332" si="500">F332+J332</f>
        <v>2.2000000000000002</v>
      </c>
      <c r="O332" s="170">
        <f t="shared" ref="O332" si="501">G332+K332</f>
        <v>0</v>
      </c>
      <c r="P332" s="336"/>
      <c r="Q332" s="2"/>
      <c r="R332" s="2"/>
    </row>
    <row r="333" spans="1:20" s="36" customFormat="1" ht="51.75" x14ac:dyDescent="0.25">
      <c r="A333" s="275"/>
      <c r="B333" s="182" t="s">
        <v>535</v>
      </c>
      <c r="C333" s="401"/>
      <c r="D333" s="326"/>
      <c r="E333" s="290"/>
      <c r="F333" s="375"/>
      <c r="G333" s="326"/>
      <c r="H333" s="462"/>
      <c r="I333" s="531"/>
      <c r="J333" s="522"/>
      <c r="K333" s="462"/>
      <c r="L333" s="489"/>
      <c r="M333" s="180"/>
      <c r="N333" s="489"/>
      <c r="O333" s="180"/>
      <c r="P333" s="336"/>
      <c r="Q333" s="218"/>
      <c r="R333" s="218"/>
      <c r="S333" s="392"/>
      <c r="T333" s="392"/>
    </row>
    <row r="334" spans="1:20" ht="15.75" customHeight="1" x14ac:dyDescent="0.25">
      <c r="A334" s="454" t="s">
        <v>106</v>
      </c>
      <c r="B334" s="82" t="s">
        <v>168</v>
      </c>
      <c r="C334" s="413"/>
      <c r="D334" s="526">
        <f t="shared" ref="D334:K334" si="502">D325+D315+D319+D321+D330+D332</f>
        <v>1033.8</v>
      </c>
      <c r="E334" s="526">
        <f t="shared" si="502"/>
        <v>608.79999999999995</v>
      </c>
      <c r="F334" s="526">
        <f t="shared" si="502"/>
        <v>169.8</v>
      </c>
      <c r="G334" s="526">
        <f t="shared" si="502"/>
        <v>425</v>
      </c>
      <c r="H334" s="526">
        <f t="shared" si="502"/>
        <v>-301.7</v>
      </c>
      <c r="I334" s="526">
        <f t="shared" si="502"/>
        <v>-8.8000000000000007</v>
      </c>
      <c r="J334" s="526">
        <f t="shared" si="502"/>
        <v>0</v>
      </c>
      <c r="K334" s="526">
        <f t="shared" si="502"/>
        <v>-292.89999999999998</v>
      </c>
      <c r="L334" s="526">
        <f t="shared" ref="L334" si="503">M334+O334</f>
        <v>732.1</v>
      </c>
      <c r="M334" s="526">
        <f>M325+M315+M319+M321+M330+M332</f>
        <v>600</v>
      </c>
      <c r="N334" s="526">
        <f>N325+N315+N319+N321+N330+N332</f>
        <v>169.8</v>
      </c>
      <c r="O334" s="526">
        <f>O325+O315+O319+O321+O330+O332</f>
        <v>132.10000000000002</v>
      </c>
      <c r="P334" s="337"/>
      <c r="Q334" s="218"/>
      <c r="R334" s="218"/>
      <c r="S334" s="218"/>
      <c r="T334" s="218"/>
    </row>
    <row r="335" spans="1:20" x14ac:dyDescent="0.25">
      <c r="A335" s="454" t="s">
        <v>107</v>
      </c>
      <c r="B335" s="460" t="s">
        <v>160</v>
      </c>
      <c r="C335" s="340"/>
      <c r="D335" s="526">
        <f>D339+D340+D341+D342+D344+D343+D345+D346+D347+D348+D349+D354+D355+D338+D350+D351+D352+D353+D337</f>
        <v>13178.300000000005</v>
      </c>
      <c r="E335" s="526">
        <f>E339+E340+E341+E342+E344+E343+E345+E346+E347+E348+E349+E354+E355+E338+E350+E351+E352+E353+E337</f>
        <v>4646.0999999999995</v>
      </c>
      <c r="F335" s="526">
        <f t="shared" ref="F335:O335" si="504">F339+F340+F341+F342+F344+F343+F345+F346+F347+F348+F349+F354+F355+F338+F350+F351+F352+F353+F337</f>
        <v>655.20000000000005</v>
      </c>
      <c r="G335" s="526">
        <f t="shared" si="504"/>
        <v>8532.1999999999989</v>
      </c>
      <c r="H335" s="526">
        <f t="shared" si="504"/>
        <v>-1100.9000000000001</v>
      </c>
      <c r="I335" s="526">
        <f t="shared" si="504"/>
        <v>-250.20000000000002</v>
      </c>
      <c r="J335" s="526">
        <f t="shared" si="504"/>
        <v>-7.8</v>
      </c>
      <c r="K335" s="526">
        <f t="shared" si="504"/>
        <v>-850.7</v>
      </c>
      <c r="L335" s="526">
        <f t="shared" si="504"/>
        <v>12077.400000000003</v>
      </c>
      <c r="M335" s="526">
        <f t="shared" si="504"/>
        <v>4395.8999999999996</v>
      </c>
      <c r="N335" s="526">
        <f t="shared" si="504"/>
        <v>647.40000000000009</v>
      </c>
      <c r="O335" s="526">
        <f t="shared" si="504"/>
        <v>7681.5</v>
      </c>
      <c r="P335" s="337"/>
      <c r="Q335" s="337"/>
      <c r="R335" s="337"/>
      <c r="S335" s="337"/>
      <c r="T335" s="337"/>
    </row>
    <row r="336" spans="1:20" x14ac:dyDescent="0.25">
      <c r="A336" s="458"/>
      <c r="B336" s="455" t="s">
        <v>189</v>
      </c>
      <c r="C336" s="414"/>
      <c r="D336" s="469"/>
      <c r="E336" s="369"/>
      <c r="F336" s="369"/>
      <c r="G336" s="369"/>
      <c r="H336" s="488"/>
      <c r="I336" s="488"/>
      <c r="J336" s="488"/>
      <c r="K336" s="488"/>
      <c r="L336" s="426"/>
      <c r="M336" s="426"/>
      <c r="N336" s="426"/>
      <c r="O336" s="426"/>
      <c r="P336" s="339"/>
      <c r="Q336" s="295"/>
      <c r="R336" s="295"/>
    </row>
    <row r="337" spans="1:18" ht="63.75" x14ac:dyDescent="0.25">
      <c r="A337" s="458"/>
      <c r="B337" s="457" t="s">
        <v>578</v>
      </c>
      <c r="C337" s="414"/>
      <c r="D337" s="288">
        <f t="shared" ref="D337:D338" si="505">E337+G337</f>
        <v>218.7</v>
      </c>
      <c r="E337" s="211">
        <f>E33+E100</f>
        <v>212.6</v>
      </c>
      <c r="F337" s="211">
        <f>F33+F100</f>
        <v>1.5</v>
      </c>
      <c r="G337" s="211">
        <f>G33+G100</f>
        <v>6.1</v>
      </c>
      <c r="H337" s="212">
        <f t="shared" ref="H337:H338" si="506">I337+K337</f>
        <v>53.9</v>
      </c>
      <c r="I337" s="488">
        <f t="shared" ref="I337:O337" si="507">I33+I100</f>
        <v>51.4</v>
      </c>
      <c r="J337" s="488">
        <f t="shared" si="507"/>
        <v>1.2</v>
      </c>
      <c r="K337" s="488">
        <f t="shared" si="507"/>
        <v>2.5</v>
      </c>
      <c r="L337" s="426">
        <f t="shared" si="507"/>
        <v>272.60000000000002</v>
      </c>
      <c r="M337" s="426">
        <f t="shared" si="507"/>
        <v>264</v>
      </c>
      <c r="N337" s="426">
        <f t="shared" si="507"/>
        <v>2.7</v>
      </c>
      <c r="O337" s="426">
        <f t="shared" si="507"/>
        <v>8.6</v>
      </c>
      <c r="P337" s="339"/>
      <c r="Q337" s="295"/>
      <c r="R337" s="295"/>
    </row>
    <row r="338" spans="1:18" ht="51.75" x14ac:dyDescent="0.25">
      <c r="A338" s="458"/>
      <c r="B338" s="456" t="s">
        <v>570</v>
      </c>
      <c r="C338" s="414"/>
      <c r="D338" s="288">
        <f t="shared" si="505"/>
        <v>143.9</v>
      </c>
      <c r="E338" s="211">
        <f>E111+E122+E121+E134+E138+E142+E146+E150+E156+E158+E174+E190+E195+E203+E211+E215+E244</f>
        <v>143.9</v>
      </c>
      <c r="F338" s="211">
        <f>F111+F121+F122+F134+F138+F142+F146+F150+F156+F158+F174+F182+F190+F195+F203+F211+F215+F244</f>
        <v>0</v>
      </c>
      <c r="G338" s="211">
        <f>G111+G121+G122+G134+G138+G142+G146+G150+G156+G158+G174+G182+G190+G195+G203+G211+G215+G244</f>
        <v>0</v>
      </c>
      <c r="H338" s="212">
        <f t="shared" si="506"/>
        <v>0</v>
      </c>
      <c r="I338" s="488">
        <f t="shared" ref="I338" si="508">I111+I122+I121+I134+I138+I142+I146+I150+I156+I158+I174+I190+I195+I203+I211+I215+I244</f>
        <v>0</v>
      </c>
      <c r="J338" s="488">
        <f t="shared" ref="J338:K338" si="509">J111+J121+J122+J134+J138+J142+J146+J150+J156+J158+J174+J182+J190+J195+J203+J211+J215+J244</f>
        <v>0</v>
      </c>
      <c r="K338" s="488">
        <f t="shared" si="509"/>
        <v>0</v>
      </c>
      <c r="L338" s="426">
        <f t="shared" ref="L338" si="510">M338+O338</f>
        <v>143.9</v>
      </c>
      <c r="M338" s="426">
        <f t="shared" ref="M338" si="511">M111+M122+M121+M134+M138+M142+M146+M150+M156+M158+M174+M190+M195+M203+M211+M215+M244</f>
        <v>143.9</v>
      </c>
      <c r="N338" s="426">
        <f t="shared" ref="N338:O338" si="512">N111+N121+N122+N134+N138+N142+N146+N150+N156+N158+N174+N182+N190+N195+N203+N211+N215+N244</f>
        <v>0</v>
      </c>
      <c r="O338" s="426">
        <f t="shared" si="512"/>
        <v>0</v>
      </c>
      <c r="P338" s="339"/>
      <c r="Q338" s="295"/>
      <c r="R338" s="295"/>
    </row>
    <row r="339" spans="1:18" ht="25.5" x14ac:dyDescent="0.25">
      <c r="A339" s="458"/>
      <c r="B339" s="457" t="s">
        <v>484</v>
      </c>
      <c r="C339" s="414"/>
      <c r="D339" s="288">
        <f>E339+G339</f>
        <v>1554</v>
      </c>
      <c r="E339" s="211">
        <f>E30+E98+E113+E259</f>
        <v>200</v>
      </c>
      <c r="F339" s="211">
        <f>F30+F98+F113+F259</f>
        <v>0</v>
      </c>
      <c r="G339" s="211">
        <f>G30+G98+G113+G259</f>
        <v>1354</v>
      </c>
      <c r="H339" s="212">
        <f t="shared" ref="H339:H341" si="513">I339+K339</f>
        <v>-80</v>
      </c>
      <c r="I339" s="488">
        <f>I30+I98+I113+I259</f>
        <v>-70</v>
      </c>
      <c r="J339" s="488">
        <f>J30+J98+J113+J259</f>
        <v>0</v>
      </c>
      <c r="K339" s="488">
        <f>K30+K98+K113+K259</f>
        <v>-10</v>
      </c>
      <c r="L339" s="426">
        <f t="shared" ref="L339:L341" si="514">M339+O339</f>
        <v>1474</v>
      </c>
      <c r="M339" s="426">
        <f>M30+M98+M113+M259</f>
        <v>130</v>
      </c>
      <c r="N339" s="426">
        <f>N30+N98+N113+N259</f>
        <v>0</v>
      </c>
      <c r="O339" s="426">
        <f>O30+O98+O113+O259</f>
        <v>1344</v>
      </c>
      <c r="P339" s="296"/>
      <c r="Q339" s="296"/>
      <c r="R339" s="296"/>
    </row>
    <row r="340" spans="1:18" ht="38.25" customHeight="1" x14ac:dyDescent="0.25">
      <c r="A340" s="458"/>
      <c r="B340" s="457" t="s">
        <v>267</v>
      </c>
      <c r="C340" s="414"/>
      <c r="D340" s="288">
        <f>D85+D86+D35</f>
        <v>5545.5</v>
      </c>
      <c r="E340" s="288">
        <f>E85+E86+E35</f>
        <v>724.1</v>
      </c>
      <c r="F340" s="288">
        <f>F85+F86+F35</f>
        <v>0</v>
      </c>
      <c r="G340" s="288">
        <f>G85+G86+G35</f>
        <v>4821.3999999999996</v>
      </c>
      <c r="H340" s="212">
        <f t="shared" si="513"/>
        <v>0</v>
      </c>
      <c r="I340" s="483">
        <f>I35+I85+I86</f>
        <v>83</v>
      </c>
      <c r="J340" s="488">
        <f>J35+J85+J86</f>
        <v>0</v>
      </c>
      <c r="K340" s="483">
        <f>K35+K85+K86</f>
        <v>-83</v>
      </c>
      <c r="L340" s="426">
        <f t="shared" si="514"/>
        <v>5545.5</v>
      </c>
      <c r="M340" s="426">
        <f>M35+M85+M86</f>
        <v>807.1</v>
      </c>
      <c r="N340" s="426">
        <f>N35+N85+N86</f>
        <v>0</v>
      </c>
      <c r="O340" s="426">
        <f>O35+O85+O86</f>
        <v>4738.3999999999996</v>
      </c>
      <c r="P340" s="297"/>
      <c r="Q340" s="218"/>
      <c r="R340" s="218"/>
    </row>
    <row r="341" spans="1:18" ht="39.75" customHeight="1" x14ac:dyDescent="0.25">
      <c r="A341" s="458"/>
      <c r="B341" s="456" t="s">
        <v>349</v>
      </c>
      <c r="C341" s="414"/>
      <c r="D341" s="288">
        <f>E341+G341</f>
        <v>908.6</v>
      </c>
      <c r="E341" s="288">
        <f>E87+E88+E89+E256</f>
        <v>424.5</v>
      </c>
      <c r="F341" s="288">
        <f>F87+F88+F89+F256</f>
        <v>3.7</v>
      </c>
      <c r="G341" s="288">
        <f>G87+G88+G89+G256</f>
        <v>484.1</v>
      </c>
      <c r="H341" s="212">
        <f t="shared" si="513"/>
        <v>-197.9</v>
      </c>
      <c r="I341" s="488">
        <f>I87+I88+I89+I256</f>
        <v>-45.9</v>
      </c>
      <c r="J341" s="488">
        <f>J87+J88+J89+J256</f>
        <v>0</v>
      </c>
      <c r="K341" s="488">
        <f>K87+K88+K89+K256</f>
        <v>-152</v>
      </c>
      <c r="L341" s="426">
        <f t="shared" si="514"/>
        <v>710.7</v>
      </c>
      <c r="M341" s="426">
        <f>M87+M88+M89+M256</f>
        <v>378.59999999999997</v>
      </c>
      <c r="N341" s="426">
        <f>N87+N88+N89+N256</f>
        <v>3.7</v>
      </c>
      <c r="O341" s="426">
        <f>O87+O88+O89+O256</f>
        <v>332.1</v>
      </c>
    </row>
    <row r="342" spans="1:18" ht="25.5" customHeight="1" x14ac:dyDescent="0.25">
      <c r="A342" s="458"/>
      <c r="B342" s="456" t="s">
        <v>362</v>
      </c>
      <c r="C342" s="414"/>
      <c r="D342" s="288">
        <f>E342+G342</f>
        <v>457.7</v>
      </c>
      <c r="E342" s="288">
        <f>E245</f>
        <v>457.7</v>
      </c>
      <c r="F342" s="288">
        <f>F245</f>
        <v>376</v>
      </c>
      <c r="G342" s="288">
        <f>G245</f>
        <v>0</v>
      </c>
      <c r="H342" s="212">
        <f>I342+K342</f>
        <v>0</v>
      </c>
      <c r="I342" s="488">
        <f>I245</f>
        <v>0</v>
      </c>
      <c r="J342" s="488">
        <f>J245</f>
        <v>0</v>
      </c>
      <c r="K342" s="488">
        <f>K245</f>
        <v>0</v>
      </c>
      <c r="L342" s="426">
        <f>M342+O342</f>
        <v>457.7</v>
      </c>
      <c r="M342" s="426">
        <f>M245</f>
        <v>457.7</v>
      </c>
      <c r="N342" s="426">
        <f>N245</f>
        <v>376</v>
      </c>
      <c r="O342" s="426">
        <f>O245</f>
        <v>0</v>
      </c>
    </row>
    <row r="343" spans="1:18" ht="26.25" customHeight="1" x14ac:dyDescent="0.25">
      <c r="A343" s="458"/>
      <c r="B343" s="456" t="s">
        <v>538</v>
      </c>
      <c r="C343" s="414"/>
      <c r="D343" s="288">
        <f>E343+G343</f>
        <v>50.7</v>
      </c>
      <c r="E343" s="288">
        <f>E112</f>
        <v>0</v>
      </c>
      <c r="F343" s="288">
        <f>F112</f>
        <v>0</v>
      </c>
      <c r="G343" s="288">
        <f>G112</f>
        <v>50.7</v>
      </c>
      <c r="H343" s="212">
        <f>I343+K343</f>
        <v>0</v>
      </c>
      <c r="I343" s="488">
        <f>I112</f>
        <v>0</v>
      </c>
      <c r="J343" s="488">
        <f>J112</f>
        <v>0</v>
      </c>
      <c r="K343" s="488">
        <f>K112</f>
        <v>0</v>
      </c>
      <c r="L343" s="426">
        <f>M343+O343</f>
        <v>50.7</v>
      </c>
      <c r="M343" s="426">
        <f>M112</f>
        <v>0</v>
      </c>
      <c r="N343" s="426">
        <f>N112</f>
        <v>0</v>
      </c>
      <c r="O343" s="426">
        <f>O112</f>
        <v>50.7</v>
      </c>
    </row>
    <row r="344" spans="1:18" ht="26.25" x14ac:dyDescent="0.25">
      <c r="A344" s="458"/>
      <c r="B344" s="456" t="s">
        <v>300</v>
      </c>
      <c r="C344" s="414"/>
      <c r="D344" s="565">
        <f t="shared" ref="D344:D355" si="515">E344+G344</f>
        <v>12</v>
      </c>
      <c r="E344" s="288">
        <f>E329</f>
        <v>12</v>
      </c>
      <c r="F344" s="288">
        <f>F329</f>
        <v>9.8000000000000007</v>
      </c>
      <c r="G344" s="288">
        <f>G329</f>
        <v>0</v>
      </c>
      <c r="H344" s="294">
        <f t="shared" ref="H344:H348" si="516">I344+K344</f>
        <v>0</v>
      </c>
      <c r="I344" s="212">
        <f>I329</f>
        <v>0</v>
      </c>
      <c r="J344" s="212">
        <f>J329</f>
        <v>0</v>
      </c>
      <c r="K344" s="212">
        <f>K329</f>
        <v>0</v>
      </c>
      <c r="L344" s="426">
        <f t="shared" ref="L344:L348" si="517">M344+O344</f>
        <v>12</v>
      </c>
      <c r="M344" s="426">
        <f t="shared" ref="M344:O344" si="518">M329</f>
        <v>12</v>
      </c>
      <c r="N344" s="426">
        <f t="shared" si="518"/>
        <v>9.8000000000000007</v>
      </c>
      <c r="O344" s="426">
        <f t="shared" si="518"/>
        <v>0</v>
      </c>
    </row>
    <row r="345" spans="1:18" ht="39" x14ac:dyDescent="0.25">
      <c r="A345" s="458"/>
      <c r="B345" s="456" t="s">
        <v>501</v>
      </c>
      <c r="C345" s="414"/>
      <c r="D345" s="565">
        <f t="shared" si="515"/>
        <v>55.199999999999996</v>
      </c>
      <c r="E345" s="288">
        <f>E227+E229+E233</f>
        <v>55.199999999999996</v>
      </c>
      <c r="F345" s="288">
        <f>F227+F229+F233</f>
        <v>54.300000000000004</v>
      </c>
      <c r="G345" s="288">
        <f>G227+G229+G233</f>
        <v>0</v>
      </c>
      <c r="H345" s="294">
        <f t="shared" si="516"/>
        <v>0</v>
      </c>
      <c r="I345" s="212">
        <f>I227+I229+I233</f>
        <v>0</v>
      </c>
      <c r="J345" s="212">
        <f>J227+J229+J233</f>
        <v>0</v>
      </c>
      <c r="K345" s="212">
        <f>K227+K229+K233</f>
        <v>0</v>
      </c>
      <c r="L345" s="426">
        <f t="shared" si="517"/>
        <v>55.199999999999996</v>
      </c>
      <c r="M345" s="426">
        <f>M227+M229+M233</f>
        <v>55.199999999999996</v>
      </c>
      <c r="N345" s="426">
        <f>N227+N229+N233</f>
        <v>54.300000000000004</v>
      </c>
      <c r="O345" s="426">
        <f>O227+O229+O233</f>
        <v>0</v>
      </c>
      <c r="P345" s="297"/>
      <c r="Q345" s="297"/>
      <c r="R345" s="297"/>
    </row>
    <row r="346" spans="1:18" ht="52.5" customHeight="1" x14ac:dyDescent="0.25">
      <c r="A346" s="458"/>
      <c r="B346" s="456" t="s">
        <v>535</v>
      </c>
      <c r="C346" s="414"/>
      <c r="D346" s="565">
        <f t="shared" si="515"/>
        <v>54.8</v>
      </c>
      <c r="E346" s="288">
        <f>E319+E323+E327+E332</f>
        <v>54.8</v>
      </c>
      <c r="F346" s="288">
        <f>F319+F323+F327+F332</f>
        <v>54.000000000000007</v>
      </c>
      <c r="G346" s="288">
        <f>G319+G323+G327+G332</f>
        <v>0</v>
      </c>
      <c r="H346" s="294">
        <f t="shared" si="516"/>
        <v>0</v>
      </c>
      <c r="I346" s="212">
        <f>I319+I323+I327+I332</f>
        <v>0</v>
      </c>
      <c r="J346" s="212">
        <f>J319+J323+J327+J332</f>
        <v>0</v>
      </c>
      <c r="K346" s="212">
        <f>K319+K323+K327+K332</f>
        <v>0</v>
      </c>
      <c r="L346" s="426">
        <f t="shared" si="517"/>
        <v>54.8</v>
      </c>
      <c r="M346" s="426">
        <f>M319+M323+M327+M332</f>
        <v>54.8</v>
      </c>
      <c r="N346" s="426">
        <f>N319+N323+N327+N332</f>
        <v>54.000000000000007</v>
      </c>
      <c r="O346" s="426">
        <f>O319+O323+O327+O332</f>
        <v>0</v>
      </c>
      <c r="P346" s="297"/>
      <c r="Q346" s="297"/>
      <c r="R346" s="297"/>
    </row>
    <row r="347" spans="1:18" ht="39" customHeight="1" x14ac:dyDescent="0.25">
      <c r="A347" s="458"/>
      <c r="B347" s="456" t="s">
        <v>534</v>
      </c>
      <c r="C347" s="414"/>
      <c r="D347" s="565">
        <f t="shared" ref="D347" si="519">E347+G347</f>
        <v>114.1</v>
      </c>
      <c r="E347" s="288">
        <f>E110</f>
        <v>114.1</v>
      </c>
      <c r="F347" s="288">
        <f>F110</f>
        <v>0</v>
      </c>
      <c r="G347" s="288">
        <f>G110</f>
        <v>0</v>
      </c>
      <c r="H347" s="294">
        <f t="shared" si="516"/>
        <v>0</v>
      </c>
      <c r="I347" s="294">
        <f>I110</f>
        <v>0</v>
      </c>
      <c r="J347" s="294">
        <f>J110</f>
        <v>0</v>
      </c>
      <c r="K347" s="294">
        <f>K110</f>
        <v>0</v>
      </c>
      <c r="L347" s="426">
        <f t="shared" si="517"/>
        <v>114.1</v>
      </c>
      <c r="M347" s="426">
        <f>M110</f>
        <v>114.1</v>
      </c>
      <c r="N347" s="426">
        <f>N110</f>
        <v>0</v>
      </c>
      <c r="O347" s="426">
        <f>O110</f>
        <v>0</v>
      </c>
      <c r="P347" s="2"/>
    </row>
    <row r="348" spans="1:18" ht="39" x14ac:dyDescent="0.25">
      <c r="A348" s="458"/>
      <c r="B348" s="456" t="s">
        <v>201</v>
      </c>
      <c r="C348" s="414"/>
      <c r="D348" s="565">
        <f t="shared" si="515"/>
        <v>150</v>
      </c>
      <c r="E348" s="288">
        <f>E251</f>
        <v>150</v>
      </c>
      <c r="F348" s="288">
        <f>F251</f>
        <v>0</v>
      </c>
      <c r="G348" s="288">
        <f>G251</f>
        <v>0</v>
      </c>
      <c r="H348" s="294">
        <f t="shared" si="516"/>
        <v>0</v>
      </c>
      <c r="I348" s="294">
        <f>I251</f>
        <v>0</v>
      </c>
      <c r="J348" s="294">
        <f>J251</f>
        <v>0</v>
      </c>
      <c r="K348" s="294">
        <f>K251</f>
        <v>0</v>
      </c>
      <c r="L348" s="426">
        <f t="shared" si="517"/>
        <v>150</v>
      </c>
      <c r="M348" s="426">
        <f>M251</f>
        <v>150</v>
      </c>
      <c r="N348" s="426">
        <f>N251</f>
        <v>0</v>
      </c>
      <c r="O348" s="426">
        <f>O251</f>
        <v>0</v>
      </c>
      <c r="P348" s="2"/>
    </row>
    <row r="349" spans="1:18" ht="28.5" customHeight="1" x14ac:dyDescent="0.25">
      <c r="A349" s="458"/>
      <c r="B349" s="482" t="s">
        <v>510</v>
      </c>
      <c r="C349" s="414"/>
      <c r="D349" s="565">
        <f t="shared" ref="D349:D350" si="520">E349+G349</f>
        <v>24.7</v>
      </c>
      <c r="E349" s="288">
        <f>E34</f>
        <v>24.7</v>
      </c>
      <c r="F349" s="288">
        <f>F34</f>
        <v>24.3</v>
      </c>
      <c r="G349" s="288">
        <f>G34</f>
        <v>0</v>
      </c>
      <c r="H349" s="294">
        <f t="shared" ref="H349:H353" si="521">I349+K349</f>
        <v>0</v>
      </c>
      <c r="I349" s="294">
        <f>I34</f>
        <v>0</v>
      </c>
      <c r="J349" s="294">
        <f>J34</f>
        <v>0</v>
      </c>
      <c r="K349" s="294">
        <f>K34</f>
        <v>0</v>
      </c>
      <c r="L349" s="426">
        <f t="shared" ref="L349:L353" si="522">M349+O349</f>
        <v>24.7</v>
      </c>
      <c r="M349" s="426">
        <f>M34</f>
        <v>24.7</v>
      </c>
      <c r="N349" s="426">
        <f>N34</f>
        <v>24.3</v>
      </c>
      <c r="O349" s="426">
        <f>O34</f>
        <v>0</v>
      </c>
      <c r="P349" s="2"/>
    </row>
    <row r="350" spans="1:18" ht="25.5" hidden="1" x14ac:dyDescent="0.25">
      <c r="A350" s="458"/>
      <c r="B350" s="457" t="s">
        <v>350</v>
      </c>
      <c r="C350" s="414"/>
      <c r="D350" s="565">
        <f t="shared" si="520"/>
        <v>0</v>
      </c>
      <c r="E350" s="288"/>
      <c r="F350" s="288"/>
      <c r="G350" s="288"/>
      <c r="H350" s="294">
        <f t="shared" si="521"/>
        <v>0</v>
      </c>
      <c r="I350" s="294"/>
      <c r="J350" s="294"/>
      <c r="K350" s="294"/>
      <c r="L350" s="426">
        <f t="shared" si="522"/>
        <v>0</v>
      </c>
      <c r="M350" s="426"/>
      <c r="N350" s="426"/>
      <c r="O350" s="426"/>
      <c r="P350" s="2"/>
    </row>
    <row r="351" spans="1:18" ht="25.5" x14ac:dyDescent="0.25">
      <c r="A351" s="458"/>
      <c r="B351" s="457" t="s">
        <v>564</v>
      </c>
      <c r="C351" s="414"/>
      <c r="D351" s="565">
        <f t="shared" ref="D351:D353" si="523">E351+G351</f>
        <v>30</v>
      </c>
      <c r="E351" s="288">
        <f>E258</f>
        <v>0</v>
      </c>
      <c r="F351" s="288">
        <f>F258</f>
        <v>0</v>
      </c>
      <c r="G351" s="288">
        <f>G258</f>
        <v>30</v>
      </c>
      <c r="H351" s="294">
        <f t="shared" si="521"/>
        <v>0</v>
      </c>
      <c r="I351" s="294">
        <f>I258</f>
        <v>0</v>
      </c>
      <c r="J351" s="294">
        <f>J258</f>
        <v>0</v>
      </c>
      <c r="K351" s="294">
        <f>K258</f>
        <v>0</v>
      </c>
      <c r="L351" s="426">
        <f t="shared" si="522"/>
        <v>30</v>
      </c>
      <c r="M351" s="426">
        <f>M258</f>
        <v>0</v>
      </c>
      <c r="N351" s="426">
        <f>N258</f>
        <v>0</v>
      </c>
      <c r="O351" s="426">
        <f>O258</f>
        <v>30</v>
      </c>
      <c r="P351" s="2"/>
    </row>
    <row r="352" spans="1:18" ht="25.5" x14ac:dyDescent="0.25">
      <c r="A352" s="458"/>
      <c r="B352" s="457" t="s">
        <v>184</v>
      </c>
      <c r="C352" s="414"/>
      <c r="D352" s="565">
        <f t="shared" si="523"/>
        <v>409.7</v>
      </c>
      <c r="E352" s="288">
        <f>E317</f>
        <v>409.7</v>
      </c>
      <c r="F352" s="288">
        <f>F317</f>
        <v>0</v>
      </c>
      <c r="G352" s="288">
        <f>G317</f>
        <v>0</v>
      </c>
      <c r="H352" s="294">
        <f t="shared" si="521"/>
        <v>0</v>
      </c>
      <c r="I352" s="294">
        <f>I317</f>
        <v>0</v>
      </c>
      <c r="J352" s="294">
        <f>J317</f>
        <v>0</v>
      </c>
      <c r="K352" s="294">
        <f>K317</f>
        <v>0</v>
      </c>
      <c r="L352" s="426">
        <f t="shared" si="522"/>
        <v>409.7</v>
      </c>
      <c r="M352" s="426">
        <f>M317</f>
        <v>409.7</v>
      </c>
      <c r="N352" s="426">
        <f>N317</f>
        <v>0</v>
      </c>
      <c r="O352" s="426">
        <f>O317</f>
        <v>0</v>
      </c>
      <c r="P352" s="2"/>
    </row>
    <row r="353" spans="1:19" ht="51" x14ac:dyDescent="0.25">
      <c r="A353" s="458"/>
      <c r="B353" s="457" t="s">
        <v>569</v>
      </c>
      <c r="C353" s="414"/>
      <c r="D353" s="565">
        <f t="shared" si="523"/>
        <v>22.899999999999995</v>
      </c>
      <c r="E353" s="288">
        <f>E102+E119+E114+E157+E237+E243+E126</f>
        <v>22.899999999999995</v>
      </c>
      <c r="F353" s="288">
        <f>F102+F119+F114+F126+F157+F237+F243</f>
        <v>2.6</v>
      </c>
      <c r="G353" s="288">
        <f>G102+G119+G114+G126+G157+G237+G243</f>
        <v>0</v>
      </c>
      <c r="H353" s="294">
        <f t="shared" si="521"/>
        <v>0</v>
      </c>
      <c r="I353" s="294">
        <f t="shared" ref="I353" si="524">I102+I119+I114+I157+I237+I243+I126</f>
        <v>0</v>
      </c>
      <c r="J353" s="294">
        <f t="shared" ref="J353:K353" si="525">J102+J119+J114+J126+J157+J237+J243</f>
        <v>0</v>
      </c>
      <c r="K353" s="294">
        <f t="shared" si="525"/>
        <v>0</v>
      </c>
      <c r="L353" s="426">
        <f t="shared" si="522"/>
        <v>22.899999999999995</v>
      </c>
      <c r="M353" s="426">
        <f t="shared" ref="M353" si="526">M102+M119+M114+M157+M237+M243+M126</f>
        <v>22.899999999999995</v>
      </c>
      <c r="N353" s="426">
        <f t="shared" ref="N353:O353" si="527">N102+N119+N114+N126+N157+N237+N243</f>
        <v>2.6</v>
      </c>
      <c r="O353" s="426">
        <f t="shared" si="527"/>
        <v>0</v>
      </c>
      <c r="P353" s="2"/>
    </row>
    <row r="354" spans="1:19" ht="26.25" x14ac:dyDescent="0.25">
      <c r="A354" s="458"/>
      <c r="B354" s="456" t="s">
        <v>330</v>
      </c>
      <c r="C354" s="414"/>
      <c r="D354" s="565">
        <f>E354+G354</f>
        <v>3311.1</v>
      </c>
      <c r="E354" s="288">
        <f>E32+E115+E99+E91+E92+E250+E257+E318+E324</f>
        <v>1624.9999999999998</v>
      </c>
      <c r="F354" s="288">
        <f>F32+F115+F99+F91+F92+F250+F257+F318+F324</f>
        <v>127.4</v>
      </c>
      <c r="G354" s="288">
        <f>G32+G115+G99+G91+G92+G250+G257+G318+G324</f>
        <v>1686.1000000000001</v>
      </c>
      <c r="H354" s="294">
        <f t="shared" ref="H354" si="528">I354+K354</f>
        <v>-847.40000000000009</v>
      </c>
      <c r="I354" s="294">
        <f>I32+I115+I99+I91+I92+I250+I257+I318+I324</f>
        <v>-263.40000000000003</v>
      </c>
      <c r="J354" s="294">
        <f>J32+J115+J99+J91+J92+J250+J257+J318+J324</f>
        <v>-7.9</v>
      </c>
      <c r="K354" s="294">
        <f>K32+K115+K99+K91+K92+K250+K257+K318+K324</f>
        <v>-584</v>
      </c>
      <c r="L354" s="426">
        <f t="shared" ref="L354" si="529">M354+O354</f>
        <v>2463.6999999999998</v>
      </c>
      <c r="M354" s="426">
        <f>M32+M115+M99+M91+M92+M250+M257+M318+M324</f>
        <v>1361.6</v>
      </c>
      <c r="N354" s="426">
        <f>N32+N115+N99+N91+N92+N250+N257+N318+N324</f>
        <v>119.5</v>
      </c>
      <c r="O354" s="426">
        <f>O32+O115+O99+O91+O92+O250+O257+O318+O324</f>
        <v>1102.0999999999999</v>
      </c>
      <c r="P354" s="2"/>
    </row>
    <row r="355" spans="1:19" ht="39" customHeight="1" x14ac:dyDescent="0.25">
      <c r="A355" s="459"/>
      <c r="B355" s="461" t="s">
        <v>502</v>
      </c>
      <c r="C355" s="341"/>
      <c r="D355" s="566">
        <f t="shared" si="515"/>
        <v>114.7</v>
      </c>
      <c r="E355" s="424">
        <f>E101+E93+E255+E116</f>
        <v>14.9</v>
      </c>
      <c r="F355" s="424">
        <f>F101+F93+F255+F116</f>
        <v>1.6</v>
      </c>
      <c r="G355" s="424">
        <f>G101+G93+G255+G116</f>
        <v>99.8</v>
      </c>
      <c r="H355" s="425">
        <f t="shared" ref="H355" si="530">I355+K355</f>
        <v>-29.5</v>
      </c>
      <c r="I355" s="294">
        <f>I101+I93+I255+I116</f>
        <v>-5.3</v>
      </c>
      <c r="J355" s="294">
        <f>J101+J93+J255+J116</f>
        <v>-1.1000000000000001</v>
      </c>
      <c r="K355" s="294">
        <f>K101+K93+K255+K116</f>
        <v>-24.2</v>
      </c>
      <c r="L355" s="426">
        <f t="shared" ref="L355" si="531">M355+O355</f>
        <v>85.199999999999989</v>
      </c>
      <c r="M355" s="426">
        <f>M101+M93+M255+M116</f>
        <v>9.6</v>
      </c>
      <c r="N355" s="426">
        <f>N101+N93+N255+N116</f>
        <v>0.5</v>
      </c>
      <c r="O355" s="426">
        <f>O101+O93+O255+O116</f>
        <v>75.599999999999994</v>
      </c>
      <c r="P355" s="2"/>
    </row>
    <row r="356" spans="1:19" x14ac:dyDescent="0.25">
      <c r="A356" s="346"/>
      <c r="B356" s="120"/>
      <c r="C356" s="213"/>
      <c r="D356" s="120"/>
      <c r="E356" s="120"/>
      <c r="F356" s="214"/>
      <c r="G356" s="214"/>
      <c r="H356" s="214"/>
      <c r="I356" s="214"/>
      <c r="J356" s="214"/>
      <c r="K356" s="120"/>
      <c r="L356" s="214"/>
      <c r="M356" s="214"/>
      <c r="N356" s="214"/>
      <c r="O356" s="17"/>
      <c r="P356" s="218"/>
      <c r="R356" s="68" t="s">
        <v>256</v>
      </c>
      <c r="S356" s="69">
        <f>SUMIF(C27:C332,1,L27:L332)</f>
        <v>222.6</v>
      </c>
    </row>
    <row r="357" spans="1:19" x14ac:dyDescent="0.25">
      <c r="A357" s="218"/>
      <c r="B357" s="6"/>
      <c r="C357" s="215"/>
      <c r="D357" s="6"/>
      <c r="E357" s="6"/>
      <c r="F357" s="6"/>
      <c r="G357" s="6"/>
      <c r="H357" s="6"/>
      <c r="I357" s="6"/>
      <c r="J357" s="6"/>
      <c r="L357" s="6"/>
      <c r="M357" s="6"/>
      <c r="N357" s="6"/>
      <c r="O357" s="6"/>
      <c r="P357" s="218"/>
      <c r="R357" s="68" t="s">
        <v>257</v>
      </c>
      <c r="S357" s="69">
        <f>SUMIF(C27:C332,2,L27:L332)</f>
        <v>0</v>
      </c>
    </row>
    <row r="358" spans="1:19" x14ac:dyDescent="0.25">
      <c r="A358" s="218"/>
      <c r="B358" s="6"/>
      <c r="C358" s="215"/>
      <c r="D358" s="6">
        <v>13178.3</v>
      </c>
      <c r="E358" s="6">
        <v>4646.1000000000004</v>
      </c>
      <c r="F358" s="6">
        <v>655.20000000000005</v>
      </c>
      <c r="G358" s="6">
        <v>8532.2000000000007</v>
      </c>
      <c r="H358" s="6"/>
      <c r="I358" s="6"/>
      <c r="J358" s="6"/>
      <c r="L358" s="6"/>
      <c r="M358" s="6"/>
      <c r="N358" s="6"/>
      <c r="R358" s="68" t="s">
        <v>258</v>
      </c>
      <c r="S358" s="69">
        <f>SUMIF(C27:C332,3,L27:L332)</f>
        <v>0</v>
      </c>
    </row>
    <row r="359" spans="1:19" x14ac:dyDescent="0.25">
      <c r="A359" s="218"/>
      <c r="B359" s="6"/>
      <c r="C359" s="215"/>
      <c r="D359" s="6">
        <f>D358-D335</f>
        <v>0</v>
      </c>
      <c r="E359" s="6">
        <f>E358-E335</f>
        <v>0</v>
      </c>
      <c r="F359" s="6">
        <f>F358-F335</f>
        <v>0</v>
      </c>
      <c r="G359" s="6">
        <f>G358-G335</f>
        <v>0</v>
      </c>
      <c r="H359" s="6"/>
      <c r="I359" s="6"/>
      <c r="J359" s="6"/>
      <c r="L359" s="6"/>
      <c r="M359" s="6"/>
      <c r="N359" s="6"/>
      <c r="R359" s="68" t="s">
        <v>331</v>
      </c>
      <c r="S359" s="69">
        <f>SUMIF(C27:C332,4,L27:L332)</f>
        <v>5766.2000000000007</v>
      </c>
    </row>
    <row r="360" spans="1:19" x14ac:dyDescent="0.25">
      <c r="A360" s="218"/>
      <c r="B360" s="6"/>
      <c r="C360" s="215"/>
      <c r="D360" s="6"/>
      <c r="E360" s="6"/>
      <c r="F360" s="6"/>
      <c r="G360" s="6"/>
      <c r="H360" s="6"/>
      <c r="I360" s="6"/>
      <c r="J360" s="6"/>
      <c r="L360" s="6"/>
      <c r="M360" s="6"/>
      <c r="N360" s="6"/>
      <c r="R360" s="68" t="s">
        <v>262</v>
      </c>
      <c r="S360" s="69">
        <f>SUMIF(C27:C332,5,L27:L332)</f>
        <v>207.2</v>
      </c>
    </row>
    <row r="361" spans="1:19" x14ac:dyDescent="0.25">
      <c r="A361" s="218"/>
      <c r="B361" s="6"/>
      <c r="C361" s="215"/>
      <c r="D361" s="6"/>
      <c r="E361" s="6"/>
      <c r="F361" s="6"/>
      <c r="G361" s="6"/>
      <c r="H361" s="6"/>
      <c r="I361" s="6"/>
      <c r="J361" s="6"/>
      <c r="L361" s="6"/>
      <c r="M361" s="6"/>
      <c r="N361" s="6"/>
      <c r="R361" s="68" t="s">
        <v>260</v>
      </c>
      <c r="S361" s="69">
        <f>SUMIF(C27:C332,6,L27:L332)</f>
        <v>884.30000000000007</v>
      </c>
    </row>
    <row r="362" spans="1:19" x14ac:dyDescent="0.25">
      <c r="A362" s="218"/>
      <c r="B362" s="6"/>
      <c r="C362" s="215"/>
      <c r="D362" s="6"/>
      <c r="E362" s="6"/>
      <c r="F362" s="6"/>
      <c r="G362" s="6"/>
      <c r="H362" s="6"/>
      <c r="I362" s="6"/>
      <c r="J362" s="6"/>
      <c r="L362" s="6"/>
      <c r="M362" s="6"/>
      <c r="N362" s="6"/>
      <c r="R362" s="68" t="s">
        <v>261</v>
      </c>
      <c r="S362" s="69">
        <f>SUMIF(C27:C332,7,L27:L332)</f>
        <v>283.40000000000003</v>
      </c>
    </row>
    <row r="363" spans="1:19" x14ac:dyDescent="0.25">
      <c r="A363" s="218"/>
      <c r="B363" s="6"/>
      <c r="C363" s="215"/>
      <c r="D363" s="6"/>
      <c r="E363" s="6"/>
      <c r="F363" s="6"/>
      <c r="G363" s="6"/>
      <c r="H363" s="6"/>
      <c r="I363" s="6"/>
      <c r="J363" s="6"/>
      <c r="L363" s="6"/>
      <c r="M363" s="6"/>
      <c r="N363" s="6"/>
      <c r="R363" s="68" t="s">
        <v>263</v>
      </c>
      <c r="S363" s="69">
        <f>SUMIF(C27:C332,8,L27:L332)</f>
        <v>2238.3000000000002</v>
      </c>
    </row>
    <row r="364" spans="1:19" x14ac:dyDescent="0.25">
      <c r="A364" s="218"/>
      <c r="B364" s="6"/>
      <c r="C364" s="215"/>
      <c r="D364" s="6"/>
      <c r="E364" s="6"/>
      <c r="F364" s="6"/>
      <c r="G364" s="6"/>
      <c r="H364" s="6"/>
      <c r="I364" s="6"/>
      <c r="J364" s="6"/>
      <c r="L364" s="6"/>
      <c r="M364" s="6"/>
      <c r="N364" s="6"/>
      <c r="R364" s="68" t="s">
        <v>264</v>
      </c>
      <c r="S364" s="69">
        <f>SUMIF(C27:C332,9,L27:L332)</f>
        <v>1743.3000000000002</v>
      </c>
    </row>
    <row r="365" spans="1:19" x14ac:dyDescent="0.25">
      <c r="A365" s="218"/>
      <c r="B365" s="6"/>
      <c r="C365" s="215"/>
      <c r="D365" s="6"/>
      <c r="E365" s="6"/>
      <c r="F365" s="6"/>
      <c r="G365" s="6"/>
      <c r="H365" s="6"/>
      <c r="I365" s="6"/>
      <c r="J365" s="6"/>
      <c r="L365" s="6"/>
      <c r="M365" s="6"/>
      <c r="N365" s="6"/>
      <c r="R365" s="68" t="s">
        <v>265</v>
      </c>
      <c r="S365" s="69">
        <f>SUMIF(C27:C332,10,L27:L332)</f>
        <v>732.1</v>
      </c>
    </row>
    <row r="366" spans="1:19" x14ac:dyDescent="0.25">
      <c r="A366" s="218"/>
      <c r="B366" s="6"/>
      <c r="C366" s="215"/>
      <c r="D366" s="6"/>
      <c r="E366" s="6"/>
      <c r="F366" s="6"/>
      <c r="G366" s="6"/>
      <c r="H366" s="6"/>
      <c r="I366" s="6"/>
      <c r="J366" s="6"/>
      <c r="L366" s="6"/>
      <c r="M366" s="6"/>
      <c r="N366" s="6"/>
      <c r="R366" s="68"/>
      <c r="S366" s="69"/>
    </row>
    <row r="367" spans="1:19" x14ac:dyDescent="0.25">
      <c r="A367" s="218"/>
      <c r="B367" s="6"/>
      <c r="C367" s="215"/>
      <c r="D367" s="6"/>
      <c r="E367" s="6"/>
      <c r="F367" s="6"/>
      <c r="G367" s="6"/>
      <c r="H367" s="6"/>
      <c r="I367" s="6"/>
      <c r="J367" s="6"/>
      <c r="L367" s="6"/>
      <c r="M367" s="6"/>
      <c r="N367" s="6"/>
      <c r="R367" s="73" t="s">
        <v>160</v>
      </c>
      <c r="S367" s="74">
        <f>SUM(S356:S365)</f>
        <v>12077.4</v>
      </c>
    </row>
    <row r="368" spans="1:19" x14ac:dyDescent="0.25">
      <c r="A368" s="218"/>
      <c r="B368" s="6"/>
      <c r="C368" s="215"/>
      <c r="D368" s="6"/>
      <c r="E368" s="6"/>
      <c r="F368" s="6"/>
      <c r="G368" s="6"/>
      <c r="H368" s="6"/>
      <c r="I368" s="6"/>
      <c r="J368" s="6"/>
      <c r="L368" s="6"/>
      <c r="M368" s="6"/>
      <c r="N368" s="6"/>
      <c r="R368" s="199"/>
      <c r="S368" s="96">
        <f>L335-S367</f>
        <v>0</v>
      </c>
    </row>
    <row r="369" spans="1:14" x14ac:dyDescent="0.25">
      <c r="A369" s="218"/>
      <c r="B369" s="6"/>
      <c r="C369" s="215"/>
      <c r="D369" s="6"/>
      <c r="E369" s="6"/>
      <c r="F369" s="6"/>
      <c r="G369" s="6"/>
      <c r="H369" s="6"/>
      <c r="I369" s="6"/>
      <c r="J369" s="6"/>
      <c r="L369" s="6"/>
      <c r="M369" s="6"/>
      <c r="N369" s="6"/>
    </row>
    <row r="370" spans="1:14" x14ac:dyDescent="0.25">
      <c r="A370" s="218"/>
      <c r="B370" s="6"/>
      <c r="C370" s="215"/>
      <c r="D370" s="6"/>
      <c r="E370" s="6"/>
      <c r="F370" s="6"/>
      <c r="G370" s="6"/>
      <c r="H370" s="6"/>
      <c r="I370" s="6"/>
      <c r="J370" s="6"/>
      <c r="L370" s="6"/>
      <c r="M370" s="6"/>
      <c r="N370" s="6"/>
    </row>
    <row r="371" spans="1:14" x14ac:dyDescent="0.25">
      <c r="A371" s="218"/>
      <c r="B371" s="6"/>
      <c r="C371" s="215"/>
      <c r="D371" s="6"/>
      <c r="E371" s="6"/>
      <c r="F371" s="6"/>
      <c r="G371" s="6"/>
      <c r="H371" s="6"/>
      <c r="I371" s="6"/>
      <c r="J371" s="6"/>
      <c r="L371" s="6"/>
      <c r="M371" s="6"/>
      <c r="N371" s="6"/>
    </row>
    <row r="372" spans="1:14" x14ac:dyDescent="0.25">
      <c r="A372" s="218"/>
      <c r="B372" s="6"/>
      <c r="C372" s="215"/>
      <c r="D372" s="6"/>
      <c r="E372" s="6"/>
      <c r="F372" s="6"/>
      <c r="G372" s="6"/>
      <c r="H372" s="6"/>
      <c r="I372" s="6"/>
      <c r="J372" s="6"/>
      <c r="L372" s="6"/>
      <c r="M372" s="6"/>
      <c r="N372" s="6"/>
    </row>
    <row r="373" spans="1:14" x14ac:dyDescent="0.25">
      <c r="A373" s="218"/>
      <c r="B373" s="6"/>
      <c r="C373" s="215"/>
      <c r="D373" s="6"/>
      <c r="E373" s="6"/>
      <c r="F373" s="6"/>
      <c r="G373" s="6"/>
      <c r="H373" s="6"/>
      <c r="I373" s="6"/>
      <c r="J373" s="6"/>
      <c r="L373" s="6"/>
      <c r="M373" s="6"/>
      <c r="N373" s="6"/>
    </row>
    <row r="374" spans="1:14" x14ac:dyDescent="0.25">
      <c r="A374" s="218"/>
      <c r="B374" s="6"/>
      <c r="C374" s="215"/>
      <c r="D374" s="6"/>
      <c r="E374" s="6"/>
      <c r="F374" s="6"/>
      <c r="G374" s="6"/>
      <c r="H374" s="6"/>
      <c r="I374" s="6"/>
      <c r="J374" s="6"/>
      <c r="L374" s="6"/>
      <c r="M374" s="6"/>
      <c r="N374" s="6"/>
    </row>
    <row r="375" spans="1:14" x14ac:dyDescent="0.25">
      <c r="A375" s="218"/>
      <c r="B375" s="6"/>
      <c r="C375" s="215"/>
      <c r="D375" s="6"/>
      <c r="E375" s="6"/>
      <c r="F375" s="6"/>
      <c r="G375" s="6"/>
      <c r="H375" s="6"/>
      <c r="I375" s="6"/>
      <c r="J375" s="6"/>
      <c r="L375" s="6"/>
      <c r="M375" s="6"/>
      <c r="N375" s="6"/>
    </row>
    <row r="376" spans="1:14" x14ac:dyDescent="0.25">
      <c r="A376" s="218"/>
      <c r="B376" s="6"/>
      <c r="C376" s="215"/>
      <c r="D376" s="6"/>
      <c r="E376" s="6"/>
      <c r="F376" s="6"/>
      <c r="G376" s="6"/>
      <c r="H376" s="6"/>
      <c r="I376" s="6"/>
      <c r="J376" s="6"/>
      <c r="L376" s="6"/>
      <c r="M376" s="6"/>
      <c r="N376" s="6"/>
    </row>
    <row r="377" spans="1:14" x14ac:dyDescent="0.25">
      <c r="A377" s="218"/>
      <c r="B377" s="6"/>
      <c r="C377" s="215"/>
      <c r="D377" s="6"/>
      <c r="E377" s="6"/>
      <c r="F377" s="6"/>
      <c r="G377" s="6"/>
      <c r="H377" s="6"/>
      <c r="I377" s="6"/>
      <c r="J377" s="6"/>
      <c r="L377" s="6"/>
      <c r="M377" s="6"/>
      <c r="N377" s="6"/>
    </row>
    <row r="378" spans="1:14" x14ac:dyDescent="0.25">
      <c r="A378" s="218"/>
      <c r="B378" s="6"/>
      <c r="C378" s="215"/>
      <c r="D378" s="6"/>
      <c r="E378" s="6"/>
      <c r="F378" s="6"/>
      <c r="G378" s="6"/>
      <c r="H378" s="6"/>
      <c r="I378" s="6"/>
      <c r="J378" s="6"/>
      <c r="L378" s="6"/>
      <c r="M378" s="6"/>
      <c r="N378" s="6"/>
    </row>
    <row r="379" spans="1:14" x14ac:dyDescent="0.25">
      <c r="A379" s="218"/>
      <c r="B379" s="6"/>
      <c r="C379" s="215"/>
      <c r="D379" s="6"/>
      <c r="E379" s="6"/>
      <c r="F379" s="6"/>
      <c r="G379" s="6"/>
      <c r="H379" s="6"/>
      <c r="I379" s="6"/>
      <c r="J379" s="6"/>
      <c r="L379" s="6"/>
      <c r="M379" s="6"/>
      <c r="N379" s="6"/>
    </row>
    <row r="380" spans="1:14" x14ac:dyDescent="0.25">
      <c r="A380" s="218"/>
      <c r="B380" s="6"/>
      <c r="C380" s="215"/>
      <c r="D380" s="6"/>
      <c r="E380" s="6"/>
      <c r="F380" s="6"/>
      <c r="G380" s="6"/>
      <c r="H380" s="6"/>
      <c r="I380" s="6"/>
      <c r="J380" s="6"/>
      <c r="L380" s="6"/>
      <c r="M380" s="6"/>
      <c r="N380" s="6"/>
    </row>
    <row r="381" spans="1:14" x14ac:dyDescent="0.25">
      <c r="A381" s="218"/>
      <c r="B381" s="6"/>
      <c r="C381" s="215"/>
      <c r="D381" s="6"/>
      <c r="E381" s="6"/>
      <c r="F381" s="6"/>
      <c r="G381" s="6"/>
      <c r="H381" s="6"/>
      <c r="I381" s="6"/>
      <c r="J381" s="6"/>
      <c r="L381" s="6"/>
      <c r="M381" s="6"/>
      <c r="N381" s="6"/>
    </row>
    <row r="382" spans="1:14" x14ac:dyDescent="0.25">
      <c r="A382" s="218"/>
      <c r="B382" s="6"/>
      <c r="C382" s="215"/>
      <c r="D382" s="6"/>
      <c r="E382" s="6"/>
      <c r="F382" s="6"/>
      <c r="G382" s="6"/>
      <c r="H382" s="6"/>
      <c r="I382" s="6"/>
      <c r="J382" s="6"/>
      <c r="L382" s="6"/>
      <c r="M382" s="6"/>
      <c r="N382" s="6"/>
    </row>
    <row r="383" spans="1:14" x14ac:dyDescent="0.25">
      <c r="A383" s="218"/>
      <c r="B383" s="6"/>
      <c r="C383" s="215"/>
      <c r="D383" s="6"/>
      <c r="E383" s="6"/>
      <c r="F383" s="6"/>
      <c r="G383" s="6"/>
      <c r="H383" s="6"/>
      <c r="I383" s="6"/>
      <c r="J383" s="6"/>
      <c r="L383" s="6"/>
      <c r="M383" s="6"/>
      <c r="N383" s="6"/>
    </row>
    <row r="384" spans="1:14" x14ac:dyDescent="0.25">
      <c r="A384" s="218"/>
      <c r="B384" s="6"/>
      <c r="C384" s="215"/>
      <c r="D384" s="6"/>
      <c r="E384" s="6"/>
      <c r="F384" s="6"/>
      <c r="G384" s="6"/>
      <c r="H384" s="6"/>
      <c r="I384" s="6"/>
      <c r="J384" s="6"/>
      <c r="L384" s="6"/>
      <c r="M384" s="6"/>
      <c r="N384" s="6"/>
    </row>
    <row r="385" spans="1:14" x14ac:dyDescent="0.25">
      <c r="A385" s="218"/>
      <c r="B385" s="6"/>
      <c r="C385" s="215"/>
      <c r="D385" s="6"/>
      <c r="E385" s="6"/>
      <c r="F385" s="6"/>
      <c r="G385" s="6"/>
      <c r="H385" s="6"/>
      <c r="I385" s="6"/>
      <c r="J385" s="6"/>
      <c r="L385" s="6"/>
      <c r="M385" s="6"/>
      <c r="N385" s="6"/>
    </row>
    <row r="386" spans="1:14" x14ac:dyDescent="0.25">
      <c r="A386" s="218"/>
      <c r="B386" s="6"/>
      <c r="C386" s="215"/>
      <c r="D386" s="6"/>
      <c r="E386" s="6"/>
      <c r="F386" s="6"/>
      <c r="G386" s="6"/>
      <c r="H386" s="6"/>
      <c r="I386" s="6"/>
      <c r="J386" s="6"/>
      <c r="L386" s="6"/>
      <c r="M386" s="6"/>
      <c r="N386" s="6"/>
    </row>
    <row r="387" spans="1:14" x14ac:dyDescent="0.25">
      <c r="A387" s="218"/>
      <c r="B387" s="6"/>
      <c r="C387" s="215"/>
      <c r="D387" s="6"/>
      <c r="E387" s="6"/>
      <c r="F387" s="6"/>
      <c r="G387" s="6"/>
      <c r="H387" s="6"/>
      <c r="I387" s="6"/>
      <c r="J387" s="6"/>
      <c r="L387" s="6"/>
      <c r="M387" s="6"/>
      <c r="N387" s="6"/>
    </row>
    <row r="388" spans="1:14" x14ac:dyDescent="0.25">
      <c r="A388" s="218"/>
      <c r="B388" s="6"/>
      <c r="C388" s="215"/>
      <c r="D388" s="6"/>
      <c r="E388" s="6"/>
      <c r="F388" s="6"/>
      <c r="G388" s="6"/>
      <c r="H388" s="6"/>
      <c r="I388" s="6"/>
      <c r="J388" s="6"/>
      <c r="L388" s="6"/>
      <c r="M388" s="6"/>
      <c r="N388" s="6"/>
    </row>
    <row r="389" spans="1:14" x14ac:dyDescent="0.25">
      <c r="A389" s="218"/>
      <c r="B389" s="6"/>
      <c r="C389" s="215"/>
      <c r="D389" s="6"/>
      <c r="E389" s="6"/>
      <c r="F389" s="6"/>
      <c r="G389" s="6"/>
      <c r="H389" s="6"/>
      <c r="I389" s="6"/>
      <c r="J389" s="6"/>
      <c r="L389" s="6"/>
      <c r="M389" s="6"/>
      <c r="N389" s="6"/>
    </row>
    <row r="390" spans="1:14" x14ac:dyDescent="0.25">
      <c r="A390" s="218"/>
      <c r="B390" s="6"/>
      <c r="C390" s="215"/>
      <c r="D390" s="6"/>
      <c r="E390" s="6"/>
      <c r="F390" s="6"/>
      <c r="G390" s="6"/>
      <c r="H390" s="6"/>
      <c r="I390" s="6"/>
      <c r="J390" s="6"/>
      <c r="L390" s="6"/>
      <c r="M390" s="6"/>
      <c r="N390" s="6"/>
    </row>
    <row r="391" spans="1:14" x14ac:dyDescent="0.25">
      <c r="A391" s="218"/>
      <c r="B391" s="6"/>
      <c r="C391" s="215"/>
      <c r="D391" s="6"/>
      <c r="E391" s="6"/>
      <c r="F391" s="6"/>
      <c r="G391" s="6"/>
      <c r="H391" s="6"/>
      <c r="I391" s="6"/>
      <c r="J391" s="6"/>
      <c r="L391" s="6"/>
      <c r="M391" s="6"/>
      <c r="N391" s="6"/>
    </row>
    <row r="392" spans="1:14" x14ac:dyDescent="0.25">
      <c r="A392" s="218"/>
      <c r="B392" s="6"/>
      <c r="C392" s="215"/>
      <c r="D392" s="6"/>
      <c r="E392" s="6"/>
      <c r="F392" s="6"/>
      <c r="G392" s="6"/>
      <c r="H392" s="6"/>
      <c r="I392" s="6"/>
      <c r="J392" s="6"/>
      <c r="L392" s="6"/>
      <c r="M392" s="6"/>
      <c r="N392" s="6"/>
    </row>
    <row r="393" spans="1:14" x14ac:dyDescent="0.25">
      <c r="A393" s="218"/>
      <c r="B393" s="6"/>
      <c r="C393" s="215"/>
      <c r="D393" s="6"/>
      <c r="E393" s="6"/>
      <c r="F393" s="6"/>
      <c r="G393" s="6"/>
      <c r="H393" s="6"/>
      <c r="I393" s="6"/>
      <c r="J393" s="6"/>
      <c r="L393" s="6"/>
      <c r="M393" s="6"/>
      <c r="N393" s="6"/>
    </row>
    <row r="394" spans="1:14" x14ac:dyDescent="0.25">
      <c r="A394" s="218"/>
      <c r="B394" s="6"/>
      <c r="C394" s="215"/>
      <c r="D394" s="6"/>
      <c r="E394" s="6"/>
      <c r="F394" s="6"/>
      <c r="G394" s="6"/>
      <c r="H394" s="6"/>
      <c r="I394" s="6"/>
      <c r="J394" s="6"/>
      <c r="L394" s="6"/>
      <c r="M394" s="6"/>
      <c r="N394" s="6"/>
    </row>
    <row r="395" spans="1:14" x14ac:dyDescent="0.25">
      <c r="A395" s="218"/>
      <c r="B395" s="6"/>
      <c r="C395" s="215"/>
      <c r="D395" s="6"/>
      <c r="E395" s="6"/>
      <c r="F395" s="6"/>
      <c r="G395" s="6"/>
      <c r="H395" s="6"/>
      <c r="I395" s="6"/>
      <c r="J395" s="6"/>
      <c r="L395" s="6"/>
      <c r="M395" s="6"/>
      <c r="N395" s="6"/>
    </row>
    <row r="396" spans="1:14" x14ac:dyDescent="0.25">
      <c r="A396" s="218"/>
      <c r="B396" s="6"/>
      <c r="C396" s="215"/>
      <c r="D396" s="6"/>
      <c r="E396" s="6"/>
      <c r="F396" s="6"/>
      <c r="G396" s="6"/>
      <c r="H396" s="6"/>
      <c r="I396" s="6"/>
      <c r="J396" s="6"/>
      <c r="L396" s="6"/>
      <c r="M396" s="6"/>
      <c r="N396" s="6"/>
    </row>
    <row r="397" spans="1:14" x14ac:dyDescent="0.25">
      <c r="A397" s="218"/>
      <c r="B397" s="6"/>
      <c r="C397" s="215"/>
      <c r="D397" s="6"/>
      <c r="E397" s="6"/>
      <c r="F397" s="6"/>
      <c r="G397" s="6"/>
      <c r="H397" s="6"/>
      <c r="I397" s="6"/>
      <c r="J397" s="6"/>
      <c r="L397" s="6"/>
      <c r="M397" s="6"/>
      <c r="N397" s="6"/>
    </row>
    <row r="398" spans="1:14" x14ac:dyDescent="0.25">
      <c r="A398" s="218"/>
      <c r="B398" s="6"/>
      <c r="C398" s="215"/>
      <c r="D398" s="6"/>
      <c r="E398" s="6"/>
      <c r="F398" s="6"/>
      <c r="G398" s="6"/>
      <c r="H398" s="6"/>
      <c r="I398" s="6"/>
      <c r="J398" s="6"/>
      <c r="L398" s="6"/>
      <c r="M398" s="6"/>
      <c r="N398" s="6"/>
    </row>
    <row r="399" spans="1:14" x14ac:dyDescent="0.25">
      <c r="A399" s="218"/>
      <c r="B399" s="6"/>
      <c r="C399" s="215"/>
      <c r="D399" s="6"/>
      <c r="E399" s="6"/>
      <c r="F399" s="6"/>
      <c r="G399" s="6"/>
      <c r="H399" s="6"/>
      <c r="I399" s="6"/>
      <c r="J399" s="6"/>
      <c r="L399" s="6"/>
      <c r="M399" s="6"/>
      <c r="N399" s="6"/>
    </row>
    <row r="400" spans="1:14" x14ac:dyDescent="0.25">
      <c r="A400" s="218"/>
      <c r="B400" s="6"/>
      <c r="C400" s="215"/>
      <c r="D400" s="6"/>
      <c r="E400" s="6"/>
      <c r="F400" s="6"/>
      <c r="G400" s="6"/>
      <c r="H400" s="6"/>
      <c r="I400" s="6"/>
      <c r="J400" s="6"/>
      <c r="L400" s="6"/>
      <c r="M400" s="6"/>
      <c r="N400" s="6"/>
    </row>
    <row r="401" spans="1:14" x14ac:dyDescent="0.25">
      <c r="A401" s="218"/>
      <c r="B401" s="6"/>
      <c r="C401" s="215"/>
      <c r="D401" s="6"/>
      <c r="E401" s="6"/>
      <c r="F401" s="6"/>
      <c r="G401" s="6"/>
      <c r="H401" s="6"/>
      <c r="I401" s="6"/>
      <c r="J401" s="6"/>
      <c r="L401" s="6"/>
      <c r="M401" s="6"/>
      <c r="N401" s="6"/>
    </row>
    <row r="402" spans="1:14" x14ac:dyDescent="0.25">
      <c r="A402" s="218"/>
      <c r="B402" s="6"/>
      <c r="C402" s="215"/>
      <c r="D402" s="6"/>
      <c r="E402" s="6"/>
      <c r="F402" s="6"/>
      <c r="G402" s="6"/>
      <c r="H402" s="6"/>
      <c r="I402" s="6"/>
      <c r="J402" s="6"/>
      <c r="L402" s="6"/>
      <c r="M402" s="6"/>
      <c r="N402" s="6"/>
    </row>
    <row r="403" spans="1:14" x14ac:dyDescent="0.25">
      <c r="A403" s="218"/>
      <c r="B403" s="6"/>
      <c r="C403" s="215"/>
      <c r="D403" s="6"/>
      <c r="E403" s="6"/>
      <c r="F403" s="6"/>
      <c r="G403" s="6"/>
      <c r="H403" s="6"/>
      <c r="I403" s="6"/>
      <c r="J403" s="6"/>
      <c r="L403" s="6"/>
      <c r="M403" s="6"/>
      <c r="N403" s="6"/>
    </row>
    <row r="404" spans="1:14" x14ac:dyDescent="0.25">
      <c r="A404" s="218"/>
      <c r="B404" s="6"/>
      <c r="C404" s="215"/>
      <c r="D404" s="6"/>
      <c r="E404" s="6"/>
      <c r="F404" s="6"/>
      <c r="G404" s="6"/>
      <c r="H404" s="6"/>
      <c r="I404" s="6"/>
      <c r="J404" s="6"/>
      <c r="L404" s="6"/>
      <c r="M404" s="6"/>
      <c r="N404" s="6"/>
    </row>
    <row r="405" spans="1:14" x14ac:dyDescent="0.25">
      <c r="A405" s="218"/>
      <c r="B405" s="6"/>
      <c r="C405" s="215"/>
      <c r="D405" s="6"/>
      <c r="E405" s="6"/>
      <c r="F405" s="6"/>
      <c r="G405" s="6"/>
      <c r="H405" s="6"/>
      <c r="I405" s="6"/>
      <c r="J405" s="6"/>
      <c r="L405" s="6"/>
      <c r="M405" s="6"/>
      <c r="N405" s="6"/>
    </row>
    <row r="406" spans="1:14" x14ac:dyDescent="0.25">
      <c r="A406" s="218"/>
      <c r="B406" s="6"/>
      <c r="C406" s="215"/>
      <c r="D406" s="6"/>
      <c r="E406" s="6"/>
      <c r="F406" s="6"/>
      <c r="G406" s="6"/>
      <c r="H406" s="6"/>
      <c r="I406" s="6"/>
      <c r="J406" s="6"/>
      <c r="L406" s="6"/>
      <c r="M406" s="6"/>
      <c r="N406" s="6"/>
    </row>
    <row r="407" spans="1:14" x14ac:dyDescent="0.25">
      <c r="A407" s="218"/>
      <c r="B407" s="6"/>
      <c r="C407" s="215"/>
      <c r="D407" s="6"/>
      <c r="E407" s="6"/>
      <c r="F407" s="6"/>
      <c r="G407" s="6"/>
      <c r="H407" s="6"/>
      <c r="I407" s="6"/>
      <c r="J407" s="6"/>
      <c r="L407" s="6"/>
      <c r="M407" s="6"/>
      <c r="N407" s="6"/>
    </row>
    <row r="408" spans="1:14" x14ac:dyDescent="0.25">
      <c r="A408" s="218"/>
      <c r="B408" s="6"/>
      <c r="C408" s="215"/>
      <c r="D408" s="6"/>
      <c r="E408" s="6"/>
      <c r="F408" s="6"/>
      <c r="G408" s="6"/>
      <c r="H408" s="6"/>
      <c r="I408" s="6"/>
      <c r="J408" s="6"/>
      <c r="L408" s="6"/>
      <c r="M408" s="6"/>
      <c r="N408" s="6"/>
    </row>
    <row r="409" spans="1:14" x14ac:dyDescent="0.25">
      <c r="A409" s="218"/>
      <c r="B409" s="6"/>
      <c r="C409" s="215"/>
      <c r="D409" s="6"/>
      <c r="E409" s="6"/>
      <c r="F409" s="6"/>
      <c r="G409" s="6"/>
      <c r="H409" s="6"/>
      <c r="I409" s="6"/>
      <c r="J409" s="6"/>
      <c r="L409" s="6"/>
      <c r="M409" s="6"/>
      <c r="N409" s="6"/>
    </row>
    <row r="410" spans="1:14" x14ac:dyDescent="0.25">
      <c r="A410" s="218"/>
      <c r="B410" s="6"/>
      <c r="C410" s="215"/>
      <c r="D410" s="6"/>
      <c r="E410" s="6"/>
      <c r="F410" s="6"/>
      <c r="G410" s="6"/>
      <c r="H410" s="6"/>
      <c r="I410" s="6"/>
      <c r="J410" s="6"/>
      <c r="L410" s="6"/>
      <c r="M410" s="6"/>
      <c r="N410" s="6"/>
    </row>
    <row r="411" spans="1:14" x14ac:dyDescent="0.25">
      <c r="A411" s="218"/>
      <c r="B411" s="6"/>
      <c r="C411" s="215"/>
      <c r="D411" s="6"/>
      <c r="E411" s="6"/>
      <c r="F411" s="6"/>
      <c r="G411" s="6"/>
      <c r="H411" s="6"/>
      <c r="I411" s="6"/>
      <c r="J411" s="6"/>
      <c r="L411" s="6"/>
      <c r="M411" s="6"/>
      <c r="N411" s="6"/>
    </row>
    <row r="412" spans="1:14" x14ac:dyDescent="0.25">
      <c r="A412" s="218"/>
      <c r="B412" s="6"/>
      <c r="C412" s="215"/>
      <c r="D412" s="6"/>
      <c r="E412" s="6"/>
      <c r="F412" s="6"/>
      <c r="G412" s="6"/>
      <c r="H412" s="6"/>
      <c r="I412" s="6"/>
      <c r="J412" s="6"/>
      <c r="L412" s="6"/>
      <c r="M412" s="6"/>
      <c r="N412" s="6"/>
    </row>
    <row r="413" spans="1:14" x14ac:dyDescent="0.25">
      <c r="A413" s="218"/>
      <c r="B413" s="6"/>
      <c r="C413" s="215"/>
      <c r="D413" s="6"/>
      <c r="E413" s="6"/>
      <c r="F413" s="6"/>
      <c r="G413" s="6"/>
      <c r="H413" s="6"/>
      <c r="I413" s="6"/>
      <c r="J413" s="6"/>
      <c r="L413" s="6"/>
      <c r="M413" s="6"/>
      <c r="N413" s="6"/>
    </row>
    <row r="414" spans="1:14" x14ac:dyDescent="0.25">
      <c r="A414" s="218"/>
      <c r="B414" s="6"/>
      <c r="C414" s="215"/>
      <c r="D414" s="6"/>
      <c r="E414" s="6"/>
      <c r="F414" s="6"/>
      <c r="G414" s="6"/>
      <c r="H414" s="6"/>
      <c r="I414" s="6"/>
      <c r="J414" s="6"/>
      <c r="L414" s="6"/>
      <c r="M414" s="6"/>
      <c r="N414" s="6"/>
    </row>
    <row r="415" spans="1:14" x14ac:dyDescent="0.25">
      <c r="A415" s="218"/>
      <c r="B415" s="6"/>
      <c r="C415" s="215"/>
      <c r="D415" s="6"/>
      <c r="E415" s="6"/>
      <c r="F415" s="6"/>
      <c r="G415" s="6"/>
      <c r="H415" s="6"/>
      <c r="I415" s="6"/>
      <c r="J415" s="6"/>
      <c r="L415" s="6"/>
      <c r="M415" s="6"/>
      <c r="N415" s="6"/>
    </row>
    <row r="416" spans="1:14" x14ac:dyDescent="0.25">
      <c r="A416" s="218"/>
      <c r="B416" s="6"/>
      <c r="C416" s="215"/>
      <c r="D416" s="6"/>
      <c r="E416" s="6"/>
      <c r="F416" s="6"/>
      <c r="G416" s="6"/>
      <c r="H416" s="6"/>
      <c r="I416" s="6"/>
      <c r="J416" s="6"/>
      <c r="L416" s="6"/>
      <c r="M416" s="6"/>
      <c r="N416" s="6"/>
    </row>
    <row r="417" spans="1:14" x14ac:dyDescent="0.25">
      <c r="A417" s="218"/>
      <c r="B417" s="6"/>
      <c r="C417" s="215"/>
      <c r="D417" s="6"/>
      <c r="E417" s="6"/>
      <c r="F417" s="6"/>
      <c r="G417" s="6"/>
      <c r="H417" s="6"/>
      <c r="I417" s="6"/>
      <c r="J417" s="6"/>
      <c r="L417" s="6"/>
      <c r="M417" s="6"/>
      <c r="N417" s="6"/>
    </row>
    <row r="418" spans="1:14" x14ac:dyDescent="0.25">
      <c r="A418" s="218"/>
      <c r="B418" s="6"/>
      <c r="C418" s="215"/>
      <c r="D418" s="6"/>
      <c r="E418" s="6"/>
      <c r="F418" s="6"/>
      <c r="G418" s="6"/>
      <c r="H418" s="6"/>
      <c r="I418" s="6"/>
      <c r="J418" s="6"/>
      <c r="L418" s="6"/>
      <c r="M418" s="6"/>
      <c r="N418" s="6"/>
    </row>
    <row r="419" spans="1:14" x14ac:dyDescent="0.25">
      <c r="A419" s="218"/>
      <c r="B419" s="6"/>
      <c r="C419" s="215"/>
      <c r="D419" s="6"/>
      <c r="E419" s="6"/>
      <c r="F419" s="6"/>
      <c r="G419" s="6"/>
      <c r="H419" s="6"/>
      <c r="I419" s="6"/>
      <c r="J419" s="6"/>
      <c r="L419" s="6"/>
      <c r="M419" s="6"/>
      <c r="N419" s="6"/>
    </row>
    <row r="420" spans="1:14" x14ac:dyDescent="0.25">
      <c r="A420" s="218"/>
      <c r="B420" s="6"/>
      <c r="C420" s="215"/>
      <c r="D420" s="6"/>
      <c r="E420" s="6"/>
      <c r="F420" s="6"/>
      <c r="G420" s="6"/>
      <c r="H420" s="6"/>
      <c r="I420" s="6"/>
      <c r="J420" s="6"/>
      <c r="L420" s="6"/>
      <c r="M420" s="6"/>
      <c r="N420" s="6"/>
    </row>
    <row r="421" spans="1:14" x14ac:dyDescent="0.25">
      <c r="A421" s="218"/>
      <c r="B421" s="6"/>
      <c r="C421" s="215"/>
      <c r="D421" s="6"/>
      <c r="E421" s="6"/>
      <c r="F421" s="6"/>
      <c r="G421" s="6"/>
      <c r="H421" s="6"/>
      <c r="I421" s="6"/>
      <c r="J421" s="6"/>
      <c r="L421" s="6"/>
      <c r="M421" s="6"/>
      <c r="N421" s="6"/>
    </row>
    <row r="422" spans="1:14" x14ac:dyDescent="0.25">
      <c r="A422" s="218"/>
      <c r="B422" s="6"/>
      <c r="C422" s="215"/>
      <c r="D422" s="6"/>
      <c r="E422" s="6"/>
      <c r="F422" s="6"/>
      <c r="G422" s="6"/>
      <c r="H422" s="6"/>
      <c r="I422" s="6"/>
      <c r="J422" s="6"/>
      <c r="L422" s="6"/>
      <c r="M422" s="6"/>
      <c r="N422" s="6"/>
    </row>
    <row r="423" spans="1:14" x14ac:dyDescent="0.25">
      <c r="A423" s="218"/>
      <c r="B423" s="6"/>
      <c r="C423" s="215"/>
      <c r="D423" s="6"/>
      <c r="E423" s="6"/>
      <c r="F423" s="6"/>
      <c r="G423" s="6"/>
      <c r="H423" s="6"/>
      <c r="I423" s="6"/>
      <c r="J423" s="6"/>
      <c r="L423" s="6"/>
      <c r="M423" s="6"/>
      <c r="N423" s="6"/>
    </row>
    <row r="424" spans="1:14" x14ac:dyDescent="0.25">
      <c r="A424" s="218"/>
      <c r="B424" s="6"/>
      <c r="C424" s="215"/>
      <c r="D424" s="6"/>
      <c r="E424" s="6"/>
      <c r="F424" s="6"/>
      <c r="G424" s="6"/>
      <c r="H424" s="6"/>
      <c r="I424" s="6"/>
      <c r="J424" s="6"/>
      <c r="L424" s="6"/>
      <c r="M424" s="6"/>
      <c r="N424" s="6"/>
    </row>
    <row r="425" spans="1:14" x14ac:dyDescent="0.25">
      <c r="A425" s="218"/>
      <c r="B425" s="6"/>
      <c r="C425" s="215"/>
      <c r="D425" s="6"/>
      <c r="E425" s="6"/>
      <c r="F425" s="6"/>
      <c r="G425" s="6"/>
      <c r="H425" s="6"/>
      <c r="I425" s="6"/>
      <c r="J425" s="6"/>
      <c r="L425" s="6"/>
      <c r="M425" s="6"/>
      <c r="N425" s="6"/>
    </row>
    <row r="426" spans="1:14" x14ac:dyDescent="0.25">
      <c r="A426" s="218"/>
      <c r="B426" s="6"/>
      <c r="C426" s="215"/>
      <c r="D426" s="6"/>
      <c r="E426" s="6"/>
      <c r="F426" s="6"/>
      <c r="G426" s="6"/>
      <c r="H426" s="6"/>
      <c r="I426" s="6"/>
      <c r="J426" s="6"/>
      <c r="L426" s="6"/>
      <c r="M426" s="6"/>
      <c r="N426" s="6"/>
    </row>
    <row r="427" spans="1:14" x14ac:dyDescent="0.25">
      <c r="A427" s="218"/>
      <c r="B427" s="6"/>
      <c r="C427" s="215"/>
      <c r="D427" s="6"/>
      <c r="E427" s="6"/>
      <c r="F427" s="6"/>
      <c r="G427" s="6"/>
      <c r="H427" s="6"/>
      <c r="I427" s="6"/>
      <c r="J427" s="6"/>
      <c r="L427" s="6"/>
      <c r="M427" s="6"/>
      <c r="N427" s="6"/>
    </row>
    <row r="428" spans="1:14" x14ac:dyDescent="0.25">
      <c r="A428" s="218"/>
      <c r="B428" s="6"/>
      <c r="C428" s="215"/>
      <c r="D428" s="6"/>
      <c r="E428" s="6"/>
      <c r="F428" s="6"/>
      <c r="G428" s="6"/>
      <c r="H428" s="6"/>
      <c r="I428" s="6"/>
      <c r="J428" s="6"/>
      <c r="L428" s="6"/>
      <c r="M428" s="6"/>
      <c r="N428" s="6"/>
    </row>
    <row r="429" spans="1:14" x14ac:dyDescent="0.25">
      <c r="A429" s="218"/>
      <c r="B429" s="6"/>
      <c r="C429" s="215"/>
      <c r="D429" s="6"/>
      <c r="E429" s="6"/>
      <c r="F429" s="6"/>
      <c r="G429" s="6"/>
      <c r="H429" s="6"/>
      <c r="I429" s="6"/>
      <c r="J429" s="6"/>
      <c r="L429" s="6"/>
      <c r="M429" s="6"/>
      <c r="N429" s="6"/>
    </row>
    <row r="430" spans="1:14" x14ac:dyDescent="0.25">
      <c r="A430" s="218"/>
      <c r="B430" s="6"/>
      <c r="C430" s="215"/>
      <c r="D430" s="6"/>
      <c r="E430" s="6"/>
      <c r="F430" s="6"/>
      <c r="G430" s="6"/>
      <c r="H430" s="6"/>
      <c r="I430" s="6"/>
      <c r="J430" s="6"/>
      <c r="L430" s="6"/>
      <c r="M430" s="6"/>
      <c r="N430" s="6"/>
    </row>
    <row r="431" spans="1:14" x14ac:dyDescent="0.25">
      <c r="A431" s="218"/>
      <c r="B431" s="6"/>
      <c r="C431" s="215"/>
      <c r="D431" s="6"/>
      <c r="E431" s="6"/>
      <c r="F431" s="6"/>
      <c r="G431" s="6"/>
      <c r="H431" s="6"/>
      <c r="I431" s="6"/>
      <c r="J431" s="6"/>
      <c r="L431" s="6"/>
      <c r="M431" s="6"/>
      <c r="N431" s="6"/>
    </row>
    <row r="432" spans="1:14" x14ac:dyDescent="0.25">
      <c r="A432" s="218"/>
      <c r="B432" s="6"/>
      <c r="C432" s="215"/>
      <c r="D432" s="6"/>
      <c r="E432" s="6"/>
      <c r="F432" s="6"/>
      <c r="G432" s="6"/>
      <c r="H432" s="6"/>
      <c r="I432" s="6"/>
      <c r="J432" s="6"/>
      <c r="L432" s="6"/>
      <c r="M432" s="6"/>
      <c r="N432" s="6"/>
    </row>
    <row r="433" spans="1:14" x14ac:dyDescent="0.25">
      <c r="A433" s="218"/>
      <c r="B433" s="6"/>
      <c r="C433" s="215"/>
      <c r="D433" s="6"/>
      <c r="E433" s="6"/>
      <c r="F433" s="6"/>
      <c r="G433" s="6"/>
      <c r="H433" s="6"/>
      <c r="I433" s="6"/>
      <c r="J433" s="6"/>
      <c r="L433" s="6"/>
      <c r="M433" s="6"/>
      <c r="N433" s="6"/>
    </row>
    <row r="434" spans="1:14" x14ac:dyDescent="0.25">
      <c r="A434" s="218"/>
      <c r="B434" s="6"/>
      <c r="C434" s="215"/>
      <c r="D434" s="6"/>
      <c r="E434" s="6"/>
      <c r="F434" s="6"/>
      <c r="G434" s="6"/>
      <c r="H434" s="6"/>
      <c r="I434" s="6"/>
      <c r="J434" s="6"/>
      <c r="L434" s="6"/>
      <c r="M434" s="6"/>
      <c r="N434" s="6"/>
    </row>
    <row r="435" spans="1:14" x14ac:dyDescent="0.25">
      <c r="A435" s="218"/>
      <c r="B435" s="6"/>
      <c r="C435" s="215"/>
      <c r="D435" s="6"/>
      <c r="E435" s="6"/>
      <c r="F435" s="6"/>
      <c r="G435" s="6"/>
      <c r="H435" s="6"/>
      <c r="I435" s="6"/>
      <c r="J435" s="6"/>
      <c r="L435" s="6"/>
      <c r="M435" s="6"/>
      <c r="N435" s="6"/>
    </row>
    <row r="436" spans="1:14" x14ac:dyDescent="0.25">
      <c r="A436" s="218"/>
      <c r="B436" s="6"/>
      <c r="C436" s="215"/>
      <c r="D436" s="6"/>
      <c r="E436" s="6"/>
      <c r="F436" s="6"/>
      <c r="G436" s="6"/>
      <c r="H436" s="6"/>
      <c r="I436" s="6"/>
      <c r="J436" s="6"/>
      <c r="L436" s="6"/>
      <c r="M436" s="6"/>
      <c r="N436" s="6"/>
    </row>
    <row r="437" spans="1:14" x14ac:dyDescent="0.25">
      <c r="A437" s="218"/>
      <c r="B437" s="6"/>
      <c r="C437" s="215"/>
      <c r="D437" s="6"/>
      <c r="E437" s="6"/>
      <c r="F437" s="6"/>
      <c r="G437" s="6"/>
      <c r="H437" s="6"/>
      <c r="I437" s="6"/>
      <c r="J437" s="6"/>
      <c r="L437" s="6"/>
      <c r="M437" s="6"/>
      <c r="N437" s="6"/>
    </row>
    <row r="438" spans="1:14" x14ac:dyDescent="0.25">
      <c r="A438" s="218"/>
      <c r="B438" s="6"/>
      <c r="C438" s="215"/>
      <c r="D438" s="6"/>
      <c r="E438" s="6"/>
      <c r="F438" s="6"/>
      <c r="G438" s="6"/>
      <c r="H438" s="6"/>
      <c r="I438" s="6"/>
      <c r="J438" s="6"/>
      <c r="L438" s="6"/>
      <c r="M438" s="6"/>
      <c r="N438" s="6"/>
    </row>
    <row r="439" spans="1:14" x14ac:dyDescent="0.25">
      <c r="A439" s="218"/>
      <c r="B439" s="6"/>
      <c r="C439" s="215"/>
      <c r="D439" s="6"/>
      <c r="E439" s="6"/>
      <c r="F439" s="6"/>
      <c r="G439" s="6"/>
      <c r="H439" s="6"/>
      <c r="I439" s="6"/>
      <c r="J439" s="6"/>
      <c r="L439" s="6"/>
      <c r="M439" s="6"/>
      <c r="N439" s="6"/>
    </row>
    <row r="440" spans="1:14" x14ac:dyDescent="0.25">
      <c r="A440" s="218"/>
      <c r="B440" s="6"/>
      <c r="C440" s="215"/>
      <c r="D440" s="6"/>
      <c r="E440" s="6"/>
      <c r="F440" s="6"/>
      <c r="G440" s="6"/>
      <c r="H440" s="6"/>
      <c r="I440" s="6"/>
      <c r="J440" s="6"/>
      <c r="L440" s="6"/>
      <c r="M440" s="6"/>
      <c r="N440" s="6"/>
    </row>
    <row r="441" spans="1:14" x14ac:dyDescent="0.25">
      <c r="A441" s="218"/>
      <c r="B441" s="6"/>
      <c r="C441" s="215"/>
      <c r="D441" s="6"/>
      <c r="E441" s="6"/>
      <c r="F441" s="6"/>
      <c r="G441" s="6"/>
      <c r="H441" s="6"/>
      <c r="I441" s="6"/>
      <c r="J441" s="6"/>
      <c r="L441" s="6"/>
      <c r="M441" s="6"/>
      <c r="N441" s="6"/>
    </row>
    <row r="442" spans="1:14" x14ac:dyDescent="0.25">
      <c r="A442" s="218"/>
      <c r="B442" s="6"/>
      <c r="C442" s="215"/>
      <c r="D442" s="6"/>
      <c r="E442" s="6"/>
      <c r="F442" s="6"/>
      <c r="G442" s="6"/>
      <c r="H442" s="6"/>
      <c r="I442" s="6"/>
      <c r="J442" s="6"/>
      <c r="L442" s="6"/>
      <c r="M442" s="6"/>
      <c r="N442" s="6"/>
    </row>
    <row r="443" spans="1:14" x14ac:dyDescent="0.25">
      <c r="A443" s="218"/>
      <c r="B443" s="6"/>
      <c r="C443" s="215"/>
      <c r="D443" s="6"/>
      <c r="E443" s="6"/>
      <c r="F443" s="6"/>
      <c r="G443" s="6"/>
      <c r="H443" s="6"/>
      <c r="I443" s="6"/>
      <c r="J443" s="6"/>
      <c r="L443" s="6"/>
      <c r="M443" s="6"/>
      <c r="N443" s="6"/>
    </row>
    <row r="444" spans="1:14" x14ac:dyDescent="0.25">
      <c r="A444" s="218"/>
      <c r="B444" s="6"/>
      <c r="C444" s="215"/>
      <c r="D444" s="6"/>
      <c r="E444" s="6"/>
      <c r="F444" s="6"/>
      <c r="G444" s="6"/>
      <c r="H444" s="6"/>
      <c r="I444" s="6"/>
      <c r="J444" s="6"/>
      <c r="L444" s="6"/>
      <c r="M444" s="6"/>
      <c r="N444" s="6"/>
    </row>
    <row r="445" spans="1:14" x14ac:dyDescent="0.25">
      <c r="A445" s="218"/>
      <c r="B445" s="6"/>
      <c r="C445" s="215"/>
      <c r="D445" s="6"/>
      <c r="E445" s="6"/>
      <c r="F445" s="6"/>
      <c r="G445" s="6"/>
      <c r="H445" s="6"/>
      <c r="I445" s="6"/>
      <c r="J445" s="6"/>
      <c r="L445" s="6"/>
      <c r="M445" s="6"/>
      <c r="N445" s="6"/>
    </row>
    <row r="446" spans="1:14" x14ac:dyDescent="0.25">
      <c r="A446" s="218"/>
      <c r="B446" s="6"/>
      <c r="C446" s="215"/>
      <c r="D446" s="6"/>
      <c r="E446" s="6"/>
      <c r="F446" s="6"/>
      <c r="G446" s="6"/>
      <c r="H446" s="6"/>
      <c r="I446" s="6"/>
      <c r="J446" s="6"/>
      <c r="L446" s="6"/>
      <c r="M446" s="6"/>
      <c r="N446" s="6"/>
    </row>
    <row r="447" spans="1:14" x14ac:dyDescent="0.25">
      <c r="A447" s="218"/>
      <c r="B447" s="6"/>
      <c r="C447" s="215"/>
      <c r="D447" s="6"/>
      <c r="E447" s="6"/>
      <c r="F447" s="6"/>
      <c r="G447" s="6"/>
      <c r="H447" s="6"/>
      <c r="I447" s="6"/>
      <c r="J447" s="6"/>
      <c r="L447" s="6"/>
      <c r="M447" s="6"/>
      <c r="N447" s="6"/>
    </row>
    <row r="448" spans="1:14" x14ac:dyDescent="0.25">
      <c r="A448" s="218"/>
      <c r="B448" s="6"/>
      <c r="C448" s="215"/>
      <c r="D448" s="6"/>
      <c r="E448" s="6"/>
      <c r="F448" s="6"/>
      <c r="G448" s="6"/>
      <c r="H448" s="6"/>
      <c r="I448" s="6"/>
      <c r="J448" s="6"/>
      <c r="L448" s="6"/>
      <c r="M448" s="6"/>
      <c r="N448" s="6"/>
    </row>
    <row r="449" spans="1:14" x14ac:dyDescent="0.25">
      <c r="A449" s="218"/>
      <c r="B449" s="6"/>
      <c r="C449" s="215"/>
      <c r="D449" s="6"/>
      <c r="E449" s="6"/>
      <c r="F449" s="6"/>
      <c r="G449" s="6"/>
      <c r="H449" s="6"/>
      <c r="I449" s="6"/>
      <c r="J449" s="6"/>
      <c r="L449" s="6"/>
      <c r="M449" s="6"/>
      <c r="N449" s="6"/>
    </row>
    <row r="450" spans="1:14" x14ac:dyDescent="0.25">
      <c r="A450" s="218"/>
      <c r="B450" s="6"/>
      <c r="C450" s="215"/>
      <c r="D450" s="6"/>
      <c r="E450" s="6"/>
      <c r="F450" s="6"/>
      <c r="G450" s="6"/>
      <c r="H450" s="6"/>
      <c r="I450" s="6"/>
      <c r="J450" s="6"/>
      <c r="L450" s="6"/>
      <c r="M450" s="6"/>
      <c r="N450" s="6"/>
    </row>
    <row r="451" spans="1:14" x14ac:dyDescent="0.25">
      <c r="A451" s="218"/>
      <c r="B451" s="6"/>
      <c r="C451" s="215"/>
      <c r="D451" s="6"/>
      <c r="E451" s="6"/>
      <c r="F451" s="6"/>
      <c r="G451" s="6"/>
      <c r="H451" s="6"/>
      <c r="I451" s="6"/>
      <c r="J451" s="6"/>
      <c r="L451" s="6"/>
      <c r="M451" s="6"/>
      <c r="N451" s="6"/>
    </row>
    <row r="452" spans="1:14" x14ac:dyDescent="0.25">
      <c r="A452" s="218"/>
      <c r="B452" s="6"/>
      <c r="C452" s="215"/>
      <c r="D452" s="6"/>
      <c r="E452" s="6"/>
      <c r="F452" s="6"/>
      <c r="G452" s="6"/>
      <c r="H452" s="6"/>
      <c r="I452" s="6"/>
      <c r="J452" s="6"/>
      <c r="L452" s="6"/>
      <c r="M452" s="6"/>
      <c r="N452" s="6"/>
    </row>
    <row r="453" spans="1:14" x14ac:dyDescent="0.25">
      <c r="A453" s="218"/>
      <c r="B453" s="6"/>
      <c r="C453" s="215"/>
      <c r="D453" s="6"/>
      <c r="E453" s="6"/>
      <c r="F453" s="6"/>
      <c r="G453" s="6"/>
      <c r="H453" s="6"/>
      <c r="I453" s="6"/>
      <c r="J453" s="6"/>
      <c r="L453" s="6"/>
      <c r="M453" s="6"/>
      <c r="N453" s="6"/>
    </row>
    <row r="454" spans="1:14" x14ac:dyDescent="0.25">
      <c r="A454" s="218"/>
      <c r="B454" s="6"/>
      <c r="C454" s="215"/>
      <c r="D454" s="6"/>
      <c r="E454" s="6"/>
      <c r="F454" s="6"/>
      <c r="G454" s="6"/>
      <c r="H454" s="6"/>
      <c r="I454" s="6"/>
      <c r="J454" s="6"/>
      <c r="L454" s="6"/>
      <c r="M454" s="6"/>
      <c r="N454" s="6"/>
    </row>
    <row r="455" spans="1:14" x14ac:dyDescent="0.25">
      <c r="A455" s="218"/>
      <c r="B455" s="6"/>
      <c r="C455" s="215"/>
      <c r="D455" s="6"/>
      <c r="E455" s="6"/>
      <c r="F455" s="6"/>
      <c r="G455" s="6"/>
      <c r="H455" s="6"/>
      <c r="I455" s="6"/>
      <c r="J455" s="6"/>
      <c r="L455" s="6"/>
      <c r="M455" s="6"/>
      <c r="N455" s="6"/>
    </row>
    <row r="456" spans="1:14" x14ac:dyDescent="0.25">
      <c r="A456" s="218"/>
      <c r="B456" s="6"/>
      <c r="C456" s="215"/>
      <c r="D456" s="6"/>
      <c r="E456" s="6"/>
      <c r="F456" s="6"/>
      <c r="G456" s="6"/>
      <c r="H456" s="6"/>
      <c r="I456" s="6"/>
      <c r="J456" s="6"/>
      <c r="L456" s="6"/>
      <c r="M456" s="6"/>
      <c r="N456" s="6"/>
    </row>
    <row r="457" spans="1:14" x14ac:dyDescent="0.25">
      <c r="A457" s="218"/>
      <c r="B457" s="6"/>
      <c r="C457" s="215"/>
      <c r="D457" s="6"/>
      <c r="E457" s="6"/>
      <c r="F457" s="6"/>
      <c r="G457" s="6"/>
      <c r="H457" s="6"/>
      <c r="I457" s="6"/>
      <c r="J457" s="6"/>
      <c r="L457" s="6"/>
      <c r="M457" s="6"/>
      <c r="N457" s="6"/>
    </row>
    <row r="458" spans="1:14" x14ac:dyDescent="0.25">
      <c r="C458" s="216"/>
    </row>
    <row r="459" spans="1:14" x14ac:dyDescent="0.25">
      <c r="C459" s="216"/>
    </row>
    <row r="460" spans="1:14" x14ac:dyDescent="0.25">
      <c r="C460" s="216"/>
    </row>
    <row r="461" spans="1:14" x14ac:dyDescent="0.25">
      <c r="C461" s="216"/>
    </row>
    <row r="462" spans="1:14" x14ac:dyDescent="0.25">
      <c r="C462" s="216"/>
    </row>
    <row r="463" spans="1:14" x14ac:dyDescent="0.25">
      <c r="C463" s="216"/>
    </row>
    <row r="464" spans="1:14" x14ac:dyDescent="0.25">
      <c r="C464" s="216"/>
    </row>
    <row r="465" spans="3:3" x14ac:dyDescent="0.25">
      <c r="C465" s="216"/>
    </row>
    <row r="466" spans="3:3" x14ac:dyDescent="0.25">
      <c r="C466" s="216"/>
    </row>
    <row r="467" spans="3:3" x14ac:dyDescent="0.25">
      <c r="C467" s="216"/>
    </row>
    <row r="468" spans="3:3" x14ac:dyDescent="0.25">
      <c r="C468" s="216"/>
    </row>
    <row r="469" spans="3:3" x14ac:dyDescent="0.25">
      <c r="C469" s="216"/>
    </row>
    <row r="470" spans="3:3" x14ac:dyDescent="0.25">
      <c r="C470" s="216"/>
    </row>
    <row r="471" spans="3:3" x14ac:dyDescent="0.25">
      <c r="C471" s="216"/>
    </row>
    <row r="472" spans="3:3" x14ac:dyDescent="0.25">
      <c r="C472" s="216"/>
    </row>
    <row r="473" spans="3:3" x14ac:dyDescent="0.25">
      <c r="C473" s="216"/>
    </row>
    <row r="474" spans="3:3" x14ac:dyDescent="0.25">
      <c r="C474" s="216"/>
    </row>
    <row r="475" spans="3:3" x14ac:dyDescent="0.25">
      <c r="C475" s="216"/>
    </row>
    <row r="476" spans="3:3" x14ac:dyDescent="0.25">
      <c r="C476" s="216"/>
    </row>
    <row r="477" spans="3:3" x14ac:dyDescent="0.25">
      <c r="C477" s="216"/>
    </row>
    <row r="478" spans="3:3" x14ac:dyDescent="0.25">
      <c r="C478" s="216"/>
    </row>
    <row r="479" spans="3:3" x14ac:dyDescent="0.25">
      <c r="C479" s="216"/>
    </row>
    <row r="480" spans="3:3" x14ac:dyDescent="0.25">
      <c r="C480" s="216"/>
    </row>
    <row r="481" spans="3:3" x14ac:dyDescent="0.25">
      <c r="C481" s="216"/>
    </row>
    <row r="482" spans="3:3" x14ac:dyDescent="0.25">
      <c r="C482" s="216"/>
    </row>
    <row r="483" spans="3:3" x14ac:dyDescent="0.25">
      <c r="C483" s="216"/>
    </row>
    <row r="484" spans="3:3" x14ac:dyDescent="0.25">
      <c r="C484" s="216"/>
    </row>
    <row r="485" spans="3:3" x14ac:dyDescent="0.25">
      <c r="C485" s="216"/>
    </row>
    <row r="486" spans="3:3" x14ac:dyDescent="0.25">
      <c r="C486" s="216"/>
    </row>
    <row r="487" spans="3:3" x14ac:dyDescent="0.25">
      <c r="C487" s="216"/>
    </row>
    <row r="488" spans="3:3" x14ac:dyDescent="0.25">
      <c r="C488" s="216"/>
    </row>
    <row r="489" spans="3:3" x14ac:dyDescent="0.25">
      <c r="C489" s="216"/>
    </row>
    <row r="490" spans="3:3" x14ac:dyDescent="0.25">
      <c r="C490" s="216"/>
    </row>
    <row r="491" spans="3:3" x14ac:dyDescent="0.25">
      <c r="C491" s="216"/>
    </row>
    <row r="492" spans="3:3" x14ac:dyDescent="0.25">
      <c r="C492" s="216"/>
    </row>
    <row r="493" spans="3:3" x14ac:dyDescent="0.25">
      <c r="C493" s="216"/>
    </row>
    <row r="494" spans="3:3" x14ac:dyDescent="0.25">
      <c r="C494" s="216"/>
    </row>
    <row r="495" spans="3:3" x14ac:dyDescent="0.25">
      <c r="C495" s="216"/>
    </row>
    <row r="496" spans="3:3" x14ac:dyDescent="0.25">
      <c r="C496" s="216"/>
    </row>
    <row r="497" spans="3:3" x14ac:dyDescent="0.25">
      <c r="C497" s="216"/>
    </row>
    <row r="498" spans="3:3" x14ac:dyDescent="0.25">
      <c r="C498" s="216"/>
    </row>
    <row r="499" spans="3:3" x14ac:dyDescent="0.25">
      <c r="C499" s="216"/>
    </row>
    <row r="500" spans="3:3" x14ac:dyDescent="0.25">
      <c r="C500" s="216"/>
    </row>
    <row r="501" spans="3:3" x14ac:dyDescent="0.25">
      <c r="C501" s="216"/>
    </row>
    <row r="502" spans="3:3" x14ac:dyDescent="0.25">
      <c r="C502" s="216"/>
    </row>
    <row r="503" spans="3:3" x14ac:dyDescent="0.25">
      <c r="C503" s="216"/>
    </row>
    <row r="504" spans="3:3" x14ac:dyDescent="0.25">
      <c r="C504" s="216"/>
    </row>
    <row r="505" spans="3:3" x14ac:dyDescent="0.25">
      <c r="C505" s="216"/>
    </row>
    <row r="506" spans="3:3" x14ac:dyDescent="0.25">
      <c r="C506" s="216"/>
    </row>
    <row r="507" spans="3:3" x14ac:dyDescent="0.25">
      <c r="C507" s="216"/>
    </row>
    <row r="508" spans="3:3" x14ac:dyDescent="0.25">
      <c r="C508" s="216"/>
    </row>
    <row r="509" spans="3:3" x14ac:dyDescent="0.25">
      <c r="C509" s="216"/>
    </row>
    <row r="510" spans="3:3" x14ac:dyDescent="0.25">
      <c r="C510" s="216"/>
    </row>
    <row r="511" spans="3:3" x14ac:dyDescent="0.25">
      <c r="C511" s="216"/>
    </row>
    <row r="512" spans="3:3" x14ac:dyDescent="0.25">
      <c r="C512" s="216"/>
    </row>
    <row r="513" spans="3:3" x14ac:dyDescent="0.25">
      <c r="C513" s="216"/>
    </row>
    <row r="514" spans="3:3" x14ac:dyDescent="0.25">
      <c r="C514" s="216"/>
    </row>
    <row r="515" spans="3:3" x14ac:dyDescent="0.25">
      <c r="C515" s="216"/>
    </row>
    <row r="516" spans="3:3" x14ac:dyDescent="0.25">
      <c r="C516" s="216"/>
    </row>
    <row r="517" spans="3:3" x14ac:dyDescent="0.25">
      <c r="C517" s="216"/>
    </row>
    <row r="518" spans="3:3" x14ac:dyDescent="0.25">
      <c r="C518" s="216"/>
    </row>
    <row r="519" spans="3:3" x14ac:dyDescent="0.25">
      <c r="C519" s="216"/>
    </row>
    <row r="520" spans="3:3" x14ac:dyDescent="0.25">
      <c r="C520" s="216"/>
    </row>
    <row r="521" spans="3:3" x14ac:dyDescent="0.25">
      <c r="C521" s="216"/>
    </row>
    <row r="522" spans="3:3" x14ac:dyDescent="0.25">
      <c r="C522" s="216"/>
    </row>
    <row r="523" spans="3:3" x14ac:dyDescent="0.25">
      <c r="C523" s="216"/>
    </row>
    <row r="524" spans="3:3" x14ac:dyDescent="0.25">
      <c r="C524" s="216"/>
    </row>
    <row r="525" spans="3:3" x14ac:dyDescent="0.25">
      <c r="C525" s="216"/>
    </row>
    <row r="526" spans="3:3" x14ac:dyDescent="0.25">
      <c r="C526" s="216"/>
    </row>
    <row r="527" spans="3:3" x14ac:dyDescent="0.25">
      <c r="C527" s="216"/>
    </row>
    <row r="528" spans="3:3" x14ac:dyDescent="0.25">
      <c r="C528" s="216"/>
    </row>
    <row r="529" spans="3:3" x14ac:dyDescent="0.25">
      <c r="C529" s="216"/>
    </row>
    <row r="530" spans="3:3" x14ac:dyDescent="0.25">
      <c r="C530" s="216"/>
    </row>
    <row r="531" spans="3:3" x14ac:dyDescent="0.25">
      <c r="C531" s="216"/>
    </row>
    <row r="532" spans="3:3" x14ac:dyDescent="0.25">
      <c r="C532" s="216"/>
    </row>
    <row r="533" spans="3:3" x14ac:dyDescent="0.25">
      <c r="C533" s="216"/>
    </row>
    <row r="534" spans="3:3" x14ac:dyDescent="0.25">
      <c r="C534" s="216"/>
    </row>
    <row r="535" spans="3:3" x14ac:dyDescent="0.25">
      <c r="C535" s="216"/>
    </row>
    <row r="536" spans="3:3" x14ac:dyDescent="0.25">
      <c r="C536" s="216"/>
    </row>
    <row r="537" spans="3:3" x14ac:dyDescent="0.25">
      <c r="C537" s="216"/>
    </row>
    <row r="538" spans="3:3" x14ac:dyDescent="0.25">
      <c r="C538" s="216"/>
    </row>
    <row r="539" spans="3:3" x14ac:dyDescent="0.25">
      <c r="C539" s="216"/>
    </row>
    <row r="540" spans="3:3" x14ac:dyDescent="0.25">
      <c r="C540" s="216"/>
    </row>
    <row r="541" spans="3:3" x14ac:dyDescent="0.25">
      <c r="C541" s="216"/>
    </row>
    <row r="542" spans="3:3" x14ac:dyDescent="0.25">
      <c r="C542" s="216"/>
    </row>
    <row r="543" spans="3:3" x14ac:dyDescent="0.25">
      <c r="C543" s="216"/>
    </row>
    <row r="544" spans="3:3" x14ac:dyDescent="0.25">
      <c r="C544" s="216"/>
    </row>
    <row r="545" spans="3:3" x14ac:dyDescent="0.25">
      <c r="C545" s="216"/>
    </row>
    <row r="546" spans="3:3" x14ac:dyDescent="0.25">
      <c r="C546" s="216"/>
    </row>
    <row r="547" spans="3:3" x14ac:dyDescent="0.25">
      <c r="C547" s="216"/>
    </row>
    <row r="548" spans="3:3" x14ac:dyDescent="0.25">
      <c r="C548" s="216"/>
    </row>
    <row r="549" spans="3:3" x14ac:dyDescent="0.25">
      <c r="C549" s="216"/>
    </row>
    <row r="550" spans="3:3" x14ac:dyDescent="0.25">
      <c r="C550" s="216"/>
    </row>
    <row r="551" spans="3:3" x14ac:dyDescent="0.25">
      <c r="C551" s="216"/>
    </row>
    <row r="552" spans="3:3" x14ac:dyDescent="0.25">
      <c r="C552" s="216"/>
    </row>
    <row r="553" spans="3:3" x14ac:dyDescent="0.25">
      <c r="C553" s="216"/>
    </row>
    <row r="554" spans="3:3" x14ac:dyDescent="0.25">
      <c r="C554" s="216"/>
    </row>
    <row r="555" spans="3:3" x14ac:dyDescent="0.25">
      <c r="C555" s="216"/>
    </row>
    <row r="556" spans="3:3" x14ac:dyDescent="0.25">
      <c r="C556" s="216"/>
    </row>
    <row r="557" spans="3:3" x14ac:dyDescent="0.25">
      <c r="C557" s="216"/>
    </row>
    <row r="558" spans="3:3" x14ac:dyDescent="0.25">
      <c r="C558" s="216"/>
    </row>
    <row r="559" spans="3:3" x14ac:dyDescent="0.25">
      <c r="C559" s="216"/>
    </row>
    <row r="560" spans="3:3" x14ac:dyDescent="0.25">
      <c r="C560" s="216"/>
    </row>
    <row r="561" spans="3:3" x14ac:dyDescent="0.25">
      <c r="C561" s="216"/>
    </row>
    <row r="562" spans="3:3" x14ac:dyDescent="0.25">
      <c r="C562" s="216"/>
    </row>
    <row r="563" spans="3:3" x14ac:dyDescent="0.25">
      <c r="C563" s="216"/>
    </row>
    <row r="564" spans="3:3" x14ac:dyDescent="0.25">
      <c r="C564" s="216"/>
    </row>
    <row r="565" spans="3:3" x14ac:dyDescent="0.25">
      <c r="C565" s="216"/>
    </row>
    <row r="566" spans="3:3" x14ac:dyDescent="0.25">
      <c r="C566" s="216"/>
    </row>
    <row r="567" spans="3:3" x14ac:dyDescent="0.25">
      <c r="C567" s="216"/>
    </row>
    <row r="568" spans="3:3" x14ac:dyDescent="0.25">
      <c r="C568" s="216"/>
    </row>
    <row r="569" spans="3:3" x14ac:dyDescent="0.25">
      <c r="C569" s="216"/>
    </row>
    <row r="570" spans="3:3" x14ac:dyDescent="0.25">
      <c r="C570" s="216"/>
    </row>
    <row r="571" spans="3:3" x14ac:dyDescent="0.25">
      <c r="C571" s="216"/>
    </row>
    <row r="572" spans="3:3" x14ac:dyDescent="0.25">
      <c r="C572" s="216"/>
    </row>
    <row r="573" spans="3:3" x14ac:dyDescent="0.25">
      <c r="C573" s="216"/>
    </row>
    <row r="574" spans="3:3" x14ac:dyDescent="0.25">
      <c r="C574" s="216"/>
    </row>
    <row r="575" spans="3:3" x14ac:dyDescent="0.25">
      <c r="C575" s="216"/>
    </row>
    <row r="576" spans="3:3" x14ac:dyDescent="0.25">
      <c r="C576" s="216"/>
    </row>
    <row r="577" spans="3:3" x14ac:dyDescent="0.25">
      <c r="C577" s="216"/>
    </row>
    <row r="578" spans="3:3" x14ac:dyDescent="0.25">
      <c r="C578" s="216"/>
    </row>
    <row r="579" spans="3:3" x14ac:dyDescent="0.25">
      <c r="C579" s="216"/>
    </row>
    <row r="580" spans="3:3" x14ac:dyDescent="0.25">
      <c r="C580" s="216"/>
    </row>
    <row r="581" spans="3:3" x14ac:dyDescent="0.25">
      <c r="C581" s="216"/>
    </row>
    <row r="582" spans="3:3" x14ac:dyDescent="0.25">
      <c r="C582" s="216"/>
    </row>
    <row r="583" spans="3:3" x14ac:dyDescent="0.25">
      <c r="C583" s="216"/>
    </row>
    <row r="584" spans="3:3" x14ac:dyDescent="0.25">
      <c r="C584" s="216"/>
    </row>
    <row r="585" spans="3:3" x14ac:dyDescent="0.25">
      <c r="C585" s="216"/>
    </row>
    <row r="586" spans="3:3" x14ac:dyDescent="0.25">
      <c r="C586" s="216"/>
    </row>
    <row r="587" spans="3:3" x14ac:dyDescent="0.25">
      <c r="C587" s="216"/>
    </row>
    <row r="588" spans="3:3" x14ac:dyDescent="0.25">
      <c r="C588" s="216"/>
    </row>
    <row r="589" spans="3:3" x14ac:dyDescent="0.25">
      <c r="C589" s="216"/>
    </row>
    <row r="590" spans="3:3" x14ac:dyDescent="0.25">
      <c r="C590" s="216"/>
    </row>
    <row r="591" spans="3:3" x14ac:dyDescent="0.25">
      <c r="C591" s="216"/>
    </row>
    <row r="592" spans="3:3" x14ac:dyDescent="0.25">
      <c r="C592" s="216"/>
    </row>
    <row r="593" spans="3:3" x14ac:dyDescent="0.25">
      <c r="C593" s="216"/>
    </row>
    <row r="594" spans="3:3" x14ac:dyDescent="0.25">
      <c r="C594" s="216"/>
    </row>
    <row r="595" spans="3:3" x14ac:dyDescent="0.25">
      <c r="C595" s="216"/>
    </row>
    <row r="596" spans="3:3" x14ac:dyDescent="0.25">
      <c r="C596" s="216"/>
    </row>
    <row r="597" spans="3:3" x14ac:dyDescent="0.25">
      <c r="C597" s="216"/>
    </row>
    <row r="598" spans="3:3" x14ac:dyDescent="0.25">
      <c r="C598" s="216"/>
    </row>
    <row r="599" spans="3:3" x14ac:dyDescent="0.25">
      <c r="C599" s="216"/>
    </row>
    <row r="600" spans="3:3" x14ac:dyDescent="0.25">
      <c r="C600" s="216"/>
    </row>
    <row r="601" spans="3:3" x14ac:dyDescent="0.25">
      <c r="C601" s="216"/>
    </row>
    <row r="602" spans="3:3" x14ac:dyDescent="0.25">
      <c r="C602" s="216"/>
    </row>
    <row r="603" spans="3:3" x14ac:dyDescent="0.25">
      <c r="C603" s="216"/>
    </row>
    <row r="604" spans="3:3" x14ac:dyDescent="0.25">
      <c r="C604" s="216"/>
    </row>
    <row r="605" spans="3:3" x14ac:dyDescent="0.25">
      <c r="C605" s="216"/>
    </row>
    <row r="606" spans="3:3" x14ac:dyDescent="0.25">
      <c r="C606" s="216"/>
    </row>
    <row r="607" spans="3:3" x14ac:dyDescent="0.25">
      <c r="C607" s="216"/>
    </row>
    <row r="608" spans="3:3" x14ac:dyDescent="0.25">
      <c r="C608" s="216"/>
    </row>
    <row r="609" spans="3:3" x14ac:dyDescent="0.25">
      <c r="C609" s="216"/>
    </row>
    <row r="610" spans="3:3" x14ac:dyDescent="0.25">
      <c r="C610" s="216"/>
    </row>
    <row r="611" spans="3:3" x14ac:dyDescent="0.25">
      <c r="C611" s="216"/>
    </row>
    <row r="612" spans="3:3" x14ac:dyDescent="0.25">
      <c r="C612" s="216"/>
    </row>
    <row r="613" spans="3:3" x14ac:dyDescent="0.25">
      <c r="C613" s="216"/>
    </row>
    <row r="614" spans="3:3" x14ac:dyDescent="0.25">
      <c r="C614" s="216"/>
    </row>
    <row r="615" spans="3:3" x14ac:dyDescent="0.25">
      <c r="C615" s="216"/>
    </row>
    <row r="616" spans="3:3" x14ac:dyDescent="0.25">
      <c r="C616" s="216"/>
    </row>
    <row r="617" spans="3:3" x14ac:dyDescent="0.25">
      <c r="C617" s="216"/>
    </row>
    <row r="618" spans="3:3" x14ac:dyDescent="0.25">
      <c r="C618" s="216"/>
    </row>
    <row r="619" spans="3:3" x14ac:dyDescent="0.25">
      <c r="C619" s="216"/>
    </row>
    <row r="620" spans="3:3" x14ac:dyDescent="0.25">
      <c r="C620" s="216"/>
    </row>
    <row r="621" spans="3:3" x14ac:dyDescent="0.25">
      <c r="C621" s="216"/>
    </row>
    <row r="622" spans="3:3" x14ac:dyDescent="0.25">
      <c r="C622" s="216"/>
    </row>
    <row r="623" spans="3:3" x14ac:dyDescent="0.25">
      <c r="C623" s="216"/>
    </row>
    <row r="624" spans="3:3" x14ac:dyDescent="0.25">
      <c r="C624" s="216"/>
    </row>
    <row r="625" spans="3:3" x14ac:dyDescent="0.25">
      <c r="C625" s="216"/>
    </row>
    <row r="626" spans="3:3" x14ac:dyDescent="0.25">
      <c r="C626" s="216"/>
    </row>
    <row r="627" spans="3:3" x14ac:dyDescent="0.25">
      <c r="C627" s="216"/>
    </row>
    <row r="628" spans="3:3" x14ac:dyDescent="0.25">
      <c r="C628" s="216"/>
    </row>
    <row r="629" spans="3:3" x14ac:dyDescent="0.25">
      <c r="C629" s="216"/>
    </row>
    <row r="630" spans="3:3" x14ac:dyDescent="0.25">
      <c r="C630" s="216"/>
    </row>
    <row r="631" spans="3:3" x14ac:dyDescent="0.25">
      <c r="C631" s="216"/>
    </row>
    <row r="632" spans="3:3" x14ac:dyDescent="0.25">
      <c r="C632" s="216"/>
    </row>
    <row r="633" spans="3:3" x14ac:dyDescent="0.25">
      <c r="C633" s="216"/>
    </row>
    <row r="634" spans="3:3" x14ac:dyDescent="0.25">
      <c r="C634" s="216"/>
    </row>
    <row r="635" spans="3:3" x14ac:dyDescent="0.25">
      <c r="C635" s="216"/>
    </row>
    <row r="636" spans="3:3" x14ac:dyDescent="0.25">
      <c r="C636" s="216"/>
    </row>
    <row r="637" spans="3:3" x14ac:dyDescent="0.25">
      <c r="C637" s="216"/>
    </row>
    <row r="638" spans="3:3" x14ac:dyDescent="0.25">
      <c r="C638" s="216"/>
    </row>
    <row r="639" spans="3:3" x14ac:dyDescent="0.25">
      <c r="C639" s="216"/>
    </row>
    <row r="640" spans="3:3" x14ac:dyDescent="0.25">
      <c r="C640" s="216"/>
    </row>
    <row r="641" spans="3:3" x14ac:dyDescent="0.25">
      <c r="C641" s="216"/>
    </row>
    <row r="642" spans="3:3" x14ac:dyDescent="0.25">
      <c r="C642" s="216"/>
    </row>
    <row r="643" spans="3:3" x14ac:dyDescent="0.25">
      <c r="C643" s="216"/>
    </row>
    <row r="644" spans="3:3" x14ac:dyDescent="0.25">
      <c r="C644" s="216"/>
    </row>
    <row r="645" spans="3:3" x14ac:dyDescent="0.25">
      <c r="C645" s="216"/>
    </row>
    <row r="646" spans="3:3" x14ac:dyDescent="0.25">
      <c r="C646" s="216"/>
    </row>
    <row r="647" spans="3:3" x14ac:dyDescent="0.25">
      <c r="C647" s="216"/>
    </row>
    <row r="648" spans="3:3" x14ac:dyDescent="0.25">
      <c r="C648" s="216"/>
    </row>
    <row r="649" spans="3:3" x14ac:dyDescent="0.25">
      <c r="C649" s="216"/>
    </row>
    <row r="650" spans="3:3" x14ac:dyDescent="0.25">
      <c r="C650" s="216"/>
    </row>
    <row r="651" spans="3:3" x14ac:dyDescent="0.25">
      <c r="C651" s="216"/>
    </row>
    <row r="652" spans="3:3" x14ac:dyDescent="0.25">
      <c r="C652" s="216"/>
    </row>
    <row r="653" spans="3:3" x14ac:dyDescent="0.25">
      <c r="C653" s="216"/>
    </row>
    <row r="654" spans="3:3" x14ac:dyDescent="0.25">
      <c r="C654" s="216"/>
    </row>
    <row r="655" spans="3:3" x14ac:dyDescent="0.25">
      <c r="C655" s="216"/>
    </row>
    <row r="656" spans="3:3" x14ac:dyDescent="0.25">
      <c r="C656" s="216"/>
    </row>
    <row r="657" spans="3:3" x14ac:dyDescent="0.25">
      <c r="C657" s="216"/>
    </row>
    <row r="658" spans="3:3" x14ac:dyDescent="0.25">
      <c r="C658" s="216"/>
    </row>
    <row r="659" spans="3:3" x14ac:dyDescent="0.25">
      <c r="C659" s="216"/>
    </row>
    <row r="660" spans="3:3" x14ac:dyDescent="0.25">
      <c r="C660" s="216"/>
    </row>
    <row r="661" spans="3:3" x14ac:dyDescent="0.25">
      <c r="C661" s="216"/>
    </row>
    <row r="662" spans="3:3" x14ac:dyDescent="0.25">
      <c r="C662" s="216"/>
    </row>
    <row r="663" spans="3:3" x14ac:dyDescent="0.25">
      <c r="C663" s="216"/>
    </row>
    <row r="664" spans="3:3" x14ac:dyDescent="0.25">
      <c r="C664" s="216"/>
    </row>
    <row r="665" spans="3:3" x14ac:dyDescent="0.25">
      <c r="C665" s="216"/>
    </row>
    <row r="666" spans="3:3" x14ac:dyDescent="0.25">
      <c r="C666" s="216"/>
    </row>
    <row r="667" spans="3:3" x14ac:dyDescent="0.25">
      <c r="C667" s="216"/>
    </row>
    <row r="668" spans="3:3" x14ac:dyDescent="0.25">
      <c r="C668" s="216"/>
    </row>
    <row r="669" spans="3:3" x14ac:dyDescent="0.25">
      <c r="C669" s="216"/>
    </row>
    <row r="670" spans="3:3" x14ac:dyDescent="0.25">
      <c r="C670" s="216"/>
    </row>
    <row r="671" spans="3:3" x14ac:dyDescent="0.25">
      <c r="C671" s="216"/>
    </row>
    <row r="672" spans="3:3" x14ac:dyDescent="0.25">
      <c r="C672" s="216"/>
    </row>
    <row r="673" spans="3:3" x14ac:dyDescent="0.25">
      <c r="C673" s="216"/>
    </row>
    <row r="674" spans="3:3" x14ac:dyDescent="0.25">
      <c r="C674" s="216"/>
    </row>
    <row r="675" spans="3:3" x14ac:dyDescent="0.25">
      <c r="C675" s="216"/>
    </row>
    <row r="676" spans="3:3" x14ac:dyDescent="0.25">
      <c r="C676" s="216"/>
    </row>
    <row r="677" spans="3:3" x14ac:dyDescent="0.25">
      <c r="C677" s="216"/>
    </row>
    <row r="678" spans="3:3" x14ac:dyDescent="0.25">
      <c r="C678" s="216"/>
    </row>
    <row r="679" spans="3:3" x14ac:dyDescent="0.25">
      <c r="C679" s="216"/>
    </row>
    <row r="680" spans="3:3" x14ac:dyDescent="0.25">
      <c r="C680" s="216"/>
    </row>
    <row r="681" spans="3:3" x14ac:dyDescent="0.25">
      <c r="C681" s="216"/>
    </row>
    <row r="682" spans="3:3" x14ac:dyDescent="0.25">
      <c r="C682" s="216"/>
    </row>
    <row r="683" spans="3:3" x14ac:dyDescent="0.25">
      <c r="C683" s="216"/>
    </row>
    <row r="684" spans="3:3" x14ac:dyDescent="0.25">
      <c r="C684" s="216"/>
    </row>
    <row r="685" spans="3:3" x14ac:dyDescent="0.25">
      <c r="C685" s="216"/>
    </row>
    <row r="686" spans="3:3" x14ac:dyDescent="0.25">
      <c r="C686" s="216"/>
    </row>
    <row r="687" spans="3:3" x14ac:dyDescent="0.25">
      <c r="C687" s="216"/>
    </row>
    <row r="688" spans="3:3" x14ac:dyDescent="0.25">
      <c r="C688" s="216"/>
    </row>
    <row r="689" spans="3:3" x14ac:dyDescent="0.25">
      <c r="C689" s="216"/>
    </row>
    <row r="690" spans="3:3" x14ac:dyDescent="0.25">
      <c r="C690" s="216"/>
    </row>
    <row r="691" spans="3:3" x14ac:dyDescent="0.25">
      <c r="C691" s="216"/>
    </row>
    <row r="692" spans="3:3" x14ac:dyDescent="0.25">
      <c r="C692" s="216"/>
    </row>
    <row r="693" spans="3:3" x14ac:dyDescent="0.25">
      <c r="C693" s="216"/>
    </row>
    <row r="694" spans="3:3" x14ac:dyDescent="0.25">
      <c r="C694" s="216"/>
    </row>
    <row r="695" spans="3:3" x14ac:dyDescent="0.25">
      <c r="C695" s="216"/>
    </row>
    <row r="696" spans="3:3" x14ac:dyDescent="0.25">
      <c r="C696" s="216"/>
    </row>
    <row r="697" spans="3:3" x14ac:dyDescent="0.25">
      <c r="C697" s="216"/>
    </row>
    <row r="698" spans="3:3" x14ac:dyDescent="0.25">
      <c r="C698" s="216"/>
    </row>
    <row r="699" spans="3:3" x14ac:dyDescent="0.25">
      <c r="C699" s="216"/>
    </row>
    <row r="700" spans="3:3" x14ac:dyDescent="0.25">
      <c r="C700" s="216"/>
    </row>
    <row r="701" spans="3:3" x14ac:dyDescent="0.25">
      <c r="C701" s="216"/>
    </row>
    <row r="702" spans="3:3" x14ac:dyDescent="0.25">
      <c r="C702" s="216"/>
    </row>
    <row r="703" spans="3:3" x14ac:dyDescent="0.25">
      <c r="C703" s="216"/>
    </row>
    <row r="704" spans="3:3" x14ac:dyDescent="0.25">
      <c r="C704" s="216"/>
    </row>
    <row r="705" spans="3:3" x14ac:dyDescent="0.25">
      <c r="C705" s="216"/>
    </row>
    <row r="706" spans="3:3" x14ac:dyDescent="0.25">
      <c r="C706" s="216"/>
    </row>
    <row r="707" spans="3:3" x14ac:dyDescent="0.25">
      <c r="C707" s="216"/>
    </row>
    <row r="708" spans="3:3" x14ac:dyDescent="0.25">
      <c r="C708" s="216"/>
    </row>
    <row r="709" spans="3:3" x14ac:dyDescent="0.25">
      <c r="C709" s="216"/>
    </row>
    <row r="710" spans="3:3" x14ac:dyDescent="0.25">
      <c r="C710" s="216"/>
    </row>
    <row r="711" spans="3:3" x14ac:dyDescent="0.25">
      <c r="C711" s="216"/>
    </row>
    <row r="712" spans="3:3" x14ac:dyDescent="0.25">
      <c r="C712" s="216"/>
    </row>
    <row r="713" spans="3:3" x14ac:dyDescent="0.25">
      <c r="C713" s="216"/>
    </row>
    <row r="714" spans="3:3" x14ac:dyDescent="0.25">
      <c r="C714" s="216"/>
    </row>
    <row r="715" spans="3:3" x14ac:dyDescent="0.25">
      <c r="C715" s="216"/>
    </row>
    <row r="716" spans="3:3" x14ac:dyDescent="0.25">
      <c r="C716" s="216"/>
    </row>
    <row r="717" spans="3:3" x14ac:dyDescent="0.25">
      <c r="C717" s="216"/>
    </row>
    <row r="718" spans="3:3" x14ac:dyDescent="0.25">
      <c r="C718" s="216"/>
    </row>
    <row r="719" spans="3:3" x14ac:dyDescent="0.25">
      <c r="C719" s="216"/>
    </row>
    <row r="720" spans="3:3" x14ac:dyDescent="0.25">
      <c r="C720" s="216"/>
    </row>
    <row r="721" spans="3:3" x14ac:dyDescent="0.25">
      <c r="C721" s="216"/>
    </row>
    <row r="722" spans="3:3" x14ac:dyDescent="0.25">
      <c r="C722" s="216"/>
    </row>
    <row r="723" spans="3:3" x14ac:dyDescent="0.25">
      <c r="C723" s="216"/>
    </row>
    <row r="724" spans="3:3" x14ac:dyDescent="0.25">
      <c r="C724" s="216"/>
    </row>
    <row r="725" spans="3:3" x14ac:dyDescent="0.25">
      <c r="C725" s="216"/>
    </row>
    <row r="726" spans="3:3" x14ac:dyDescent="0.25">
      <c r="C726" s="216"/>
    </row>
    <row r="727" spans="3:3" x14ac:dyDescent="0.25">
      <c r="C727" s="216"/>
    </row>
    <row r="728" spans="3:3" x14ac:dyDescent="0.25">
      <c r="C728" s="216"/>
    </row>
    <row r="729" spans="3:3" x14ac:dyDescent="0.25">
      <c r="C729" s="216"/>
    </row>
    <row r="730" spans="3:3" x14ac:dyDescent="0.25">
      <c r="C730" s="216"/>
    </row>
    <row r="731" spans="3:3" x14ac:dyDescent="0.25">
      <c r="C731" s="216"/>
    </row>
    <row r="732" spans="3:3" x14ac:dyDescent="0.25">
      <c r="C732" s="216"/>
    </row>
    <row r="733" spans="3:3" x14ac:dyDescent="0.25">
      <c r="C733" s="216"/>
    </row>
    <row r="734" spans="3:3" x14ac:dyDescent="0.25">
      <c r="C734" s="216"/>
    </row>
    <row r="735" spans="3:3" x14ac:dyDescent="0.25">
      <c r="C735" s="216"/>
    </row>
    <row r="736" spans="3:3" x14ac:dyDescent="0.25">
      <c r="C736" s="216"/>
    </row>
    <row r="737" spans="3:3" x14ac:dyDescent="0.25">
      <c r="C737" s="216"/>
    </row>
    <row r="738" spans="3:3" x14ac:dyDescent="0.25">
      <c r="C738" s="216"/>
    </row>
    <row r="739" spans="3:3" x14ac:dyDescent="0.25">
      <c r="C739" s="216"/>
    </row>
    <row r="740" spans="3:3" x14ac:dyDescent="0.25">
      <c r="C740" s="216"/>
    </row>
    <row r="741" spans="3:3" x14ac:dyDescent="0.25">
      <c r="C741" s="216"/>
    </row>
    <row r="742" spans="3:3" x14ac:dyDescent="0.25">
      <c r="C742" s="216"/>
    </row>
    <row r="743" spans="3:3" x14ac:dyDescent="0.25">
      <c r="C743" s="216"/>
    </row>
    <row r="744" spans="3:3" x14ac:dyDescent="0.25">
      <c r="C744" s="216"/>
    </row>
    <row r="745" spans="3:3" x14ac:dyDescent="0.25">
      <c r="C745" s="216"/>
    </row>
    <row r="746" spans="3:3" x14ac:dyDescent="0.25">
      <c r="C746" s="216"/>
    </row>
    <row r="747" spans="3:3" x14ac:dyDescent="0.25">
      <c r="C747" s="216"/>
    </row>
    <row r="748" spans="3:3" x14ac:dyDescent="0.25">
      <c r="C748" s="216"/>
    </row>
    <row r="749" spans="3:3" x14ac:dyDescent="0.25">
      <c r="C749" s="216"/>
    </row>
    <row r="750" spans="3:3" x14ac:dyDescent="0.25">
      <c r="C750" s="216"/>
    </row>
    <row r="751" spans="3:3" x14ac:dyDescent="0.25">
      <c r="C751" s="216"/>
    </row>
    <row r="752" spans="3:3" x14ac:dyDescent="0.25">
      <c r="C752" s="216"/>
    </row>
    <row r="753" spans="3:3" x14ac:dyDescent="0.25">
      <c r="C753" s="216"/>
    </row>
    <row r="754" spans="3:3" x14ac:dyDescent="0.25">
      <c r="C754" s="216"/>
    </row>
    <row r="755" spans="3:3" x14ac:dyDescent="0.25">
      <c r="C755" s="216"/>
    </row>
    <row r="756" spans="3:3" x14ac:dyDescent="0.25">
      <c r="C756" s="216"/>
    </row>
    <row r="757" spans="3:3" x14ac:dyDescent="0.25">
      <c r="C757" s="216"/>
    </row>
    <row r="758" spans="3:3" x14ac:dyDescent="0.25">
      <c r="C758" s="216"/>
    </row>
    <row r="759" spans="3:3" x14ac:dyDescent="0.25">
      <c r="C759" s="216"/>
    </row>
    <row r="760" spans="3:3" x14ac:dyDescent="0.25">
      <c r="C760" s="216"/>
    </row>
    <row r="761" spans="3:3" x14ac:dyDescent="0.25">
      <c r="C761" s="216"/>
    </row>
    <row r="762" spans="3:3" x14ac:dyDescent="0.25">
      <c r="C762" s="216"/>
    </row>
    <row r="763" spans="3:3" x14ac:dyDescent="0.25">
      <c r="C763" s="216"/>
    </row>
    <row r="764" spans="3:3" x14ac:dyDescent="0.25">
      <c r="C764" s="216"/>
    </row>
    <row r="765" spans="3:3" x14ac:dyDescent="0.25">
      <c r="C765" s="216"/>
    </row>
    <row r="766" spans="3:3" x14ac:dyDescent="0.25">
      <c r="C766" s="216"/>
    </row>
    <row r="767" spans="3:3" x14ac:dyDescent="0.25">
      <c r="C767" s="216"/>
    </row>
    <row r="768" spans="3:3" x14ac:dyDescent="0.25">
      <c r="C768" s="216"/>
    </row>
    <row r="769" spans="3:3" x14ac:dyDescent="0.25">
      <c r="C769" s="216"/>
    </row>
    <row r="770" spans="3:3" x14ac:dyDescent="0.25">
      <c r="C770" s="216"/>
    </row>
    <row r="771" spans="3:3" x14ac:dyDescent="0.25">
      <c r="C771" s="216"/>
    </row>
    <row r="772" spans="3:3" x14ac:dyDescent="0.25">
      <c r="C772" s="216"/>
    </row>
    <row r="773" spans="3:3" x14ac:dyDescent="0.25">
      <c r="C773" s="216"/>
    </row>
    <row r="774" spans="3:3" x14ac:dyDescent="0.25">
      <c r="C774" s="216"/>
    </row>
    <row r="775" spans="3:3" x14ac:dyDescent="0.25">
      <c r="C775" s="216"/>
    </row>
    <row r="776" spans="3:3" x14ac:dyDescent="0.25">
      <c r="C776" s="216"/>
    </row>
    <row r="777" spans="3:3" x14ac:dyDescent="0.25">
      <c r="C777" s="216"/>
    </row>
    <row r="778" spans="3:3" x14ac:dyDescent="0.25">
      <c r="C778" s="216"/>
    </row>
    <row r="779" spans="3:3" x14ac:dyDescent="0.25">
      <c r="C779" s="216"/>
    </row>
    <row r="780" spans="3:3" x14ac:dyDescent="0.25">
      <c r="C780" s="216"/>
    </row>
    <row r="781" spans="3:3" x14ac:dyDescent="0.25">
      <c r="C781" s="216"/>
    </row>
    <row r="782" spans="3:3" x14ac:dyDescent="0.25">
      <c r="C782" s="216"/>
    </row>
    <row r="783" spans="3:3" x14ac:dyDescent="0.25">
      <c r="C783" s="216"/>
    </row>
    <row r="784" spans="3:3" x14ac:dyDescent="0.25">
      <c r="C784" s="216"/>
    </row>
    <row r="785" spans="3:3" x14ac:dyDescent="0.25">
      <c r="C785" s="216"/>
    </row>
    <row r="786" spans="3:3" x14ac:dyDescent="0.25">
      <c r="C786" s="216"/>
    </row>
  </sheetData>
  <mergeCells count="83">
    <mergeCell ref="C108:C116"/>
    <mergeCell ref="C207:C210"/>
    <mergeCell ref="C190:C194"/>
    <mergeCell ref="A28:A35"/>
    <mergeCell ref="B62:B64"/>
    <mergeCell ref="B70:B72"/>
    <mergeCell ref="B74:B76"/>
    <mergeCell ref="B78:B80"/>
    <mergeCell ref="B54:B56"/>
    <mergeCell ref="B37:B39"/>
    <mergeCell ref="B58:B60"/>
    <mergeCell ref="B45:B48"/>
    <mergeCell ref="B41:B43"/>
    <mergeCell ref="C186:C189"/>
    <mergeCell ref="C166:C169"/>
    <mergeCell ref="C158:C161"/>
    <mergeCell ref="C170:C173"/>
    <mergeCell ref="C315:C318"/>
    <mergeCell ref="C237:C239"/>
    <mergeCell ref="C227:C228"/>
    <mergeCell ref="C229:C232"/>
    <mergeCell ref="C219:C222"/>
    <mergeCell ref="C321:C324"/>
    <mergeCell ref="C174:C177"/>
    <mergeCell ref="C178:C181"/>
    <mergeCell ref="C182:C185"/>
    <mergeCell ref="C319:C320"/>
    <mergeCell ref="B253:O253"/>
    <mergeCell ref="B314:O314"/>
    <mergeCell ref="C233:C236"/>
    <mergeCell ref="B247:O247"/>
    <mergeCell ref="C311:C312"/>
    <mergeCell ref="C215:C218"/>
    <mergeCell ref="C223:C226"/>
    <mergeCell ref="C211:C214"/>
    <mergeCell ref="C195:C198"/>
    <mergeCell ref="C199:C202"/>
    <mergeCell ref="C203:C206"/>
    <mergeCell ref="B82:O82"/>
    <mergeCell ref="A24:A26"/>
    <mergeCell ref="B24:B26"/>
    <mergeCell ref="B107:O107"/>
    <mergeCell ref="B95:O95"/>
    <mergeCell ref="B85:B86"/>
    <mergeCell ref="B91:B92"/>
    <mergeCell ref="B66:B68"/>
    <mergeCell ref="B50:B52"/>
    <mergeCell ref="B27:O27"/>
    <mergeCell ref="M24:O24"/>
    <mergeCell ref="I25:J25"/>
    <mergeCell ref="G25:G26"/>
    <mergeCell ref="C24:C26"/>
    <mergeCell ref="O25:O26"/>
    <mergeCell ref="E24:G24"/>
    <mergeCell ref="B19:O19"/>
    <mergeCell ref="B20:N20"/>
    <mergeCell ref="M25:N25"/>
    <mergeCell ref="H24:H26"/>
    <mergeCell ref="D24:D26"/>
    <mergeCell ref="L24:L26"/>
    <mergeCell ref="K25:K26"/>
    <mergeCell ref="E25:F25"/>
    <mergeCell ref="B1:O1"/>
    <mergeCell ref="B2:O2"/>
    <mergeCell ref="B3:O3"/>
    <mergeCell ref="B4:O4"/>
    <mergeCell ref="B7:O7"/>
    <mergeCell ref="B87:B89"/>
    <mergeCell ref="B8:N8"/>
    <mergeCell ref="B5:O5"/>
    <mergeCell ref="B6:N6"/>
    <mergeCell ref="A22:O22"/>
    <mergeCell ref="B9:O9"/>
    <mergeCell ref="B10:N10"/>
    <mergeCell ref="B11:O11"/>
    <mergeCell ref="B12:N12"/>
    <mergeCell ref="B13:O13"/>
    <mergeCell ref="B14:N14"/>
    <mergeCell ref="B15:O15"/>
    <mergeCell ref="B16:N16"/>
    <mergeCell ref="B17:O17"/>
    <mergeCell ref="B18:N18"/>
    <mergeCell ref="I24:K24"/>
  </mergeCells>
  <pageMargins left="1.1811023622047245" right="0.19685039370078741" top="0.78740157480314965" bottom="0.78740157480314965" header="0.31496062992125984" footer="0.31496062992125984"/>
  <pageSetup paperSize="9" scale="97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65"/>
  <sheetViews>
    <sheetView showZeros="0" topLeftCell="A2" workbookViewId="0">
      <selection activeCell="U15" sqref="U15"/>
    </sheetView>
  </sheetViews>
  <sheetFormatPr defaultColWidth="9.140625" defaultRowHeight="15" x14ac:dyDescent="0.25"/>
  <cols>
    <col min="1" max="1" width="5" style="2" customWidth="1"/>
    <col min="2" max="2" width="39.140625" style="2" customWidth="1"/>
    <col min="3" max="3" width="6.7109375" style="3" customWidth="1"/>
    <col min="4" max="11" width="10" style="2" hidden="1" customWidth="1"/>
    <col min="12" max="15" width="10" style="2" customWidth="1"/>
    <col min="16" max="17" width="9.140625" style="2" hidden="1" customWidth="1"/>
    <col min="18" max="16384" width="9.140625" style="2"/>
  </cols>
  <sheetData>
    <row r="1" spans="1:17" x14ac:dyDescent="0.25">
      <c r="B1" s="115"/>
      <c r="C1" s="713" t="s">
        <v>277</v>
      </c>
      <c r="D1" s="713"/>
      <c r="E1" s="713"/>
      <c r="F1" s="713"/>
      <c r="G1" s="713"/>
      <c r="H1" s="713"/>
      <c r="I1" s="713"/>
      <c r="J1" s="713"/>
      <c r="K1" s="713"/>
      <c r="L1" s="713"/>
      <c r="M1" s="713"/>
      <c r="N1" s="713"/>
      <c r="O1" s="713"/>
    </row>
    <row r="2" spans="1:17" x14ac:dyDescent="0.25">
      <c r="B2" s="115"/>
      <c r="C2" s="713" t="s">
        <v>374</v>
      </c>
      <c r="D2" s="713"/>
      <c r="E2" s="713"/>
      <c r="F2" s="713"/>
      <c r="G2" s="713"/>
      <c r="H2" s="713"/>
      <c r="I2" s="713"/>
      <c r="J2" s="713"/>
      <c r="K2" s="713"/>
      <c r="L2" s="713"/>
      <c r="M2" s="713"/>
      <c r="N2" s="713"/>
      <c r="O2" s="713"/>
    </row>
    <row r="3" spans="1:17" x14ac:dyDescent="0.25">
      <c r="B3" s="115"/>
      <c r="C3" s="713" t="s">
        <v>507</v>
      </c>
      <c r="D3" s="713"/>
      <c r="E3" s="713"/>
      <c r="F3" s="713"/>
      <c r="G3" s="713"/>
      <c r="H3" s="713"/>
      <c r="I3" s="713"/>
      <c r="J3" s="713"/>
      <c r="K3" s="713"/>
      <c r="L3" s="713"/>
      <c r="M3" s="713"/>
      <c r="N3" s="713"/>
      <c r="O3" s="713"/>
    </row>
    <row r="4" spans="1:17" x14ac:dyDescent="0.25">
      <c r="B4" s="115"/>
      <c r="C4" s="713" t="s">
        <v>293</v>
      </c>
      <c r="D4" s="713"/>
      <c r="E4" s="713"/>
      <c r="F4" s="713"/>
      <c r="G4" s="713"/>
      <c r="H4" s="713"/>
      <c r="I4" s="713"/>
      <c r="J4" s="713"/>
      <c r="K4" s="713"/>
      <c r="L4" s="713"/>
      <c r="M4" s="713"/>
      <c r="N4" s="713"/>
      <c r="O4" s="713"/>
    </row>
    <row r="5" spans="1:17" x14ac:dyDescent="0.25">
      <c r="B5" s="115"/>
      <c r="C5" s="371" t="s">
        <v>530</v>
      </c>
      <c r="D5" s="371"/>
      <c r="E5" s="371"/>
      <c r="F5" s="371"/>
      <c r="G5" s="371"/>
      <c r="H5" s="371"/>
      <c r="I5" s="371"/>
      <c r="J5" s="371"/>
      <c r="K5" s="371"/>
      <c r="L5" s="371"/>
      <c r="M5" s="371"/>
      <c r="N5" s="371"/>
      <c r="O5" s="371"/>
    </row>
    <row r="6" spans="1:17" x14ac:dyDescent="0.25">
      <c r="B6" s="115"/>
      <c r="C6" s="371" t="s">
        <v>543</v>
      </c>
      <c r="D6" s="371"/>
      <c r="E6" s="371"/>
      <c r="F6" s="371"/>
      <c r="G6" s="371"/>
      <c r="H6" s="371"/>
      <c r="I6" s="371"/>
      <c r="J6" s="371"/>
      <c r="K6" s="371"/>
      <c r="L6" s="371"/>
      <c r="M6" s="371"/>
      <c r="N6" s="371"/>
      <c r="O6" s="371"/>
    </row>
    <row r="7" spans="1:17" x14ac:dyDescent="0.25">
      <c r="B7" s="115"/>
      <c r="C7" s="423" t="s">
        <v>607</v>
      </c>
      <c r="D7" s="398"/>
      <c r="E7" s="398"/>
      <c r="F7" s="398"/>
      <c r="G7" s="398"/>
      <c r="H7" s="398"/>
      <c r="I7" s="398"/>
      <c r="J7" s="398"/>
      <c r="K7" s="398"/>
      <c r="L7" s="398"/>
      <c r="M7" s="398"/>
      <c r="N7" s="398"/>
      <c r="O7" s="398"/>
    </row>
    <row r="8" spans="1:17" x14ac:dyDescent="0.25">
      <c r="B8" s="115"/>
      <c r="C8" s="423" t="s">
        <v>602</v>
      </c>
      <c r="D8" s="398"/>
      <c r="E8" s="398"/>
      <c r="F8" s="398"/>
      <c r="G8" s="398"/>
      <c r="H8" s="398"/>
      <c r="I8" s="398"/>
      <c r="J8" s="398"/>
      <c r="K8" s="398"/>
      <c r="L8" s="398"/>
      <c r="M8" s="398"/>
      <c r="N8" s="398"/>
      <c r="O8" s="398"/>
    </row>
    <row r="9" spans="1:17" hidden="1" x14ac:dyDescent="0.25">
      <c r="B9" s="115"/>
      <c r="C9" s="423" t="s">
        <v>355</v>
      </c>
      <c r="D9" s="406"/>
      <c r="E9" s="406"/>
      <c r="F9" s="406"/>
      <c r="G9" s="406"/>
      <c r="H9" s="406"/>
      <c r="I9" s="406"/>
      <c r="J9" s="406"/>
      <c r="K9" s="406"/>
      <c r="L9" s="406"/>
      <c r="M9" s="406"/>
      <c r="N9" s="406"/>
      <c r="O9" s="406"/>
    </row>
    <row r="10" spans="1:17" ht="15" hidden="1" customHeight="1" x14ac:dyDescent="0.25">
      <c r="B10" s="115"/>
      <c r="C10" s="423" t="s">
        <v>356</v>
      </c>
      <c r="D10" s="406"/>
      <c r="E10" s="406"/>
      <c r="F10" s="406"/>
      <c r="G10" s="406"/>
      <c r="H10" s="406"/>
      <c r="I10" s="406"/>
      <c r="J10" s="406"/>
      <c r="K10" s="406"/>
      <c r="L10" s="406"/>
      <c r="M10" s="406"/>
      <c r="N10" s="406"/>
      <c r="O10" s="406"/>
    </row>
    <row r="11" spans="1:17" x14ac:dyDescent="0.25">
      <c r="C11" s="116"/>
      <c r="D11" s="117"/>
      <c r="E11" s="116"/>
      <c r="F11" s="116"/>
      <c r="G11" s="116"/>
      <c r="H11" s="116"/>
      <c r="I11" s="116"/>
      <c r="J11" s="116"/>
      <c r="K11" s="116"/>
      <c r="L11" s="116"/>
      <c r="M11" s="116"/>
      <c r="N11" s="116"/>
      <c r="O11" s="117"/>
    </row>
    <row r="12" spans="1:17" ht="30.75" customHeight="1" x14ac:dyDescent="0.25">
      <c r="A12" s="621" t="s">
        <v>381</v>
      </c>
      <c r="B12" s="621"/>
      <c r="C12" s="621"/>
      <c r="D12" s="621"/>
      <c r="E12" s="621"/>
      <c r="F12" s="621"/>
      <c r="G12" s="621"/>
      <c r="H12" s="621"/>
      <c r="I12" s="621"/>
      <c r="J12" s="621"/>
      <c r="K12" s="621"/>
      <c r="L12" s="621"/>
      <c r="M12" s="621"/>
      <c r="N12" s="621"/>
      <c r="O12" s="621"/>
    </row>
    <row r="13" spans="1:17" ht="17.25" customHeight="1" x14ac:dyDescent="0.25">
      <c r="A13" s="57"/>
      <c r="B13" s="57"/>
      <c r="C13" s="57"/>
      <c r="D13" s="93"/>
      <c r="E13" s="93"/>
      <c r="F13" s="93"/>
      <c r="G13" s="93"/>
      <c r="H13" s="93"/>
      <c r="I13" s="93"/>
      <c r="J13" s="93"/>
      <c r="K13" s="93"/>
      <c r="L13" s="93"/>
      <c r="M13" s="93"/>
      <c r="N13" s="93"/>
      <c r="O13" s="4" t="s">
        <v>322</v>
      </c>
    </row>
    <row r="14" spans="1:17" x14ac:dyDescent="0.25">
      <c r="A14" s="712" t="s">
        <v>5</v>
      </c>
      <c r="B14" s="616" t="s">
        <v>274</v>
      </c>
      <c r="C14" s="616" t="s">
        <v>49</v>
      </c>
      <c r="D14" s="611" t="s">
        <v>285</v>
      </c>
      <c r="E14" s="639" t="s">
        <v>181</v>
      </c>
      <c r="F14" s="639"/>
      <c r="G14" s="639"/>
      <c r="H14" s="624" t="s">
        <v>287</v>
      </c>
      <c r="I14" s="645" t="s">
        <v>181</v>
      </c>
      <c r="J14" s="645"/>
      <c r="K14" s="645"/>
      <c r="L14" s="604" t="s">
        <v>0</v>
      </c>
      <c r="M14" s="604" t="s">
        <v>181</v>
      </c>
      <c r="N14" s="604"/>
      <c r="O14" s="604"/>
    </row>
    <row r="15" spans="1:17" x14ac:dyDescent="0.25">
      <c r="A15" s="712"/>
      <c r="B15" s="616"/>
      <c r="C15" s="616"/>
      <c r="D15" s="611"/>
      <c r="E15" s="639" t="s">
        <v>1</v>
      </c>
      <c r="F15" s="639"/>
      <c r="G15" s="611" t="s">
        <v>2</v>
      </c>
      <c r="H15" s="624"/>
      <c r="I15" s="645" t="s">
        <v>1</v>
      </c>
      <c r="J15" s="645"/>
      <c r="K15" s="624" t="s">
        <v>2</v>
      </c>
      <c r="L15" s="604"/>
      <c r="M15" s="604" t="s">
        <v>1</v>
      </c>
      <c r="N15" s="604"/>
      <c r="O15" s="616" t="s">
        <v>2</v>
      </c>
      <c r="Q15" s="118"/>
    </row>
    <row r="16" spans="1:17" ht="29.25" customHeight="1" x14ac:dyDescent="0.25">
      <c r="A16" s="712"/>
      <c r="B16" s="616"/>
      <c r="C16" s="616"/>
      <c r="D16" s="611"/>
      <c r="E16" s="136" t="s">
        <v>3</v>
      </c>
      <c r="F16" s="135" t="s">
        <v>4</v>
      </c>
      <c r="G16" s="611"/>
      <c r="H16" s="624"/>
      <c r="I16" s="137" t="s">
        <v>3</v>
      </c>
      <c r="J16" s="132" t="s">
        <v>4</v>
      </c>
      <c r="K16" s="624"/>
      <c r="L16" s="604"/>
      <c r="M16" s="133" t="s">
        <v>3</v>
      </c>
      <c r="N16" s="131" t="s">
        <v>4</v>
      </c>
      <c r="O16" s="616"/>
      <c r="P16" s="68" t="s">
        <v>256</v>
      </c>
      <c r="Q16" s="69"/>
    </row>
    <row r="17" spans="1:17" ht="15.95" customHeight="1" x14ac:dyDescent="0.25">
      <c r="A17" s="13" t="s">
        <v>65</v>
      </c>
      <c r="B17" s="601" t="s">
        <v>54</v>
      </c>
      <c r="C17" s="602"/>
      <c r="D17" s="602"/>
      <c r="E17" s="602"/>
      <c r="F17" s="602"/>
      <c r="G17" s="602"/>
      <c r="H17" s="602"/>
      <c r="I17" s="602"/>
      <c r="J17" s="602"/>
      <c r="K17" s="602"/>
      <c r="L17" s="602"/>
      <c r="M17" s="602"/>
      <c r="N17" s="602"/>
      <c r="O17" s="603"/>
      <c r="P17" s="68" t="s">
        <v>257</v>
      </c>
      <c r="Q17" s="69"/>
    </row>
    <row r="18" spans="1:17" ht="15" customHeight="1" x14ac:dyDescent="0.25">
      <c r="A18" s="13" t="s">
        <v>170</v>
      </c>
      <c r="B18" s="12" t="s">
        <v>20</v>
      </c>
      <c r="C18" s="15" t="s">
        <v>31</v>
      </c>
      <c r="D18" s="16">
        <f>E18+G18</f>
        <v>133.30000000000001</v>
      </c>
      <c r="E18" s="16">
        <v>121.7</v>
      </c>
      <c r="F18" s="16"/>
      <c r="G18" s="16">
        <v>11.6</v>
      </c>
      <c r="H18" s="10">
        <f>I18+K18</f>
        <v>33.700000000000003</v>
      </c>
      <c r="I18" s="10">
        <v>33.700000000000003</v>
      </c>
      <c r="J18" s="10"/>
      <c r="K18" s="10"/>
      <c r="L18" s="12">
        <f>M18+O18</f>
        <v>167</v>
      </c>
      <c r="M18" s="12">
        <f>E18+I18</f>
        <v>155.4</v>
      </c>
      <c r="N18" s="12">
        <f>F18+J18</f>
        <v>0</v>
      </c>
      <c r="O18" s="12">
        <f>G18+K18</f>
        <v>11.6</v>
      </c>
      <c r="P18" s="68" t="s">
        <v>258</v>
      </c>
      <c r="Q18" s="69"/>
    </row>
    <row r="19" spans="1:17" ht="15.95" customHeight="1" x14ac:dyDescent="0.25">
      <c r="A19" s="20" t="s">
        <v>66</v>
      </c>
      <c r="B19" s="21" t="s">
        <v>163</v>
      </c>
      <c r="C19" s="28"/>
      <c r="D19" s="23">
        <f>D18</f>
        <v>133.30000000000001</v>
      </c>
      <c r="E19" s="23">
        <f>E18</f>
        <v>121.7</v>
      </c>
      <c r="F19" s="23">
        <f>F18</f>
        <v>0</v>
      </c>
      <c r="G19" s="23">
        <f>G18</f>
        <v>11.6</v>
      </c>
      <c r="H19" s="24">
        <f t="shared" ref="H19:O19" si="0">H18</f>
        <v>33.700000000000003</v>
      </c>
      <c r="I19" s="24">
        <f t="shared" si="0"/>
        <v>33.700000000000003</v>
      </c>
      <c r="J19" s="24">
        <f t="shared" si="0"/>
        <v>0</v>
      </c>
      <c r="K19" s="24">
        <f t="shared" si="0"/>
        <v>0</v>
      </c>
      <c r="L19" s="21">
        <f t="shared" si="0"/>
        <v>167</v>
      </c>
      <c r="M19" s="21">
        <f t="shared" si="0"/>
        <v>155.4</v>
      </c>
      <c r="N19" s="21">
        <f t="shared" si="0"/>
        <v>0</v>
      </c>
      <c r="O19" s="21">
        <f t="shared" si="0"/>
        <v>11.6</v>
      </c>
      <c r="P19" s="68" t="s">
        <v>259</v>
      </c>
      <c r="Q19" s="69"/>
    </row>
    <row r="20" spans="1:17" ht="15.95" customHeight="1" x14ac:dyDescent="0.25">
      <c r="A20" s="13" t="s">
        <v>67</v>
      </c>
      <c r="B20" s="601" t="s">
        <v>57</v>
      </c>
      <c r="C20" s="602"/>
      <c r="D20" s="602"/>
      <c r="E20" s="602"/>
      <c r="F20" s="602"/>
      <c r="G20" s="602"/>
      <c r="H20" s="602"/>
      <c r="I20" s="602"/>
      <c r="J20" s="602"/>
      <c r="K20" s="602"/>
      <c r="L20" s="602"/>
      <c r="M20" s="602"/>
      <c r="N20" s="602"/>
      <c r="O20" s="603"/>
      <c r="P20" s="68" t="s">
        <v>262</v>
      </c>
      <c r="Q20" s="69">
        <f>L18</f>
        <v>167</v>
      </c>
    </row>
    <row r="21" spans="1:17" ht="15" customHeight="1" x14ac:dyDescent="0.25">
      <c r="A21" s="13" t="s">
        <v>68</v>
      </c>
      <c r="B21" s="12" t="s">
        <v>20</v>
      </c>
      <c r="C21" s="15" t="s">
        <v>32</v>
      </c>
      <c r="D21" s="16">
        <f>E21+G21</f>
        <v>34.700000000000003</v>
      </c>
      <c r="E21" s="16">
        <v>34.700000000000003</v>
      </c>
      <c r="F21" s="16"/>
      <c r="G21" s="16"/>
      <c r="H21" s="10">
        <f>I21+K21</f>
        <v>0</v>
      </c>
      <c r="I21" s="10"/>
      <c r="J21" s="10"/>
      <c r="K21" s="10"/>
      <c r="L21" s="12">
        <f>M21+O21</f>
        <v>34.700000000000003</v>
      </c>
      <c r="M21" s="12">
        <f>E21+I21</f>
        <v>34.700000000000003</v>
      </c>
      <c r="N21" s="12">
        <f>F21+J21</f>
        <v>0</v>
      </c>
      <c r="O21" s="12">
        <f>G21+K21</f>
        <v>0</v>
      </c>
      <c r="P21" s="68" t="s">
        <v>260</v>
      </c>
      <c r="Q21" s="69">
        <f>SUM(I26:I36)</f>
        <v>0</v>
      </c>
    </row>
    <row r="22" spans="1:17" ht="15.95" customHeight="1" x14ac:dyDescent="0.25">
      <c r="A22" s="20" t="s">
        <v>69</v>
      </c>
      <c r="B22" s="21" t="s">
        <v>164</v>
      </c>
      <c r="C22" s="28"/>
      <c r="D22" s="23">
        <f>D21</f>
        <v>34.700000000000003</v>
      </c>
      <c r="E22" s="23">
        <f>E21</f>
        <v>34.700000000000003</v>
      </c>
      <c r="F22" s="23">
        <f>F21</f>
        <v>0</v>
      </c>
      <c r="G22" s="23">
        <f>G21</f>
        <v>0</v>
      </c>
      <c r="H22" s="24">
        <f t="shared" ref="H22:O22" si="1">H21</f>
        <v>0</v>
      </c>
      <c r="I22" s="24">
        <f t="shared" si="1"/>
        <v>0</v>
      </c>
      <c r="J22" s="24">
        <f t="shared" si="1"/>
        <v>0</v>
      </c>
      <c r="K22" s="24">
        <f t="shared" si="1"/>
        <v>0</v>
      </c>
      <c r="L22" s="21">
        <f t="shared" si="1"/>
        <v>34.700000000000003</v>
      </c>
      <c r="M22" s="21">
        <f t="shared" si="1"/>
        <v>34.700000000000003</v>
      </c>
      <c r="N22" s="21">
        <f t="shared" si="1"/>
        <v>0</v>
      </c>
      <c r="O22" s="21">
        <f t="shared" si="1"/>
        <v>0</v>
      </c>
      <c r="P22" s="68" t="s">
        <v>261</v>
      </c>
      <c r="Q22" s="69">
        <f>L21</f>
        <v>34.700000000000003</v>
      </c>
    </row>
    <row r="23" spans="1:17" ht="15.95" customHeight="1" x14ac:dyDescent="0.25">
      <c r="A23" s="119" t="s">
        <v>70</v>
      </c>
      <c r="B23" s="148" t="s">
        <v>160</v>
      </c>
      <c r="C23" s="149"/>
      <c r="D23" s="46">
        <f>D19+D22</f>
        <v>168</v>
      </c>
      <c r="E23" s="46">
        <f>E19+E22</f>
        <v>156.4</v>
      </c>
      <c r="F23" s="46">
        <f>F19+F22</f>
        <v>0</v>
      </c>
      <c r="G23" s="46">
        <f>G19+G22</f>
        <v>11.6</v>
      </c>
      <c r="H23" s="47">
        <f t="shared" ref="H23:O23" si="2">H19+H22</f>
        <v>33.700000000000003</v>
      </c>
      <c r="I23" s="47">
        <f t="shared" si="2"/>
        <v>33.700000000000003</v>
      </c>
      <c r="J23" s="47">
        <f t="shared" si="2"/>
        <v>0</v>
      </c>
      <c r="K23" s="47">
        <f t="shared" si="2"/>
        <v>0</v>
      </c>
      <c r="L23" s="48">
        <f t="shared" si="2"/>
        <v>201.7</v>
      </c>
      <c r="M23" s="48">
        <f t="shared" si="2"/>
        <v>190.10000000000002</v>
      </c>
      <c r="N23" s="48">
        <f t="shared" si="2"/>
        <v>0</v>
      </c>
      <c r="O23" s="48">
        <f t="shared" si="2"/>
        <v>11.6</v>
      </c>
      <c r="P23" s="68" t="s">
        <v>263</v>
      </c>
      <c r="Q23" s="69">
        <f>SUM(I72:I85)</f>
        <v>0</v>
      </c>
    </row>
    <row r="24" spans="1:17" ht="15" customHeight="1" x14ac:dyDescent="0.25">
      <c r="A24" s="103" t="s">
        <v>161</v>
      </c>
      <c r="B24" s="120"/>
      <c r="C24" s="121"/>
      <c r="D24" s="120"/>
      <c r="E24" s="120"/>
      <c r="F24" s="105"/>
      <c r="G24" s="105"/>
      <c r="H24" s="105"/>
      <c r="I24" s="105"/>
      <c r="J24" s="105"/>
      <c r="K24" s="105"/>
      <c r="L24" s="105"/>
      <c r="M24" s="105"/>
      <c r="N24" s="105"/>
      <c r="P24" s="68" t="s">
        <v>264</v>
      </c>
      <c r="Q24" s="69">
        <f>SUM(I43:I69)</f>
        <v>0</v>
      </c>
    </row>
    <row r="25" spans="1:17" x14ac:dyDescent="0.25">
      <c r="A25" s="103"/>
      <c r="B25" s="6"/>
      <c r="C25" s="106"/>
      <c r="D25" s="6"/>
      <c r="E25" s="6"/>
      <c r="F25" s="107"/>
      <c r="G25" s="6"/>
      <c r="H25" s="6"/>
      <c r="I25" s="6"/>
      <c r="J25" s="6"/>
      <c r="K25" s="6"/>
      <c r="L25" s="6"/>
      <c r="M25" s="6"/>
      <c r="N25" s="6"/>
      <c r="P25" s="68" t="s">
        <v>265</v>
      </c>
      <c r="Q25" s="69">
        <f>SUM(I88:I91)</f>
        <v>0</v>
      </c>
    </row>
    <row r="26" spans="1:17" x14ac:dyDescent="0.25">
      <c r="A26" s="6"/>
      <c r="B26" s="6"/>
      <c r="C26" s="51"/>
      <c r="D26" s="6">
        <v>168</v>
      </c>
      <c r="E26" s="6">
        <v>156.4</v>
      </c>
      <c r="F26" s="6"/>
      <c r="G26" s="6">
        <v>11.6</v>
      </c>
      <c r="H26" s="6"/>
      <c r="I26" s="6"/>
      <c r="J26" s="6"/>
      <c r="K26" s="6"/>
      <c r="L26" s="6"/>
      <c r="M26" s="6"/>
      <c r="N26" s="6"/>
      <c r="O26" s="6"/>
      <c r="P26" s="73" t="s">
        <v>160</v>
      </c>
      <c r="Q26" s="74">
        <f>SUM(Q16:Q25)</f>
        <v>201.7</v>
      </c>
    </row>
    <row r="27" spans="1:17" x14ac:dyDescent="0.25">
      <c r="A27" s="6"/>
      <c r="B27" s="6"/>
      <c r="C27" s="51"/>
      <c r="D27" s="6">
        <f>D26-D23</f>
        <v>0</v>
      </c>
      <c r="E27" s="6">
        <f t="shared" ref="E27:G27" si="3">E26-E23</f>
        <v>0</v>
      </c>
      <c r="F27" s="6">
        <f t="shared" si="3"/>
        <v>0</v>
      </c>
      <c r="G27" s="6">
        <f t="shared" si="3"/>
        <v>0</v>
      </c>
      <c r="H27" s="6"/>
      <c r="I27" s="6"/>
      <c r="J27" s="6" t="s">
        <v>327</v>
      </c>
      <c r="K27" s="6"/>
      <c r="L27" s="6"/>
      <c r="M27" s="6"/>
      <c r="N27" s="6"/>
      <c r="P27" s="75"/>
      <c r="Q27" s="75"/>
    </row>
    <row r="28" spans="1:17" x14ac:dyDescent="0.25">
      <c r="A28" s="6"/>
      <c r="B28" s="6"/>
      <c r="C28" s="51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P28" s="75"/>
      <c r="Q28" s="75">
        <f>Q26-L23</f>
        <v>0</v>
      </c>
    </row>
    <row r="29" spans="1:17" x14ac:dyDescent="0.25">
      <c r="A29" s="6"/>
      <c r="B29" s="6"/>
      <c r="C29" s="51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</row>
    <row r="30" spans="1:17" x14ac:dyDescent="0.25">
      <c r="A30" s="6"/>
      <c r="B30" s="6"/>
      <c r="C30" s="51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Q30" s="2">
        <f>L23-Q26</f>
        <v>0</v>
      </c>
    </row>
    <row r="31" spans="1:17" x14ac:dyDescent="0.25">
      <c r="A31" s="6"/>
      <c r="B31" s="6"/>
      <c r="C31" s="51"/>
      <c r="D31" s="6"/>
      <c r="E31" s="6"/>
      <c r="F31" s="6"/>
      <c r="G31" s="6" t="s">
        <v>161</v>
      </c>
      <c r="H31" s="6"/>
      <c r="I31" s="6"/>
      <c r="J31" s="6"/>
      <c r="K31" s="6"/>
      <c r="L31" s="6"/>
      <c r="M31" s="6"/>
      <c r="N31" s="6"/>
    </row>
    <row r="32" spans="1:17" x14ac:dyDescent="0.25">
      <c r="A32" s="6"/>
      <c r="B32" s="6"/>
      <c r="C32" s="51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</row>
    <row r="33" spans="1:14" x14ac:dyDescent="0.25">
      <c r="A33" s="6"/>
      <c r="B33" s="6"/>
      <c r="C33" s="51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</row>
    <row r="34" spans="1:14" x14ac:dyDescent="0.25">
      <c r="A34" s="6"/>
      <c r="B34" s="6"/>
      <c r="C34" s="51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</row>
    <row r="35" spans="1:14" x14ac:dyDescent="0.25">
      <c r="A35" s="6"/>
      <c r="B35" s="6"/>
      <c r="C35" s="51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</row>
    <row r="36" spans="1:14" x14ac:dyDescent="0.25">
      <c r="A36" s="6"/>
      <c r="B36" s="6"/>
      <c r="C36" s="51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</row>
    <row r="37" spans="1:14" x14ac:dyDescent="0.25">
      <c r="A37" s="6"/>
      <c r="B37" s="6"/>
      <c r="C37" s="51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</row>
    <row r="38" spans="1:14" x14ac:dyDescent="0.25">
      <c r="A38" s="6"/>
      <c r="B38" s="6"/>
      <c r="C38" s="51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</row>
    <row r="39" spans="1:14" x14ac:dyDescent="0.25">
      <c r="A39" s="6"/>
      <c r="B39" s="6"/>
      <c r="C39" s="51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</row>
    <row r="40" spans="1:14" x14ac:dyDescent="0.25">
      <c r="A40" s="6"/>
      <c r="B40" s="6"/>
      <c r="C40" s="51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</row>
    <row r="41" spans="1:14" x14ac:dyDescent="0.25">
      <c r="A41" s="6"/>
      <c r="B41" s="6"/>
      <c r="C41" s="51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</row>
    <row r="42" spans="1:14" x14ac:dyDescent="0.25">
      <c r="A42" s="6"/>
      <c r="B42" s="6"/>
      <c r="C42" s="51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</row>
    <row r="43" spans="1:14" x14ac:dyDescent="0.25">
      <c r="A43" s="6"/>
      <c r="B43" s="6"/>
      <c r="C43" s="51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</row>
    <row r="44" spans="1:14" x14ac:dyDescent="0.25">
      <c r="A44" s="6"/>
      <c r="B44" s="6"/>
      <c r="C44" s="51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</row>
    <row r="45" spans="1:14" x14ac:dyDescent="0.25">
      <c r="A45" s="6"/>
      <c r="B45" s="6"/>
      <c r="C45" s="51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</row>
    <row r="46" spans="1:14" x14ac:dyDescent="0.25">
      <c r="A46" s="6"/>
      <c r="B46" s="6"/>
      <c r="C46" s="51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</row>
    <row r="47" spans="1:14" x14ac:dyDescent="0.25">
      <c r="A47" s="6"/>
      <c r="B47" s="6"/>
      <c r="C47" s="51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</row>
    <row r="48" spans="1:14" x14ac:dyDescent="0.25">
      <c r="A48" s="6"/>
      <c r="B48" s="6"/>
      <c r="C48" s="51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</row>
    <row r="49" spans="1:14" x14ac:dyDescent="0.25">
      <c r="A49" s="6"/>
      <c r="B49" s="6"/>
      <c r="C49" s="51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</row>
    <row r="50" spans="1:14" x14ac:dyDescent="0.25">
      <c r="A50" s="6"/>
      <c r="B50" s="6"/>
      <c r="C50" s="51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</row>
    <row r="51" spans="1:14" x14ac:dyDescent="0.25">
      <c r="A51" s="6"/>
      <c r="B51" s="6"/>
      <c r="C51" s="51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</row>
    <row r="52" spans="1:14" x14ac:dyDescent="0.25">
      <c r="A52" s="6"/>
      <c r="B52" s="6"/>
      <c r="C52" s="51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</row>
    <row r="53" spans="1:14" x14ac:dyDescent="0.25">
      <c r="A53" s="6"/>
      <c r="B53" s="6"/>
      <c r="C53" s="51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</row>
    <row r="54" spans="1:14" x14ac:dyDescent="0.25">
      <c r="A54" s="6"/>
      <c r="B54" s="6"/>
      <c r="C54" s="51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</row>
    <row r="55" spans="1:14" x14ac:dyDescent="0.25">
      <c r="A55" s="6"/>
      <c r="B55" s="6"/>
      <c r="C55" s="51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</row>
    <row r="56" spans="1:14" x14ac:dyDescent="0.25">
      <c r="A56" s="6"/>
      <c r="B56" s="6"/>
      <c r="C56" s="51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</row>
    <row r="57" spans="1:14" x14ac:dyDescent="0.25">
      <c r="A57" s="6"/>
      <c r="B57" s="6"/>
      <c r="C57" s="51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</row>
    <row r="58" spans="1:14" x14ac:dyDescent="0.25">
      <c r="A58" s="6"/>
      <c r="B58" s="6"/>
      <c r="C58" s="51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</row>
    <row r="59" spans="1:14" x14ac:dyDescent="0.25">
      <c r="A59" s="6"/>
      <c r="B59" s="6"/>
      <c r="C59" s="51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</row>
    <row r="60" spans="1:14" x14ac:dyDescent="0.25">
      <c r="A60" s="6"/>
      <c r="B60" s="6"/>
      <c r="C60" s="51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</row>
    <row r="61" spans="1:14" x14ac:dyDescent="0.25">
      <c r="A61" s="6"/>
      <c r="B61" s="6"/>
      <c r="C61" s="51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</row>
    <row r="62" spans="1:14" x14ac:dyDescent="0.25">
      <c r="A62" s="6"/>
      <c r="B62" s="6"/>
      <c r="C62" s="51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</row>
    <row r="63" spans="1:14" x14ac:dyDescent="0.25">
      <c r="A63" s="6"/>
      <c r="B63" s="6"/>
      <c r="C63" s="51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</row>
    <row r="64" spans="1:14" x14ac:dyDescent="0.25">
      <c r="A64" s="6"/>
      <c r="B64" s="6"/>
      <c r="C64" s="51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</row>
    <row r="65" spans="1:14" x14ac:dyDescent="0.25">
      <c r="A65" s="6"/>
      <c r="B65" s="6"/>
      <c r="C65" s="51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</row>
    <row r="66" spans="1:14" x14ac:dyDescent="0.25">
      <c r="A66" s="6"/>
      <c r="B66" s="6"/>
      <c r="C66" s="51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</row>
    <row r="67" spans="1:14" x14ac:dyDescent="0.25">
      <c r="A67" s="6"/>
      <c r="B67" s="6"/>
      <c r="C67" s="51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</row>
    <row r="68" spans="1:14" x14ac:dyDescent="0.25">
      <c r="A68" s="6"/>
      <c r="B68" s="6"/>
      <c r="C68" s="51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</row>
    <row r="69" spans="1:14" x14ac:dyDescent="0.25">
      <c r="A69" s="6"/>
      <c r="B69" s="6"/>
      <c r="C69" s="51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</row>
    <row r="70" spans="1:14" x14ac:dyDescent="0.25">
      <c r="A70" s="6"/>
      <c r="B70" s="6"/>
      <c r="C70" s="51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</row>
    <row r="71" spans="1:14" x14ac:dyDescent="0.25">
      <c r="A71" s="6"/>
      <c r="B71" s="6"/>
      <c r="C71" s="51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</row>
    <row r="72" spans="1:14" x14ac:dyDescent="0.25">
      <c r="A72" s="6"/>
      <c r="B72" s="6"/>
      <c r="C72" s="51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</row>
    <row r="73" spans="1:14" x14ac:dyDescent="0.25">
      <c r="A73" s="6"/>
      <c r="B73" s="6"/>
      <c r="C73" s="51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</row>
    <row r="74" spans="1:14" x14ac:dyDescent="0.25">
      <c r="A74" s="6"/>
      <c r="B74" s="6"/>
      <c r="C74" s="51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</row>
    <row r="75" spans="1:14" x14ac:dyDescent="0.25">
      <c r="A75" s="6"/>
      <c r="B75" s="6"/>
      <c r="C75" s="51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</row>
    <row r="76" spans="1:14" x14ac:dyDescent="0.25">
      <c r="A76" s="6"/>
      <c r="B76" s="6"/>
      <c r="C76" s="51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</row>
    <row r="77" spans="1:14" x14ac:dyDescent="0.25">
      <c r="A77" s="6"/>
      <c r="B77" s="6"/>
      <c r="C77" s="51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</row>
    <row r="78" spans="1:14" x14ac:dyDescent="0.25">
      <c r="A78" s="6"/>
      <c r="B78" s="6"/>
      <c r="C78" s="51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</row>
    <row r="79" spans="1:14" x14ac:dyDescent="0.25">
      <c r="A79" s="6"/>
      <c r="B79" s="6"/>
      <c r="C79" s="51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</row>
    <row r="80" spans="1:14" x14ac:dyDescent="0.25">
      <c r="A80" s="6"/>
      <c r="B80" s="6"/>
      <c r="C80" s="51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</row>
    <row r="81" spans="1:14" x14ac:dyDescent="0.25">
      <c r="A81" s="6"/>
      <c r="B81" s="6"/>
      <c r="C81" s="51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</row>
    <row r="82" spans="1:14" x14ac:dyDescent="0.25">
      <c r="A82" s="6"/>
      <c r="B82" s="6"/>
      <c r="C82" s="51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</row>
    <row r="83" spans="1:14" x14ac:dyDescent="0.25">
      <c r="A83" s="6"/>
      <c r="B83" s="6"/>
      <c r="C83" s="51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</row>
    <row r="84" spans="1:14" x14ac:dyDescent="0.25">
      <c r="A84" s="6"/>
      <c r="B84" s="6"/>
      <c r="C84" s="51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</row>
    <row r="85" spans="1:14" x14ac:dyDescent="0.25">
      <c r="A85" s="6"/>
      <c r="B85" s="6"/>
      <c r="C85" s="51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</row>
    <row r="86" spans="1:14" x14ac:dyDescent="0.25">
      <c r="A86" s="6"/>
      <c r="B86" s="6"/>
      <c r="C86" s="51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</row>
    <row r="87" spans="1:14" x14ac:dyDescent="0.25">
      <c r="A87" s="6"/>
      <c r="B87" s="6"/>
      <c r="C87" s="51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</row>
    <row r="88" spans="1:14" x14ac:dyDescent="0.25">
      <c r="A88" s="6"/>
      <c r="B88" s="6"/>
      <c r="C88" s="51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</row>
    <row r="89" spans="1:14" x14ac:dyDescent="0.25">
      <c r="A89" s="6"/>
      <c r="B89" s="6"/>
      <c r="C89" s="51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</row>
    <row r="90" spans="1:14" x14ac:dyDescent="0.25">
      <c r="A90" s="6"/>
      <c r="B90" s="6"/>
      <c r="C90" s="51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</row>
    <row r="91" spans="1:14" x14ac:dyDescent="0.25">
      <c r="A91" s="6"/>
      <c r="B91" s="6"/>
      <c r="C91" s="51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</row>
    <row r="92" spans="1:14" x14ac:dyDescent="0.25">
      <c r="A92" s="6"/>
      <c r="B92" s="6"/>
      <c r="C92" s="51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</row>
    <row r="93" spans="1:14" x14ac:dyDescent="0.25">
      <c r="A93" s="6"/>
      <c r="B93" s="6"/>
      <c r="C93" s="51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</row>
    <row r="94" spans="1:14" x14ac:dyDescent="0.25">
      <c r="A94" s="6"/>
      <c r="B94" s="6"/>
      <c r="C94" s="51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</row>
    <row r="95" spans="1:14" x14ac:dyDescent="0.25">
      <c r="A95" s="6"/>
      <c r="B95" s="6"/>
      <c r="C95" s="51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</row>
    <row r="96" spans="1:14" x14ac:dyDescent="0.25">
      <c r="A96" s="6"/>
      <c r="B96" s="6"/>
      <c r="C96" s="51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</row>
    <row r="97" spans="1:14" x14ac:dyDescent="0.25">
      <c r="A97" s="6"/>
      <c r="B97" s="6"/>
      <c r="C97" s="51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</row>
    <row r="98" spans="1:14" x14ac:dyDescent="0.25">
      <c r="A98" s="6"/>
      <c r="B98" s="6"/>
      <c r="C98" s="51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</row>
    <row r="99" spans="1:14" x14ac:dyDescent="0.25">
      <c r="A99" s="6"/>
      <c r="B99" s="6"/>
      <c r="C99" s="51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</row>
    <row r="100" spans="1:14" x14ac:dyDescent="0.25">
      <c r="A100" s="6"/>
      <c r="B100" s="6"/>
      <c r="C100" s="51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</row>
    <row r="101" spans="1:14" x14ac:dyDescent="0.25">
      <c r="A101" s="6"/>
      <c r="B101" s="6"/>
      <c r="C101" s="51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</row>
    <row r="102" spans="1:14" x14ac:dyDescent="0.25">
      <c r="A102" s="6"/>
      <c r="B102" s="6"/>
      <c r="C102" s="51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</row>
    <row r="103" spans="1:14" x14ac:dyDescent="0.25">
      <c r="A103" s="6"/>
      <c r="B103" s="6"/>
      <c r="C103" s="51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</row>
    <row r="104" spans="1:14" x14ac:dyDescent="0.25">
      <c r="A104" s="6"/>
      <c r="B104" s="6"/>
      <c r="C104" s="51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</row>
    <row r="105" spans="1:14" x14ac:dyDescent="0.25">
      <c r="A105" s="6"/>
      <c r="B105" s="6"/>
      <c r="C105" s="51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</row>
    <row r="106" spans="1:14" x14ac:dyDescent="0.25">
      <c r="A106" s="6"/>
      <c r="B106" s="6"/>
      <c r="C106" s="51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</row>
    <row r="107" spans="1:14" x14ac:dyDescent="0.25">
      <c r="A107" s="6"/>
      <c r="B107" s="6"/>
      <c r="C107" s="51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</row>
    <row r="108" spans="1:14" x14ac:dyDescent="0.25">
      <c r="A108" s="6"/>
      <c r="B108" s="6"/>
      <c r="C108" s="51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</row>
    <row r="109" spans="1:14" x14ac:dyDescent="0.25">
      <c r="A109" s="6"/>
      <c r="B109" s="6"/>
      <c r="C109" s="51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</row>
    <row r="110" spans="1:14" x14ac:dyDescent="0.25">
      <c r="A110" s="6"/>
      <c r="B110" s="6"/>
      <c r="C110" s="51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</row>
    <row r="111" spans="1:14" x14ac:dyDescent="0.25">
      <c r="A111" s="6"/>
      <c r="B111" s="6"/>
      <c r="C111" s="51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</row>
    <row r="112" spans="1:14" x14ac:dyDescent="0.25">
      <c r="A112" s="6"/>
      <c r="B112" s="6"/>
      <c r="C112" s="51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</row>
    <row r="113" spans="1:14" x14ac:dyDescent="0.25">
      <c r="A113" s="6"/>
      <c r="B113" s="6"/>
      <c r="C113" s="51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</row>
    <row r="114" spans="1:14" x14ac:dyDescent="0.25">
      <c r="A114" s="6"/>
      <c r="B114" s="6"/>
      <c r="C114" s="51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</row>
    <row r="115" spans="1:14" x14ac:dyDescent="0.25">
      <c r="A115" s="6"/>
      <c r="B115" s="6"/>
      <c r="C115" s="51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</row>
    <row r="116" spans="1:14" x14ac:dyDescent="0.25">
      <c r="A116" s="6"/>
      <c r="B116" s="6"/>
      <c r="C116" s="51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</row>
    <row r="117" spans="1:14" x14ac:dyDescent="0.25">
      <c r="A117" s="6"/>
      <c r="B117" s="6"/>
      <c r="C117" s="51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</row>
    <row r="118" spans="1:14" x14ac:dyDescent="0.25">
      <c r="A118" s="6"/>
      <c r="B118" s="6"/>
      <c r="C118" s="51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</row>
    <row r="119" spans="1:14" x14ac:dyDescent="0.25">
      <c r="A119" s="6"/>
      <c r="B119" s="6"/>
      <c r="C119" s="51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</row>
    <row r="120" spans="1:14" x14ac:dyDescent="0.25">
      <c r="A120" s="6"/>
      <c r="B120" s="6"/>
      <c r="C120" s="51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</row>
    <row r="121" spans="1:14" x14ac:dyDescent="0.25">
      <c r="A121" s="6"/>
      <c r="B121" s="6"/>
      <c r="C121" s="51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</row>
    <row r="122" spans="1:14" x14ac:dyDescent="0.25">
      <c r="A122" s="6"/>
      <c r="B122" s="6"/>
      <c r="C122" s="51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</row>
    <row r="123" spans="1:14" x14ac:dyDescent="0.25">
      <c r="A123" s="6"/>
      <c r="B123" s="6"/>
      <c r="C123" s="51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</row>
    <row r="124" spans="1:14" x14ac:dyDescent="0.25">
      <c r="A124" s="6"/>
      <c r="B124" s="6"/>
      <c r="C124" s="51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</row>
    <row r="125" spans="1:14" x14ac:dyDescent="0.25">
      <c r="A125" s="6"/>
      <c r="B125" s="6"/>
      <c r="C125" s="51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</row>
    <row r="126" spans="1:14" x14ac:dyDescent="0.25">
      <c r="A126" s="6"/>
      <c r="B126" s="6"/>
      <c r="C126" s="51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</row>
    <row r="127" spans="1:14" x14ac:dyDescent="0.25">
      <c r="A127" s="6"/>
      <c r="B127" s="6"/>
      <c r="C127" s="51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</row>
    <row r="128" spans="1:14" x14ac:dyDescent="0.25">
      <c r="A128" s="6"/>
      <c r="B128" s="6"/>
      <c r="C128" s="51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</row>
    <row r="129" spans="1:14" x14ac:dyDescent="0.25">
      <c r="A129" s="6"/>
      <c r="B129" s="6"/>
      <c r="C129" s="51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</row>
    <row r="130" spans="1:14" x14ac:dyDescent="0.25">
      <c r="A130" s="6"/>
      <c r="B130" s="6"/>
      <c r="C130" s="51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</row>
    <row r="131" spans="1:14" x14ac:dyDescent="0.25">
      <c r="A131" s="6"/>
      <c r="B131" s="6"/>
      <c r="C131" s="51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</row>
    <row r="132" spans="1:14" x14ac:dyDescent="0.25">
      <c r="A132" s="6"/>
      <c r="B132" s="6"/>
      <c r="C132" s="51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</row>
    <row r="133" spans="1:14" x14ac:dyDescent="0.25">
      <c r="A133" s="6"/>
      <c r="B133" s="6"/>
      <c r="C133" s="51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</row>
    <row r="134" spans="1:14" x14ac:dyDescent="0.25">
      <c r="A134" s="6"/>
      <c r="B134" s="6"/>
      <c r="C134" s="51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</row>
    <row r="135" spans="1:14" x14ac:dyDescent="0.25">
      <c r="A135" s="6"/>
      <c r="B135" s="6"/>
      <c r="C135" s="51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</row>
    <row r="136" spans="1:14" x14ac:dyDescent="0.25">
      <c r="A136" s="6"/>
      <c r="B136" s="6"/>
      <c r="C136" s="51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</row>
    <row r="137" spans="1:14" x14ac:dyDescent="0.25">
      <c r="C137" s="52"/>
    </row>
    <row r="138" spans="1:14" x14ac:dyDescent="0.25">
      <c r="C138" s="52"/>
    </row>
    <row r="139" spans="1:14" x14ac:dyDescent="0.25">
      <c r="C139" s="52"/>
    </row>
    <row r="140" spans="1:14" x14ac:dyDescent="0.25">
      <c r="C140" s="52"/>
    </row>
    <row r="141" spans="1:14" x14ac:dyDescent="0.25">
      <c r="C141" s="52"/>
    </row>
    <row r="142" spans="1:14" x14ac:dyDescent="0.25">
      <c r="C142" s="52"/>
    </row>
    <row r="143" spans="1:14" x14ac:dyDescent="0.25">
      <c r="C143" s="52"/>
    </row>
    <row r="144" spans="1:14" x14ac:dyDescent="0.25">
      <c r="C144" s="52"/>
    </row>
    <row r="145" spans="3:3" x14ac:dyDescent="0.25">
      <c r="C145" s="52"/>
    </row>
    <row r="146" spans="3:3" x14ac:dyDescent="0.25">
      <c r="C146" s="52"/>
    </row>
    <row r="147" spans="3:3" x14ac:dyDescent="0.25">
      <c r="C147" s="52"/>
    </row>
    <row r="148" spans="3:3" x14ac:dyDescent="0.25">
      <c r="C148" s="52"/>
    </row>
    <row r="149" spans="3:3" x14ac:dyDescent="0.25">
      <c r="C149" s="52"/>
    </row>
    <row r="150" spans="3:3" x14ac:dyDescent="0.25">
      <c r="C150" s="52"/>
    </row>
    <row r="151" spans="3:3" x14ac:dyDescent="0.25">
      <c r="C151" s="52"/>
    </row>
    <row r="152" spans="3:3" x14ac:dyDescent="0.25">
      <c r="C152" s="52"/>
    </row>
    <row r="153" spans="3:3" x14ac:dyDescent="0.25">
      <c r="C153" s="52"/>
    </row>
    <row r="154" spans="3:3" x14ac:dyDescent="0.25">
      <c r="C154" s="52"/>
    </row>
    <row r="155" spans="3:3" x14ac:dyDescent="0.25">
      <c r="C155" s="52"/>
    </row>
    <row r="156" spans="3:3" x14ac:dyDescent="0.25">
      <c r="C156" s="52"/>
    </row>
    <row r="157" spans="3:3" x14ac:dyDescent="0.25">
      <c r="C157" s="52"/>
    </row>
    <row r="158" spans="3:3" x14ac:dyDescent="0.25">
      <c r="C158" s="52"/>
    </row>
    <row r="159" spans="3:3" x14ac:dyDescent="0.25">
      <c r="C159" s="52"/>
    </row>
    <row r="160" spans="3:3" x14ac:dyDescent="0.25">
      <c r="C160" s="52"/>
    </row>
    <row r="161" spans="3:3" x14ac:dyDescent="0.25">
      <c r="C161" s="52"/>
    </row>
    <row r="162" spans="3:3" x14ac:dyDescent="0.25">
      <c r="C162" s="52"/>
    </row>
    <row r="163" spans="3:3" x14ac:dyDescent="0.25">
      <c r="C163" s="52"/>
    </row>
    <row r="164" spans="3:3" x14ac:dyDescent="0.25">
      <c r="C164" s="52"/>
    </row>
    <row r="165" spans="3:3" x14ac:dyDescent="0.25">
      <c r="C165" s="52"/>
    </row>
    <row r="166" spans="3:3" x14ac:dyDescent="0.25">
      <c r="C166" s="52"/>
    </row>
    <row r="167" spans="3:3" x14ac:dyDescent="0.25">
      <c r="C167" s="52"/>
    </row>
    <row r="168" spans="3:3" x14ac:dyDescent="0.25">
      <c r="C168" s="52"/>
    </row>
    <row r="169" spans="3:3" x14ac:dyDescent="0.25">
      <c r="C169" s="52"/>
    </row>
    <row r="170" spans="3:3" x14ac:dyDescent="0.25">
      <c r="C170" s="52"/>
    </row>
    <row r="171" spans="3:3" x14ac:dyDescent="0.25">
      <c r="C171" s="52"/>
    </row>
    <row r="172" spans="3:3" x14ac:dyDescent="0.25">
      <c r="C172" s="52"/>
    </row>
    <row r="173" spans="3:3" x14ac:dyDescent="0.25">
      <c r="C173" s="52"/>
    </row>
    <row r="174" spans="3:3" x14ac:dyDescent="0.25">
      <c r="C174" s="52"/>
    </row>
    <row r="175" spans="3:3" x14ac:dyDescent="0.25">
      <c r="C175" s="52"/>
    </row>
    <row r="176" spans="3:3" x14ac:dyDescent="0.25">
      <c r="C176" s="52"/>
    </row>
    <row r="177" spans="3:3" x14ac:dyDescent="0.25">
      <c r="C177" s="52"/>
    </row>
    <row r="178" spans="3:3" x14ac:dyDescent="0.25">
      <c r="C178" s="52"/>
    </row>
    <row r="179" spans="3:3" x14ac:dyDescent="0.25">
      <c r="C179" s="52"/>
    </row>
    <row r="180" spans="3:3" x14ac:dyDescent="0.25">
      <c r="C180" s="52"/>
    </row>
    <row r="181" spans="3:3" x14ac:dyDescent="0.25">
      <c r="C181" s="52"/>
    </row>
    <row r="182" spans="3:3" x14ac:dyDescent="0.25">
      <c r="C182" s="52"/>
    </row>
    <row r="183" spans="3:3" x14ac:dyDescent="0.25">
      <c r="C183" s="52"/>
    </row>
    <row r="184" spans="3:3" x14ac:dyDescent="0.25">
      <c r="C184" s="52"/>
    </row>
    <row r="185" spans="3:3" x14ac:dyDescent="0.25">
      <c r="C185" s="52"/>
    </row>
    <row r="186" spans="3:3" x14ac:dyDescent="0.25">
      <c r="C186" s="52"/>
    </row>
    <row r="187" spans="3:3" x14ac:dyDescent="0.25">
      <c r="C187" s="52"/>
    </row>
    <row r="188" spans="3:3" x14ac:dyDescent="0.25">
      <c r="C188" s="52"/>
    </row>
    <row r="189" spans="3:3" x14ac:dyDescent="0.25">
      <c r="C189" s="52"/>
    </row>
    <row r="190" spans="3:3" x14ac:dyDescent="0.25">
      <c r="C190" s="52"/>
    </row>
    <row r="191" spans="3:3" x14ac:dyDescent="0.25">
      <c r="C191" s="52"/>
    </row>
    <row r="192" spans="3:3" x14ac:dyDescent="0.25">
      <c r="C192" s="52"/>
    </row>
    <row r="193" spans="3:3" x14ac:dyDescent="0.25">
      <c r="C193" s="52"/>
    </row>
    <row r="194" spans="3:3" x14ac:dyDescent="0.25">
      <c r="C194" s="52"/>
    </row>
    <row r="195" spans="3:3" x14ac:dyDescent="0.25">
      <c r="C195" s="52"/>
    </row>
    <row r="196" spans="3:3" x14ac:dyDescent="0.25">
      <c r="C196" s="52"/>
    </row>
    <row r="197" spans="3:3" x14ac:dyDescent="0.25">
      <c r="C197" s="52"/>
    </row>
    <row r="198" spans="3:3" x14ac:dyDescent="0.25">
      <c r="C198" s="52"/>
    </row>
    <row r="199" spans="3:3" x14ac:dyDescent="0.25">
      <c r="C199" s="52"/>
    </row>
    <row r="200" spans="3:3" x14ac:dyDescent="0.25">
      <c r="C200" s="52"/>
    </row>
    <row r="201" spans="3:3" x14ac:dyDescent="0.25">
      <c r="C201" s="52"/>
    </row>
    <row r="202" spans="3:3" x14ac:dyDescent="0.25">
      <c r="C202" s="52"/>
    </row>
    <row r="203" spans="3:3" x14ac:dyDescent="0.25">
      <c r="C203" s="52"/>
    </row>
    <row r="204" spans="3:3" x14ac:dyDescent="0.25">
      <c r="C204" s="52"/>
    </row>
    <row r="205" spans="3:3" x14ac:dyDescent="0.25">
      <c r="C205" s="52"/>
    </row>
    <row r="206" spans="3:3" x14ac:dyDescent="0.25">
      <c r="C206" s="52"/>
    </row>
    <row r="207" spans="3:3" x14ac:dyDescent="0.25">
      <c r="C207" s="52"/>
    </row>
    <row r="208" spans="3:3" x14ac:dyDescent="0.25">
      <c r="C208" s="52"/>
    </row>
    <row r="209" spans="3:3" x14ac:dyDescent="0.25">
      <c r="C209" s="52"/>
    </row>
    <row r="210" spans="3:3" x14ac:dyDescent="0.25">
      <c r="C210" s="52"/>
    </row>
    <row r="211" spans="3:3" x14ac:dyDescent="0.25">
      <c r="C211" s="52"/>
    </row>
    <row r="212" spans="3:3" x14ac:dyDescent="0.25">
      <c r="C212" s="52"/>
    </row>
    <row r="213" spans="3:3" x14ac:dyDescent="0.25">
      <c r="C213" s="52"/>
    </row>
    <row r="214" spans="3:3" x14ac:dyDescent="0.25">
      <c r="C214" s="52"/>
    </row>
    <row r="215" spans="3:3" x14ac:dyDescent="0.25">
      <c r="C215" s="52"/>
    </row>
    <row r="216" spans="3:3" x14ac:dyDescent="0.25">
      <c r="C216" s="52"/>
    </row>
    <row r="217" spans="3:3" x14ac:dyDescent="0.25">
      <c r="C217" s="52"/>
    </row>
    <row r="218" spans="3:3" x14ac:dyDescent="0.25">
      <c r="C218" s="52"/>
    </row>
    <row r="219" spans="3:3" x14ac:dyDescent="0.25">
      <c r="C219" s="52"/>
    </row>
    <row r="220" spans="3:3" x14ac:dyDescent="0.25">
      <c r="C220" s="52"/>
    </row>
    <row r="221" spans="3:3" x14ac:dyDescent="0.25">
      <c r="C221" s="52"/>
    </row>
    <row r="222" spans="3:3" x14ac:dyDescent="0.25">
      <c r="C222" s="52"/>
    </row>
    <row r="223" spans="3:3" x14ac:dyDescent="0.25">
      <c r="C223" s="52"/>
    </row>
    <row r="224" spans="3:3" x14ac:dyDescent="0.25">
      <c r="C224" s="52"/>
    </row>
    <row r="225" spans="3:3" x14ac:dyDescent="0.25">
      <c r="C225" s="52"/>
    </row>
    <row r="226" spans="3:3" x14ac:dyDescent="0.25">
      <c r="C226" s="52"/>
    </row>
    <row r="227" spans="3:3" x14ac:dyDescent="0.25">
      <c r="C227" s="52"/>
    </row>
    <row r="228" spans="3:3" x14ac:dyDescent="0.25">
      <c r="C228" s="52"/>
    </row>
    <row r="229" spans="3:3" x14ac:dyDescent="0.25">
      <c r="C229" s="52"/>
    </row>
    <row r="230" spans="3:3" x14ac:dyDescent="0.25">
      <c r="C230" s="52"/>
    </row>
    <row r="231" spans="3:3" x14ac:dyDescent="0.25">
      <c r="C231" s="52"/>
    </row>
    <row r="232" spans="3:3" x14ac:dyDescent="0.25">
      <c r="C232" s="52"/>
    </row>
    <row r="233" spans="3:3" x14ac:dyDescent="0.25">
      <c r="C233" s="52"/>
    </row>
    <row r="234" spans="3:3" x14ac:dyDescent="0.25">
      <c r="C234" s="52"/>
    </row>
    <row r="235" spans="3:3" x14ac:dyDescent="0.25">
      <c r="C235" s="52"/>
    </row>
    <row r="236" spans="3:3" x14ac:dyDescent="0.25">
      <c r="C236" s="52"/>
    </row>
    <row r="237" spans="3:3" x14ac:dyDescent="0.25">
      <c r="C237" s="52"/>
    </row>
    <row r="238" spans="3:3" x14ac:dyDescent="0.25">
      <c r="C238" s="52"/>
    </row>
    <row r="239" spans="3:3" x14ac:dyDescent="0.25">
      <c r="C239" s="52"/>
    </row>
    <row r="240" spans="3:3" x14ac:dyDescent="0.25">
      <c r="C240" s="52"/>
    </row>
    <row r="241" spans="3:3" x14ac:dyDescent="0.25">
      <c r="C241" s="52"/>
    </row>
    <row r="242" spans="3:3" x14ac:dyDescent="0.25">
      <c r="C242" s="52"/>
    </row>
    <row r="243" spans="3:3" x14ac:dyDescent="0.25">
      <c r="C243" s="52"/>
    </row>
    <row r="244" spans="3:3" x14ac:dyDescent="0.25">
      <c r="C244" s="52"/>
    </row>
    <row r="245" spans="3:3" x14ac:dyDescent="0.25">
      <c r="C245" s="52"/>
    </row>
    <row r="246" spans="3:3" x14ac:dyDescent="0.25">
      <c r="C246" s="52"/>
    </row>
    <row r="247" spans="3:3" x14ac:dyDescent="0.25">
      <c r="C247" s="52"/>
    </row>
    <row r="248" spans="3:3" x14ac:dyDescent="0.25">
      <c r="C248" s="52"/>
    </row>
    <row r="249" spans="3:3" x14ac:dyDescent="0.25">
      <c r="C249" s="52"/>
    </row>
    <row r="250" spans="3:3" x14ac:dyDescent="0.25">
      <c r="C250" s="52"/>
    </row>
    <row r="251" spans="3:3" x14ac:dyDescent="0.25">
      <c r="C251" s="52"/>
    </row>
    <row r="252" spans="3:3" x14ac:dyDescent="0.25">
      <c r="C252" s="52"/>
    </row>
    <row r="253" spans="3:3" x14ac:dyDescent="0.25">
      <c r="C253" s="52"/>
    </row>
    <row r="254" spans="3:3" x14ac:dyDescent="0.25">
      <c r="C254" s="52"/>
    </row>
    <row r="255" spans="3:3" x14ac:dyDescent="0.25">
      <c r="C255" s="52"/>
    </row>
    <row r="256" spans="3:3" x14ac:dyDescent="0.25">
      <c r="C256" s="52"/>
    </row>
    <row r="257" spans="3:3" x14ac:dyDescent="0.25">
      <c r="C257" s="52"/>
    </row>
    <row r="258" spans="3:3" x14ac:dyDescent="0.25">
      <c r="C258" s="52"/>
    </row>
    <row r="259" spans="3:3" x14ac:dyDescent="0.25">
      <c r="C259" s="52"/>
    </row>
    <row r="260" spans="3:3" x14ac:dyDescent="0.25">
      <c r="C260" s="52"/>
    </row>
    <row r="261" spans="3:3" x14ac:dyDescent="0.25">
      <c r="C261" s="52"/>
    </row>
    <row r="262" spans="3:3" x14ac:dyDescent="0.25">
      <c r="C262" s="52"/>
    </row>
    <row r="263" spans="3:3" x14ac:dyDescent="0.25">
      <c r="C263" s="52"/>
    </row>
    <row r="264" spans="3:3" x14ac:dyDescent="0.25">
      <c r="C264" s="52"/>
    </row>
    <row r="265" spans="3:3" x14ac:dyDescent="0.25">
      <c r="C265" s="52"/>
    </row>
    <row r="266" spans="3:3" x14ac:dyDescent="0.25">
      <c r="C266" s="52"/>
    </row>
    <row r="267" spans="3:3" x14ac:dyDescent="0.25">
      <c r="C267" s="52"/>
    </row>
    <row r="268" spans="3:3" x14ac:dyDescent="0.25">
      <c r="C268" s="52"/>
    </row>
    <row r="269" spans="3:3" x14ac:dyDescent="0.25">
      <c r="C269" s="52"/>
    </row>
    <row r="270" spans="3:3" x14ac:dyDescent="0.25">
      <c r="C270" s="52"/>
    </row>
    <row r="271" spans="3:3" x14ac:dyDescent="0.25">
      <c r="C271" s="52"/>
    </row>
    <row r="272" spans="3:3" x14ac:dyDescent="0.25">
      <c r="C272" s="52"/>
    </row>
    <row r="273" spans="3:3" x14ac:dyDescent="0.25">
      <c r="C273" s="52"/>
    </row>
    <row r="274" spans="3:3" x14ac:dyDescent="0.25">
      <c r="C274" s="52"/>
    </row>
    <row r="275" spans="3:3" x14ac:dyDescent="0.25">
      <c r="C275" s="52"/>
    </row>
    <row r="276" spans="3:3" x14ac:dyDescent="0.25">
      <c r="C276" s="52"/>
    </row>
    <row r="277" spans="3:3" x14ac:dyDescent="0.25">
      <c r="C277" s="52"/>
    </row>
    <row r="278" spans="3:3" x14ac:dyDescent="0.25">
      <c r="C278" s="52"/>
    </row>
    <row r="279" spans="3:3" x14ac:dyDescent="0.25">
      <c r="C279" s="52"/>
    </row>
    <row r="280" spans="3:3" x14ac:dyDescent="0.25">
      <c r="C280" s="52"/>
    </row>
    <row r="281" spans="3:3" x14ac:dyDescent="0.25">
      <c r="C281" s="52"/>
    </row>
    <row r="282" spans="3:3" x14ac:dyDescent="0.25">
      <c r="C282" s="52"/>
    </row>
    <row r="283" spans="3:3" x14ac:dyDescent="0.25">
      <c r="C283" s="52"/>
    </row>
    <row r="284" spans="3:3" x14ac:dyDescent="0.25">
      <c r="C284" s="52"/>
    </row>
    <row r="285" spans="3:3" x14ac:dyDescent="0.25">
      <c r="C285" s="52"/>
    </row>
    <row r="286" spans="3:3" x14ac:dyDescent="0.25">
      <c r="C286" s="52"/>
    </row>
    <row r="287" spans="3:3" x14ac:dyDescent="0.25">
      <c r="C287" s="52"/>
    </row>
    <row r="288" spans="3:3" x14ac:dyDescent="0.25">
      <c r="C288" s="52"/>
    </row>
    <row r="289" spans="3:3" x14ac:dyDescent="0.25">
      <c r="C289" s="52"/>
    </row>
    <row r="290" spans="3:3" x14ac:dyDescent="0.25">
      <c r="C290" s="52"/>
    </row>
    <row r="291" spans="3:3" x14ac:dyDescent="0.25">
      <c r="C291" s="52"/>
    </row>
    <row r="292" spans="3:3" x14ac:dyDescent="0.25">
      <c r="C292" s="52"/>
    </row>
    <row r="293" spans="3:3" x14ac:dyDescent="0.25">
      <c r="C293" s="52"/>
    </row>
    <row r="294" spans="3:3" x14ac:dyDescent="0.25">
      <c r="C294" s="52"/>
    </row>
    <row r="295" spans="3:3" x14ac:dyDescent="0.25">
      <c r="C295" s="52"/>
    </row>
    <row r="296" spans="3:3" x14ac:dyDescent="0.25">
      <c r="C296" s="52"/>
    </row>
    <row r="297" spans="3:3" x14ac:dyDescent="0.25">
      <c r="C297" s="52"/>
    </row>
    <row r="298" spans="3:3" x14ac:dyDescent="0.25">
      <c r="C298" s="52"/>
    </row>
    <row r="299" spans="3:3" x14ac:dyDescent="0.25">
      <c r="C299" s="52"/>
    </row>
    <row r="300" spans="3:3" x14ac:dyDescent="0.25">
      <c r="C300" s="52"/>
    </row>
    <row r="301" spans="3:3" x14ac:dyDescent="0.25">
      <c r="C301" s="52"/>
    </row>
    <row r="302" spans="3:3" x14ac:dyDescent="0.25">
      <c r="C302" s="52"/>
    </row>
    <row r="303" spans="3:3" x14ac:dyDescent="0.25">
      <c r="C303" s="52"/>
    </row>
    <row r="304" spans="3:3" x14ac:dyDescent="0.25">
      <c r="C304" s="52"/>
    </row>
    <row r="305" spans="3:3" x14ac:dyDescent="0.25">
      <c r="C305" s="52"/>
    </row>
    <row r="306" spans="3:3" x14ac:dyDescent="0.25">
      <c r="C306" s="52"/>
    </row>
    <row r="307" spans="3:3" x14ac:dyDescent="0.25">
      <c r="C307" s="52"/>
    </row>
    <row r="308" spans="3:3" x14ac:dyDescent="0.25">
      <c r="C308" s="52"/>
    </row>
    <row r="309" spans="3:3" x14ac:dyDescent="0.25">
      <c r="C309" s="52"/>
    </row>
    <row r="310" spans="3:3" x14ac:dyDescent="0.25">
      <c r="C310" s="52"/>
    </row>
    <row r="311" spans="3:3" x14ac:dyDescent="0.25">
      <c r="C311" s="52"/>
    </row>
    <row r="312" spans="3:3" x14ac:dyDescent="0.25">
      <c r="C312" s="52"/>
    </row>
    <row r="313" spans="3:3" x14ac:dyDescent="0.25">
      <c r="C313" s="52"/>
    </row>
    <row r="314" spans="3:3" x14ac:dyDescent="0.25">
      <c r="C314" s="52"/>
    </row>
    <row r="315" spans="3:3" x14ac:dyDescent="0.25">
      <c r="C315" s="52"/>
    </row>
    <row r="316" spans="3:3" x14ac:dyDescent="0.25">
      <c r="C316" s="52"/>
    </row>
    <row r="317" spans="3:3" x14ac:dyDescent="0.25">
      <c r="C317" s="52"/>
    </row>
    <row r="318" spans="3:3" x14ac:dyDescent="0.25">
      <c r="C318" s="52"/>
    </row>
    <row r="319" spans="3:3" x14ac:dyDescent="0.25">
      <c r="C319" s="52"/>
    </row>
    <row r="320" spans="3:3" x14ac:dyDescent="0.25">
      <c r="C320" s="52"/>
    </row>
    <row r="321" spans="3:3" x14ac:dyDescent="0.25">
      <c r="C321" s="52"/>
    </row>
    <row r="322" spans="3:3" x14ac:dyDescent="0.25">
      <c r="C322" s="52"/>
    </row>
    <row r="323" spans="3:3" x14ac:dyDescent="0.25">
      <c r="C323" s="52"/>
    </row>
    <row r="324" spans="3:3" x14ac:dyDescent="0.25">
      <c r="C324" s="52"/>
    </row>
    <row r="325" spans="3:3" x14ac:dyDescent="0.25">
      <c r="C325" s="52"/>
    </row>
    <row r="326" spans="3:3" x14ac:dyDescent="0.25">
      <c r="C326" s="52"/>
    </row>
    <row r="327" spans="3:3" x14ac:dyDescent="0.25">
      <c r="C327" s="52"/>
    </row>
    <row r="328" spans="3:3" x14ac:dyDescent="0.25">
      <c r="C328" s="52"/>
    </row>
    <row r="329" spans="3:3" x14ac:dyDescent="0.25">
      <c r="C329" s="52"/>
    </row>
    <row r="330" spans="3:3" x14ac:dyDescent="0.25">
      <c r="C330" s="52"/>
    </row>
    <row r="331" spans="3:3" x14ac:dyDescent="0.25">
      <c r="C331" s="52"/>
    </row>
    <row r="332" spans="3:3" x14ac:dyDescent="0.25">
      <c r="C332" s="52"/>
    </row>
    <row r="333" spans="3:3" x14ac:dyDescent="0.25">
      <c r="C333" s="52"/>
    </row>
    <row r="334" spans="3:3" x14ac:dyDescent="0.25">
      <c r="C334" s="52"/>
    </row>
    <row r="335" spans="3:3" x14ac:dyDescent="0.25">
      <c r="C335" s="52"/>
    </row>
    <row r="336" spans="3:3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</sheetData>
  <mergeCells count="22">
    <mergeCell ref="B20:O20"/>
    <mergeCell ref="L14:L16"/>
    <mergeCell ref="M14:O14"/>
    <mergeCell ref="E15:F15"/>
    <mergeCell ref="G15:G16"/>
    <mergeCell ref="I15:J15"/>
    <mergeCell ref="M15:N15"/>
    <mergeCell ref="O15:O16"/>
    <mergeCell ref="D14:D16"/>
    <mergeCell ref="I14:K14"/>
    <mergeCell ref="B17:O17"/>
    <mergeCell ref="K15:K16"/>
    <mergeCell ref="B14:B16"/>
    <mergeCell ref="C14:C16"/>
    <mergeCell ref="E14:G14"/>
    <mergeCell ref="H14:H16"/>
    <mergeCell ref="A14:A16"/>
    <mergeCell ref="C1:O1"/>
    <mergeCell ref="C2:O2"/>
    <mergeCell ref="C3:O3"/>
    <mergeCell ref="C4:O4"/>
    <mergeCell ref="A12:O12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537"/>
  <sheetViews>
    <sheetView showZeros="0" zoomScaleNormal="100" workbookViewId="0">
      <selection activeCell="X11" sqref="X11"/>
    </sheetView>
  </sheetViews>
  <sheetFormatPr defaultColWidth="9.140625" defaultRowHeight="15" x14ac:dyDescent="0.25"/>
  <cols>
    <col min="1" max="1" width="5" style="2" customWidth="1"/>
    <col min="2" max="2" width="37.85546875" style="2" customWidth="1"/>
    <col min="3" max="3" width="6.7109375" style="3" customWidth="1"/>
    <col min="4" max="9" width="10" style="2" hidden="1" customWidth="1"/>
    <col min="10" max="10" width="10.5703125" style="2" hidden="1" customWidth="1"/>
    <col min="11" max="11" width="10" style="2" hidden="1" customWidth="1"/>
    <col min="12" max="14" width="10" style="2" customWidth="1"/>
    <col min="15" max="15" width="9.140625" style="2"/>
    <col min="16" max="20" width="9.140625" style="2" hidden="1" customWidth="1"/>
    <col min="21" max="21" width="9.140625" style="2" customWidth="1"/>
    <col min="22" max="16384" width="9.140625" style="2"/>
  </cols>
  <sheetData>
    <row r="1" spans="1:15" x14ac:dyDescent="0.25">
      <c r="B1" s="652" t="s">
        <v>277</v>
      </c>
      <c r="C1" s="652"/>
      <c r="D1" s="652"/>
      <c r="E1" s="652"/>
      <c r="F1" s="652"/>
      <c r="G1" s="652"/>
      <c r="H1" s="652"/>
      <c r="I1" s="652"/>
      <c r="J1" s="652"/>
      <c r="K1" s="652"/>
      <c r="L1" s="652"/>
      <c r="M1" s="652"/>
      <c r="N1" s="652"/>
      <c r="O1" s="652"/>
    </row>
    <row r="2" spans="1:15" x14ac:dyDescent="0.25">
      <c r="B2" s="652" t="s">
        <v>374</v>
      </c>
      <c r="C2" s="652"/>
      <c r="D2" s="652"/>
      <c r="E2" s="652"/>
      <c r="F2" s="652"/>
      <c r="G2" s="652"/>
      <c r="H2" s="652"/>
      <c r="I2" s="652"/>
      <c r="J2" s="652"/>
      <c r="K2" s="652"/>
      <c r="L2" s="652"/>
      <c r="M2" s="652"/>
      <c r="N2" s="652"/>
      <c r="O2" s="652"/>
    </row>
    <row r="3" spans="1:15" x14ac:dyDescent="0.25">
      <c r="B3" s="652" t="s">
        <v>507</v>
      </c>
      <c r="C3" s="652"/>
      <c r="D3" s="652"/>
      <c r="E3" s="652"/>
      <c r="F3" s="652"/>
      <c r="G3" s="652"/>
      <c r="H3" s="652"/>
      <c r="I3" s="652"/>
      <c r="J3" s="652"/>
      <c r="K3" s="652"/>
      <c r="L3" s="652"/>
      <c r="M3" s="652"/>
      <c r="N3" s="652"/>
      <c r="O3" s="652"/>
    </row>
    <row r="4" spans="1:15" x14ac:dyDescent="0.25">
      <c r="B4" s="652" t="s">
        <v>294</v>
      </c>
      <c r="C4" s="652"/>
      <c r="D4" s="652"/>
      <c r="E4" s="652"/>
      <c r="F4" s="652"/>
      <c r="G4" s="652"/>
      <c r="H4" s="652"/>
      <c r="I4" s="652"/>
      <c r="J4" s="652"/>
      <c r="K4" s="652"/>
      <c r="L4" s="652"/>
      <c r="M4" s="652"/>
      <c r="N4" s="652"/>
      <c r="O4" s="652"/>
    </row>
    <row r="5" spans="1:15" ht="13.5" customHeight="1" x14ac:dyDescent="0.25">
      <c r="B5" s="653" t="s">
        <v>523</v>
      </c>
      <c r="C5" s="653"/>
      <c r="D5" s="653"/>
      <c r="E5" s="653"/>
      <c r="F5" s="653"/>
      <c r="G5" s="653"/>
      <c r="H5" s="653"/>
      <c r="I5" s="653"/>
      <c r="J5" s="653"/>
      <c r="K5" s="653"/>
      <c r="L5" s="653"/>
      <c r="M5" s="653"/>
      <c r="N5" s="653"/>
      <c r="O5" s="653"/>
    </row>
    <row r="6" spans="1:15" ht="15" customHeight="1" x14ac:dyDescent="0.25">
      <c r="B6" s="653" t="s">
        <v>521</v>
      </c>
      <c r="C6" s="653"/>
      <c r="D6" s="653"/>
      <c r="E6" s="653"/>
      <c r="F6" s="653"/>
      <c r="G6" s="653"/>
      <c r="H6" s="653"/>
      <c r="I6" s="653"/>
      <c r="J6" s="653"/>
      <c r="K6" s="653"/>
      <c r="L6" s="653"/>
      <c r="M6" s="653"/>
      <c r="N6" s="653"/>
      <c r="O6" s="653"/>
    </row>
    <row r="7" spans="1:15" ht="15" customHeight="1" x14ac:dyDescent="0.25">
      <c r="A7" s="282"/>
      <c r="B7" s="653" t="s">
        <v>530</v>
      </c>
      <c r="C7" s="653"/>
      <c r="D7" s="653"/>
      <c r="E7" s="653"/>
      <c r="F7" s="653"/>
      <c r="G7" s="653"/>
      <c r="H7" s="653"/>
      <c r="I7" s="653"/>
      <c r="J7" s="653"/>
      <c r="K7" s="653"/>
      <c r="L7" s="653"/>
      <c r="M7" s="653"/>
      <c r="N7" s="653"/>
      <c r="O7" s="653"/>
    </row>
    <row r="8" spans="1:15" ht="15" customHeight="1" x14ac:dyDescent="0.25">
      <c r="A8" s="282"/>
      <c r="B8" s="653" t="s">
        <v>543</v>
      </c>
      <c r="C8" s="653"/>
      <c r="D8" s="653"/>
      <c r="E8" s="653"/>
      <c r="F8" s="653"/>
      <c r="G8" s="653"/>
      <c r="H8" s="653"/>
      <c r="I8" s="653"/>
      <c r="J8" s="653"/>
      <c r="K8" s="653"/>
      <c r="L8" s="653"/>
      <c r="M8" s="653"/>
      <c r="N8" s="653"/>
      <c r="O8" s="653"/>
    </row>
    <row r="9" spans="1:15" ht="15" customHeight="1" x14ac:dyDescent="0.25">
      <c r="A9" s="282"/>
      <c r="B9" s="653" t="s">
        <v>567</v>
      </c>
      <c r="C9" s="653"/>
      <c r="D9" s="653"/>
      <c r="E9" s="653"/>
      <c r="F9" s="653"/>
      <c r="G9" s="653"/>
      <c r="H9" s="653"/>
      <c r="I9" s="653"/>
      <c r="J9" s="653"/>
      <c r="K9" s="653"/>
      <c r="L9" s="653"/>
      <c r="M9" s="653"/>
      <c r="N9" s="653"/>
      <c r="O9" s="653"/>
    </row>
    <row r="10" spans="1:15" ht="15" customHeight="1" x14ac:dyDescent="0.25">
      <c r="A10" s="282"/>
      <c r="B10" s="653" t="s">
        <v>571</v>
      </c>
      <c r="C10" s="653"/>
      <c r="D10" s="653"/>
      <c r="E10" s="653"/>
      <c r="F10" s="653"/>
      <c r="G10" s="653"/>
      <c r="H10" s="653"/>
      <c r="I10" s="653"/>
      <c r="J10" s="653"/>
      <c r="K10" s="653"/>
      <c r="L10" s="653"/>
      <c r="M10" s="653"/>
      <c r="N10" s="653"/>
      <c r="O10" s="653"/>
    </row>
    <row r="11" spans="1:15" ht="15" customHeight="1" x14ac:dyDescent="0.25">
      <c r="A11" s="282"/>
      <c r="B11" s="653" t="s">
        <v>577</v>
      </c>
      <c r="C11" s="653"/>
      <c r="D11" s="653"/>
      <c r="E11" s="653"/>
      <c r="F11" s="653"/>
      <c r="G11" s="653"/>
      <c r="H11" s="653"/>
      <c r="I11" s="653"/>
      <c r="J11" s="653"/>
      <c r="K11" s="653"/>
      <c r="L11" s="653"/>
      <c r="M11" s="653"/>
      <c r="N11" s="653"/>
      <c r="O11" s="653"/>
    </row>
    <row r="12" spans="1:15" ht="15" customHeight="1" x14ac:dyDescent="0.25">
      <c r="A12" s="282"/>
      <c r="B12" s="653" t="s">
        <v>583</v>
      </c>
      <c r="C12" s="653"/>
      <c r="D12" s="653"/>
      <c r="E12" s="653"/>
      <c r="F12" s="653"/>
      <c r="G12" s="653"/>
      <c r="H12" s="653"/>
      <c r="I12" s="653"/>
      <c r="J12" s="653"/>
      <c r="K12" s="653"/>
      <c r="L12" s="653"/>
      <c r="M12" s="653"/>
      <c r="N12" s="653"/>
      <c r="O12" s="653"/>
    </row>
    <row r="13" spans="1:15" ht="15" customHeight="1" x14ac:dyDescent="0.25">
      <c r="A13" s="282"/>
      <c r="B13" s="653" t="s">
        <v>588</v>
      </c>
      <c r="C13" s="653"/>
      <c r="D13" s="653"/>
      <c r="E13" s="653"/>
      <c r="F13" s="653"/>
      <c r="G13" s="653"/>
      <c r="H13" s="653"/>
      <c r="I13" s="653"/>
      <c r="J13" s="653"/>
      <c r="K13" s="653"/>
      <c r="L13" s="653"/>
      <c r="M13" s="653"/>
      <c r="N13" s="653"/>
      <c r="O13" s="653"/>
    </row>
    <row r="14" spans="1:15" ht="15" customHeight="1" x14ac:dyDescent="0.25">
      <c r="A14" s="282"/>
      <c r="B14" s="653" t="s">
        <v>592</v>
      </c>
      <c r="C14" s="653"/>
      <c r="D14" s="653"/>
      <c r="E14" s="653"/>
      <c r="F14" s="653"/>
      <c r="G14" s="653"/>
      <c r="H14" s="653"/>
      <c r="I14" s="653"/>
      <c r="J14" s="653"/>
      <c r="K14" s="653"/>
      <c r="L14" s="653"/>
      <c r="M14" s="653"/>
      <c r="N14" s="653"/>
      <c r="O14" s="653"/>
    </row>
    <row r="15" spans="1:15" ht="15" customHeight="1" x14ac:dyDescent="0.25">
      <c r="A15" s="282"/>
      <c r="B15" s="653" t="s">
        <v>594</v>
      </c>
      <c r="C15" s="653"/>
      <c r="D15" s="653"/>
      <c r="E15" s="653"/>
      <c r="F15" s="653"/>
      <c r="G15" s="653"/>
      <c r="H15" s="653"/>
      <c r="I15" s="653"/>
      <c r="J15" s="653"/>
      <c r="K15" s="653"/>
      <c r="L15" s="653"/>
      <c r="M15" s="653"/>
      <c r="N15" s="653"/>
      <c r="O15" s="653"/>
    </row>
    <row r="16" spans="1:15" ht="15" customHeight="1" x14ac:dyDescent="0.25">
      <c r="A16" s="282"/>
      <c r="B16" s="653" t="s">
        <v>598</v>
      </c>
      <c r="C16" s="653"/>
      <c r="D16" s="653"/>
      <c r="E16" s="653"/>
      <c r="F16" s="653"/>
      <c r="G16" s="653"/>
      <c r="H16" s="653"/>
      <c r="I16" s="653"/>
      <c r="J16" s="653"/>
      <c r="K16" s="653"/>
      <c r="L16" s="653"/>
      <c r="M16" s="653"/>
      <c r="N16" s="653"/>
      <c r="O16" s="653"/>
    </row>
    <row r="17" spans="1:18" ht="15" customHeight="1" x14ac:dyDescent="0.25">
      <c r="A17" s="282"/>
      <c r="B17" s="653" t="s">
        <v>605</v>
      </c>
      <c r="C17" s="653"/>
      <c r="D17" s="653"/>
      <c r="E17" s="653"/>
      <c r="F17" s="653"/>
      <c r="G17" s="653"/>
      <c r="H17" s="653"/>
      <c r="I17" s="653"/>
      <c r="J17" s="653"/>
      <c r="K17" s="653"/>
      <c r="L17" s="653"/>
      <c r="M17" s="653"/>
      <c r="N17" s="653"/>
      <c r="O17" s="653"/>
    </row>
    <row r="18" spans="1:18" ht="15" customHeight="1" x14ac:dyDescent="0.25">
      <c r="A18" s="282"/>
      <c r="B18" s="653" t="s">
        <v>602</v>
      </c>
      <c r="C18" s="653"/>
      <c r="D18" s="653"/>
      <c r="E18" s="653"/>
      <c r="F18" s="653"/>
      <c r="G18" s="653"/>
      <c r="H18" s="653"/>
      <c r="I18" s="653"/>
      <c r="J18" s="653"/>
      <c r="K18" s="653"/>
      <c r="L18" s="653"/>
      <c r="M18" s="653"/>
      <c r="N18" s="653"/>
      <c r="O18" s="653"/>
    </row>
    <row r="19" spans="1:18" ht="15.75" x14ac:dyDescent="0.25">
      <c r="B19" s="55"/>
      <c r="C19" s="55"/>
      <c r="D19" s="55"/>
      <c r="E19" s="55"/>
      <c r="F19" s="55"/>
      <c r="G19" s="55"/>
      <c r="H19" s="56"/>
      <c r="I19" s="56"/>
      <c r="J19" s="56"/>
      <c r="K19" s="56"/>
      <c r="L19" s="55"/>
      <c r="M19" s="55"/>
      <c r="N19" s="55"/>
      <c r="O19" s="55"/>
    </row>
    <row r="20" spans="1:18" ht="29.25" customHeight="1" x14ac:dyDescent="0.25">
      <c r="A20" s="621" t="s">
        <v>382</v>
      </c>
      <c r="B20" s="621"/>
      <c r="C20" s="621"/>
      <c r="D20" s="621"/>
      <c r="E20" s="621"/>
      <c r="F20" s="621"/>
      <c r="G20" s="621"/>
      <c r="H20" s="621"/>
      <c r="I20" s="621"/>
      <c r="J20" s="621"/>
      <c r="K20" s="621"/>
      <c r="L20" s="621"/>
      <c r="M20" s="621"/>
      <c r="N20" s="621"/>
      <c r="O20" s="621"/>
    </row>
    <row r="21" spans="1:18" ht="12" customHeight="1" x14ac:dyDescent="0.25">
      <c r="B21" s="57"/>
      <c r="C21" s="57"/>
      <c r="D21" s="57"/>
      <c r="E21" s="57"/>
      <c r="F21" s="57"/>
      <c r="G21" s="57"/>
      <c r="H21" s="58"/>
      <c r="I21" s="58"/>
      <c r="J21" s="58"/>
      <c r="K21" s="58"/>
      <c r="L21" s="57"/>
      <c r="M21" s="57"/>
      <c r="N21" s="57"/>
      <c r="O21" s="4" t="s">
        <v>322</v>
      </c>
    </row>
    <row r="22" spans="1:18" ht="15" customHeight="1" x14ac:dyDescent="0.25">
      <c r="A22" s="625" t="s">
        <v>5</v>
      </c>
      <c r="B22" s="628" t="s">
        <v>274</v>
      </c>
      <c r="C22" s="628" t="s">
        <v>49</v>
      </c>
      <c r="D22" s="605" t="s">
        <v>285</v>
      </c>
      <c r="E22" s="609" t="s">
        <v>181</v>
      </c>
      <c r="F22" s="609"/>
      <c r="G22" s="610"/>
      <c r="H22" s="631" t="s">
        <v>287</v>
      </c>
      <c r="I22" s="634" t="s">
        <v>181</v>
      </c>
      <c r="J22" s="635"/>
      <c r="K22" s="636"/>
      <c r="L22" s="604" t="s">
        <v>0</v>
      </c>
      <c r="M22" s="613" t="s">
        <v>181</v>
      </c>
      <c r="N22" s="614"/>
      <c r="O22" s="615"/>
    </row>
    <row r="23" spans="1:18" x14ac:dyDescent="0.25">
      <c r="A23" s="626"/>
      <c r="B23" s="629"/>
      <c r="C23" s="629"/>
      <c r="D23" s="606"/>
      <c r="E23" s="610" t="s">
        <v>1</v>
      </c>
      <c r="F23" s="639"/>
      <c r="G23" s="611" t="s">
        <v>2</v>
      </c>
      <c r="H23" s="632"/>
      <c r="I23" s="645" t="s">
        <v>1</v>
      </c>
      <c r="J23" s="645"/>
      <c r="K23" s="624" t="s">
        <v>2</v>
      </c>
      <c r="L23" s="604"/>
      <c r="M23" s="604" t="s">
        <v>1</v>
      </c>
      <c r="N23" s="604"/>
      <c r="O23" s="616" t="s">
        <v>2</v>
      </c>
    </row>
    <row r="24" spans="1:18" ht="30" customHeight="1" x14ac:dyDescent="0.25">
      <c r="A24" s="627"/>
      <c r="B24" s="630"/>
      <c r="C24" s="630"/>
      <c r="D24" s="607"/>
      <c r="E24" s="59" t="s">
        <v>3</v>
      </c>
      <c r="F24" s="60" t="s">
        <v>4</v>
      </c>
      <c r="G24" s="605"/>
      <c r="H24" s="633"/>
      <c r="I24" s="61" t="s">
        <v>3</v>
      </c>
      <c r="J24" s="62" t="s">
        <v>4</v>
      </c>
      <c r="K24" s="631"/>
      <c r="L24" s="676"/>
      <c r="M24" s="63" t="s">
        <v>3</v>
      </c>
      <c r="N24" s="64" t="s">
        <v>4</v>
      </c>
      <c r="O24" s="628"/>
    </row>
    <row r="25" spans="1:18" ht="15.95" customHeight="1" x14ac:dyDescent="0.25">
      <c r="A25" s="5" t="s">
        <v>65</v>
      </c>
      <c r="B25" s="601" t="s">
        <v>6</v>
      </c>
      <c r="C25" s="602"/>
      <c r="D25" s="602"/>
      <c r="E25" s="602"/>
      <c r="F25" s="602"/>
      <c r="G25" s="602"/>
      <c r="H25" s="602"/>
      <c r="I25" s="602"/>
      <c r="J25" s="602"/>
      <c r="K25" s="602"/>
      <c r="L25" s="602"/>
      <c r="M25" s="602"/>
      <c r="N25" s="602"/>
      <c r="O25" s="603"/>
      <c r="R25" s="75" t="s">
        <v>335</v>
      </c>
    </row>
    <row r="26" spans="1:18" ht="15" customHeight="1" x14ac:dyDescent="0.25">
      <c r="A26" s="5" t="s">
        <v>170</v>
      </c>
      <c r="B26" s="26" t="s">
        <v>20</v>
      </c>
      <c r="C26" s="7" t="s">
        <v>9</v>
      </c>
      <c r="D26" s="8">
        <f>E26+G26</f>
        <v>23.4</v>
      </c>
      <c r="E26" s="8">
        <v>23.4</v>
      </c>
      <c r="F26" s="8"/>
      <c r="G26" s="8"/>
      <c r="H26" s="9">
        <f>I26+K26</f>
        <v>0</v>
      </c>
      <c r="I26" s="9"/>
      <c r="J26" s="9"/>
      <c r="K26" s="9"/>
      <c r="L26" s="11">
        <f>M26+O26</f>
        <v>23.4</v>
      </c>
      <c r="M26" s="11">
        <f>E26+I26</f>
        <v>23.4</v>
      </c>
      <c r="N26" s="11">
        <f>F26+J26</f>
        <v>0</v>
      </c>
      <c r="O26" s="11">
        <f>G26+K26</f>
        <v>0</v>
      </c>
      <c r="Q26" s="2">
        <f>'2 pr._pajamos pagal rūšis'!L26-'9 pr._įstaigų pajamos'!L26</f>
        <v>0</v>
      </c>
      <c r="R26" s="75">
        <f>'2 pr._pajamos pagal rūšis'!L26-'9 pr._įstaigų pajamos'!L26</f>
        <v>0</v>
      </c>
    </row>
    <row r="27" spans="1:18" ht="15" customHeight="1" x14ac:dyDescent="0.25">
      <c r="A27" s="5" t="s">
        <v>66</v>
      </c>
      <c r="B27" s="35" t="s">
        <v>10</v>
      </c>
      <c r="C27" s="15" t="s">
        <v>9</v>
      </c>
      <c r="D27" s="16">
        <f t="shared" ref="D27:D37" si="0">E27+G27</f>
        <v>0.3</v>
      </c>
      <c r="E27" s="65">
        <v>0.3</v>
      </c>
      <c r="F27" s="16"/>
      <c r="G27" s="16"/>
      <c r="H27" s="10">
        <f t="shared" ref="H27:H37" si="1">I27+K27</f>
        <v>0</v>
      </c>
      <c r="I27" s="10"/>
      <c r="J27" s="10"/>
      <c r="K27" s="10"/>
      <c r="L27" s="12">
        <f t="shared" ref="L27:L37" si="2">M27+O27</f>
        <v>0.3</v>
      </c>
      <c r="M27" s="12">
        <f t="shared" ref="M27:M37" si="3">E27+I27</f>
        <v>0.3</v>
      </c>
      <c r="N27" s="12">
        <f t="shared" ref="N27:N37" si="4">F27+J27</f>
        <v>0</v>
      </c>
      <c r="O27" s="12">
        <f t="shared" ref="O27:O37" si="5">G27+K27</f>
        <v>0</v>
      </c>
      <c r="R27" s="75">
        <f>'2 pr._pajamos pagal rūšis'!L27-'9 pr._įstaigų pajamos'!L27</f>
        <v>0</v>
      </c>
    </row>
    <row r="28" spans="1:18" ht="15" customHeight="1" x14ac:dyDescent="0.25">
      <c r="A28" s="5" t="s">
        <v>67</v>
      </c>
      <c r="B28" s="35" t="s">
        <v>11</v>
      </c>
      <c r="C28" s="15" t="s">
        <v>9</v>
      </c>
      <c r="D28" s="16">
        <f t="shared" si="0"/>
        <v>0.5</v>
      </c>
      <c r="E28" s="16">
        <v>0.5</v>
      </c>
      <c r="F28" s="16"/>
      <c r="G28" s="16"/>
      <c r="H28" s="10">
        <f t="shared" si="1"/>
        <v>0</v>
      </c>
      <c r="I28" s="10"/>
      <c r="J28" s="10"/>
      <c r="K28" s="10"/>
      <c r="L28" s="12">
        <f t="shared" si="2"/>
        <v>0.5</v>
      </c>
      <c r="M28" s="12">
        <f t="shared" si="3"/>
        <v>0.5</v>
      </c>
      <c r="N28" s="12">
        <f t="shared" si="4"/>
        <v>0</v>
      </c>
      <c r="O28" s="12">
        <f t="shared" si="5"/>
        <v>0</v>
      </c>
      <c r="R28" s="75">
        <f>'2 pr._pajamos pagal rūšis'!L28-'9 pr._įstaigų pajamos'!L28</f>
        <v>0</v>
      </c>
    </row>
    <row r="29" spans="1:18" ht="15" customHeight="1" x14ac:dyDescent="0.25">
      <c r="A29" s="5" t="s">
        <v>68</v>
      </c>
      <c r="B29" s="35" t="s">
        <v>12</v>
      </c>
      <c r="C29" s="15" t="s">
        <v>9</v>
      </c>
      <c r="D29" s="16">
        <f t="shared" si="0"/>
        <v>1.9</v>
      </c>
      <c r="E29" s="16">
        <v>1.9</v>
      </c>
      <c r="F29" s="16"/>
      <c r="G29" s="16"/>
      <c r="H29" s="10">
        <f t="shared" si="1"/>
        <v>-0.6</v>
      </c>
      <c r="I29" s="10">
        <v>-0.6</v>
      </c>
      <c r="J29" s="10"/>
      <c r="K29" s="10"/>
      <c r="L29" s="12">
        <f t="shared" si="2"/>
        <v>1.2999999999999998</v>
      </c>
      <c r="M29" s="12">
        <f t="shared" si="3"/>
        <v>1.2999999999999998</v>
      </c>
      <c r="N29" s="12">
        <f t="shared" si="4"/>
        <v>0</v>
      </c>
      <c r="O29" s="12">
        <f t="shared" si="5"/>
        <v>0</v>
      </c>
      <c r="R29" s="75">
        <f>'2 pr._pajamos pagal rūšis'!L29-'9 pr._įstaigų pajamos'!L29</f>
        <v>0</v>
      </c>
    </row>
    <row r="30" spans="1:18" ht="15" customHeight="1" x14ac:dyDescent="0.25">
      <c r="A30" s="5" t="s">
        <v>69</v>
      </c>
      <c r="B30" s="12" t="s">
        <v>14</v>
      </c>
      <c r="C30" s="15" t="s">
        <v>9</v>
      </c>
      <c r="D30" s="16">
        <f t="shared" si="0"/>
        <v>2</v>
      </c>
      <c r="E30" s="16">
        <v>2</v>
      </c>
      <c r="F30" s="16"/>
      <c r="G30" s="16"/>
      <c r="H30" s="10">
        <f t="shared" si="1"/>
        <v>0.2</v>
      </c>
      <c r="I30" s="10">
        <v>0.2</v>
      </c>
      <c r="J30" s="10"/>
      <c r="K30" s="10"/>
      <c r="L30" s="12">
        <f t="shared" si="2"/>
        <v>2.2000000000000002</v>
      </c>
      <c r="M30" s="12">
        <f t="shared" si="3"/>
        <v>2.2000000000000002</v>
      </c>
      <c r="N30" s="12">
        <f t="shared" si="4"/>
        <v>0</v>
      </c>
      <c r="O30" s="12">
        <f t="shared" si="5"/>
        <v>0</v>
      </c>
      <c r="R30" s="75">
        <f>'2 pr._pajamos pagal rūšis'!L30-'9 pr._įstaigų pajamos'!L30</f>
        <v>0</v>
      </c>
    </row>
    <row r="31" spans="1:18" ht="15" customHeight="1" x14ac:dyDescent="0.25">
      <c r="A31" s="5" t="s">
        <v>70</v>
      </c>
      <c r="B31" s="26" t="s">
        <v>15</v>
      </c>
      <c r="C31" s="15" t="s">
        <v>9</v>
      </c>
      <c r="D31" s="16">
        <f t="shared" si="0"/>
        <v>0.1</v>
      </c>
      <c r="E31" s="16">
        <v>0.1</v>
      </c>
      <c r="F31" s="16"/>
      <c r="G31" s="16"/>
      <c r="H31" s="10">
        <f t="shared" si="1"/>
        <v>-0.1</v>
      </c>
      <c r="I31" s="10">
        <v>-0.1</v>
      </c>
      <c r="J31" s="10"/>
      <c r="K31" s="10"/>
      <c r="L31" s="12">
        <f t="shared" si="2"/>
        <v>0</v>
      </c>
      <c r="M31" s="12">
        <f t="shared" si="3"/>
        <v>0</v>
      </c>
      <c r="N31" s="12">
        <f t="shared" si="4"/>
        <v>0</v>
      </c>
      <c r="O31" s="12">
        <f t="shared" si="5"/>
        <v>0</v>
      </c>
      <c r="R31" s="75">
        <f>'2 pr._pajamos pagal rūšis'!L31-'9 pr._įstaigų pajamos'!L31</f>
        <v>0</v>
      </c>
    </row>
    <row r="32" spans="1:18" ht="15" customHeight="1" x14ac:dyDescent="0.25">
      <c r="A32" s="5" t="s">
        <v>71</v>
      </c>
      <c r="B32" s="29" t="s">
        <v>16</v>
      </c>
      <c r="C32" s="30"/>
      <c r="D32" s="16">
        <f>D33+D34</f>
        <v>3.3</v>
      </c>
      <c r="E32" s="16">
        <f t="shared" ref="E32:O32" si="6">E33+E34</f>
        <v>3.3</v>
      </c>
      <c r="F32" s="16">
        <f t="shared" si="6"/>
        <v>0</v>
      </c>
      <c r="G32" s="16">
        <f t="shared" si="6"/>
        <v>0</v>
      </c>
      <c r="H32" s="10">
        <f t="shared" si="1"/>
        <v>-0.4</v>
      </c>
      <c r="I32" s="10">
        <f t="shared" si="6"/>
        <v>-0.4</v>
      </c>
      <c r="J32" s="10">
        <f t="shared" si="6"/>
        <v>0</v>
      </c>
      <c r="K32" s="10">
        <f t="shared" si="6"/>
        <v>0</v>
      </c>
      <c r="L32" s="12">
        <f t="shared" si="6"/>
        <v>2.9</v>
      </c>
      <c r="M32" s="12">
        <f t="shared" si="6"/>
        <v>2.9</v>
      </c>
      <c r="N32" s="12">
        <f t="shared" si="6"/>
        <v>0</v>
      </c>
      <c r="O32" s="12">
        <f t="shared" si="6"/>
        <v>0</v>
      </c>
      <c r="R32" s="75">
        <f>'2 pr._pajamos pagal rūšis'!L32-'9 pr._įstaigų pajamos'!L32</f>
        <v>0</v>
      </c>
    </row>
    <row r="33" spans="1:18" ht="15" customHeight="1" x14ac:dyDescent="0.25">
      <c r="A33" s="19"/>
      <c r="B33" s="78"/>
      <c r="C33" s="30" t="s">
        <v>9</v>
      </c>
      <c r="D33" s="16">
        <f t="shared" si="0"/>
        <v>2.5</v>
      </c>
      <c r="E33" s="16">
        <v>2.5</v>
      </c>
      <c r="F33" s="16"/>
      <c r="G33" s="16"/>
      <c r="H33" s="10">
        <f t="shared" si="1"/>
        <v>-0.1</v>
      </c>
      <c r="I33" s="10">
        <v>-0.1</v>
      </c>
      <c r="J33" s="10"/>
      <c r="K33" s="10"/>
      <c r="L33" s="12">
        <f t="shared" ref="L33" si="7">M33+O33</f>
        <v>2.4</v>
      </c>
      <c r="M33" s="12">
        <f t="shared" ref="M33" si="8">E33+I33</f>
        <v>2.4</v>
      </c>
      <c r="N33" s="12">
        <f t="shared" ref="N33" si="9">F33+J33</f>
        <v>0</v>
      </c>
      <c r="O33" s="12">
        <f t="shared" ref="O33" si="10">G33+K33</f>
        <v>0</v>
      </c>
      <c r="R33" s="75">
        <f>'2 pr._pajamos pagal rūšis'!L33-'9 pr._įstaigų pajamos'!L33</f>
        <v>0</v>
      </c>
    </row>
    <row r="34" spans="1:18" ht="15" customHeight="1" x14ac:dyDescent="0.25">
      <c r="A34" s="147"/>
      <c r="B34" s="11"/>
      <c r="C34" s="79" t="s">
        <v>22</v>
      </c>
      <c r="D34" s="16">
        <f t="shared" si="0"/>
        <v>0.8</v>
      </c>
      <c r="E34" s="16">
        <v>0.8</v>
      </c>
      <c r="F34" s="16"/>
      <c r="G34" s="16"/>
      <c r="H34" s="10">
        <f t="shared" si="1"/>
        <v>-0.3</v>
      </c>
      <c r="I34" s="10">
        <v>-0.3</v>
      </c>
      <c r="J34" s="10"/>
      <c r="K34" s="10"/>
      <c r="L34" s="12">
        <f t="shared" si="2"/>
        <v>0.5</v>
      </c>
      <c r="M34" s="12">
        <f t="shared" si="3"/>
        <v>0.5</v>
      </c>
      <c r="N34" s="12">
        <f t="shared" si="4"/>
        <v>0</v>
      </c>
      <c r="O34" s="12">
        <f t="shared" si="5"/>
        <v>0</v>
      </c>
      <c r="R34" s="75">
        <f>'2 pr._pajamos pagal rūšis'!L34-'9 pr._įstaigų pajamos'!L34</f>
        <v>0</v>
      </c>
    </row>
    <row r="35" spans="1:18" ht="15" customHeight="1" x14ac:dyDescent="0.25">
      <c r="A35" s="19" t="s">
        <v>72</v>
      </c>
      <c r="B35" s="26" t="s">
        <v>17</v>
      </c>
      <c r="C35" s="15" t="s">
        <v>9</v>
      </c>
      <c r="D35" s="16">
        <f t="shared" si="0"/>
        <v>0.5</v>
      </c>
      <c r="E35" s="16">
        <v>0.5</v>
      </c>
      <c r="F35" s="16"/>
      <c r="G35" s="16"/>
      <c r="H35" s="10">
        <f t="shared" si="1"/>
        <v>0</v>
      </c>
      <c r="I35" s="10"/>
      <c r="J35" s="10"/>
      <c r="K35" s="10"/>
      <c r="L35" s="12">
        <f t="shared" si="2"/>
        <v>0.5</v>
      </c>
      <c r="M35" s="12">
        <f t="shared" si="3"/>
        <v>0.5</v>
      </c>
      <c r="N35" s="12">
        <f t="shared" si="4"/>
        <v>0</v>
      </c>
      <c r="O35" s="12">
        <f t="shared" si="5"/>
        <v>0</v>
      </c>
      <c r="R35" s="75">
        <f>'2 pr._pajamos pagal rūšis'!L35-'9 pr._įstaigų pajamos'!L35</f>
        <v>0</v>
      </c>
    </row>
    <row r="36" spans="1:18" ht="15" customHeight="1" x14ac:dyDescent="0.25">
      <c r="A36" s="5" t="s">
        <v>73</v>
      </c>
      <c r="B36" s="35" t="s">
        <v>18</v>
      </c>
      <c r="C36" s="15" t="s">
        <v>9</v>
      </c>
      <c r="D36" s="16">
        <f t="shared" ref="D36" si="11">E36+G36</f>
        <v>0.2</v>
      </c>
      <c r="E36" s="16">
        <v>0.2</v>
      </c>
      <c r="F36" s="16"/>
      <c r="G36" s="16"/>
      <c r="H36" s="10">
        <f t="shared" ref="H36" si="12">I36+K36</f>
        <v>0</v>
      </c>
      <c r="I36" s="10"/>
      <c r="J36" s="10"/>
      <c r="K36" s="10"/>
      <c r="L36" s="12">
        <f t="shared" ref="L36" si="13">M36+O36</f>
        <v>0.2</v>
      </c>
      <c r="M36" s="12">
        <f t="shared" ref="M36" si="14">E36+I36</f>
        <v>0.2</v>
      </c>
      <c r="N36" s="12">
        <f t="shared" ref="N36" si="15">F36+J36</f>
        <v>0</v>
      </c>
      <c r="O36" s="12">
        <f t="shared" ref="O36" si="16">G36+K36</f>
        <v>0</v>
      </c>
      <c r="R36" s="75">
        <f>'2 pr._pajamos pagal rūšis'!L36-'9 pr._įstaigų pajamos'!L36</f>
        <v>0</v>
      </c>
    </row>
    <row r="37" spans="1:18" ht="15" customHeight="1" x14ac:dyDescent="0.25">
      <c r="A37" s="13" t="s">
        <v>74</v>
      </c>
      <c r="B37" s="35" t="s">
        <v>158</v>
      </c>
      <c r="C37" s="342" t="s">
        <v>21</v>
      </c>
      <c r="D37" s="16">
        <f t="shared" si="0"/>
        <v>1.5</v>
      </c>
      <c r="E37" s="16">
        <v>1.5</v>
      </c>
      <c r="F37" s="16"/>
      <c r="G37" s="16"/>
      <c r="H37" s="10">
        <f t="shared" si="1"/>
        <v>0.3</v>
      </c>
      <c r="I37" s="10">
        <v>0.3</v>
      </c>
      <c r="J37" s="10"/>
      <c r="K37" s="10"/>
      <c r="L37" s="12">
        <f t="shared" si="2"/>
        <v>1.8</v>
      </c>
      <c r="M37" s="12">
        <f t="shared" si="3"/>
        <v>1.8</v>
      </c>
      <c r="N37" s="12">
        <f t="shared" si="4"/>
        <v>0</v>
      </c>
      <c r="O37" s="12">
        <f t="shared" si="5"/>
        <v>0</v>
      </c>
      <c r="R37" s="75">
        <f>'2 pr._pajamos pagal rūšis'!L37-'9 pr._įstaigų pajamos'!L37</f>
        <v>0</v>
      </c>
    </row>
    <row r="38" spans="1:18" ht="15.95" customHeight="1" x14ac:dyDescent="0.25">
      <c r="A38" s="97" t="s">
        <v>75</v>
      </c>
      <c r="B38" s="43" t="s">
        <v>162</v>
      </c>
      <c r="C38" s="70"/>
      <c r="D38" s="71">
        <f>D26+D27+D28+D29+D30+D31+D32+D35+D36+D37</f>
        <v>33.700000000000003</v>
      </c>
      <c r="E38" s="71">
        <f t="shared" ref="E38:O38" si="17">E26+E27+E28+E29+E30+E31+E32+E35+E36+E37</f>
        <v>33.700000000000003</v>
      </c>
      <c r="F38" s="71">
        <f t="shared" si="17"/>
        <v>0</v>
      </c>
      <c r="G38" s="71">
        <f t="shared" si="17"/>
        <v>0</v>
      </c>
      <c r="H38" s="10">
        <f t="shared" si="17"/>
        <v>-0.60000000000000009</v>
      </c>
      <c r="I38" s="10">
        <f t="shared" si="17"/>
        <v>-0.60000000000000009</v>
      </c>
      <c r="J38" s="10">
        <f t="shared" si="17"/>
        <v>0</v>
      </c>
      <c r="K38" s="10">
        <f t="shared" si="17"/>
        <v>0</v>
      </c>
      <c r="L38" s="21">
        <f t="shared" si="17"/>
        <v>33.099999999999994</v>
      </c>
      <c r="M38" s="21">
        <f t="shared" si="17"/>
        <v>33.099999999999994</v>
      </c>
      <c r="N38" s="21">
        <f t="shared" si="17"/>
        <v>0</v>
      </c>
      <c r="O38" s="21">
        <f t="shared" si="17"/>
        <v>0</v>
      </c>
      <c r="R38" s="75">
        <f>'2 pr._pajamos pagal rūšis'!L38-'9 pr._įstaigų pajamos'!L38</f>
        <v>0</v>
      </c>
    </row>
    <row r="39" spans="1:18" ht="15.95" customHeight="1" x14ac:dyDescent="0.25">
      <c r="A39" s="5" t="s">
        <v>76</v>
      </c>
      <c r="B39" s="601" t="s">
        <v>54</v>
      </c>
      <c r="C39" s="602"/>
      <c r="D39" s="602"/>
      <c r="E39" s="602"/>
      <c r="F39" s="602"/>
      <c r="G39" s="602"/>
      <c r="H39" s="602"/>
      <c r="I39" s="602"/>
      <c r="J39" s="602"/>
      <c r="K39" s="602"/>
      <c r="L39" s="602"/>
      <c r="M39" s="602"/>
      <c r="N39" s="602"/>
      <c r="O39" s="603"/>
      <c r="R39" s="75">
        <f>'2 pr._pajamos pagal rūšis'!L39-'9 pr._įstaigų pajamos'!L39</f>
        <v>0</v>
      </c>
    </row>
    <row r="40" spans="1:18" ht="15" customHeight="1" x14ac:dyDescent="0.25">
      <c r="A40" s="5" t="s">
        <v>77</v>
      </c>
      <c r="B40" s="26" t="s">
        <v>7</v>
      </c>
      <c r="C40" s="7" t="s">
        <v>22</v>
      </c>
      <c r="D40" s="8">
        <f>E40+G40</f>
        <v>4.0999999999999996</v>
      </c>
      <c r="E40" s="8">
        <v>3.9</v>
      </c>
      <c r="F40" s="8"/>
      <c r="G40" s="8">
        <v>0.2</v>
      </c>
      <c r="H40" s="9">
        <f t="shared" ref="H40:H50" si="18">I40+K40</f>
        <v>0.2</v>
      </c>
      <c r="I40" s="9">
        <v>0.2</v>
      </c>
      <c r="J40" s="9"/>
      <c r="K40" s="9"/>
      <c r="L40" s="11">
        <f t="shared" ref="L40:L51" si="19">M40+O40</f>
        <v>4.3</v>
      </c>
      <c r="M40" s="11">
        <f t="shared" ref="M40:M50" si="20">E40+I40</f>
        <v>4.0999999999999996</v>
      </c>
      <c r="N40" s="11">
        <f t="shared" ref="N40:N50" si="21">F40+J40</f>
        <v>0</v>
      </c>
      <c r="O40" s="11">
        <f t="shared" ref="O40:O50" si="22">G40+K40</f>
        <v>0.2</v>
      </c>
      <c r="R40" s="75">
        <f>'2 pr._pajamos pagal rūšis'!L40-'9 pr._įstaigų pajamos'!L40</f>
        <v>0</v>
      </c>
    </row>
    <row r="41" spans="1:18" ht="15" customHeight="1" x14ac:dyDescent="0.25">
      <c r="A41" s="5" t="s">
        <v>78</v>
      </c>
      <c r="B41" s="35" t="s">
        <v>10</v>
      </c>
      <c r="C41" s="15" t="s">
        <v>22</v>
      </c>
      <c r="D41" s="16">
        <f t="shared" ref="D41:D50" si="23">E41+G41</f>
        <v>1.2</v>
      </c>
      <c r="E41" s="16">
        <v>1.2</v>
      </c>
      <c r="F41" s="16"/>
      <c r="G41" s="16"/>
      <c r="H41" s="10">
        <f t="shared" si="18"/>
        <v>0.1</v>
      </c>
      <c r="I41" s="10">
        <v>0.1</v>
      </c>
      <c r="J41" s="10"/>
      <c r="K41" s="10"/>
      <c r="L41" s="12">
        <f t="shared" si="19"/>
        <v>1.3</v>
      </c>
      <c r="M41" s="12">
        <f t="shared" si="20"/>
        <v>1.3</v>
      </c>
      <c r="N41" s="12">
        <f t="shared" si="21"/>
        <v>0</v>
      </c>
      <c r="O41" s="12">
        <f t="shared" si="22"/>
        <v>0</v>
      </c>
      <c r="R41" s="75">
        <f>'2 pr._pajamos pagal rūšis'!L41-'9 pr._įstaigų pajamos'!L41</f>
        <v>0</v>
      </c>
    </row>
    <row r="42" spans="1:18" ht="15" customHeight="1" x14ac:dyDescent="0.25">
      <c r="A42" s="5" t="s">
        <v>79</v>
      </c>
      <c r="B42" s="35" t="s">
        <v>11</v>
      </c>
      <c r="C42" s="15" t="s">
        <v>22</v>
      </c>
      <c r="D42" s="16">
        <f t="shared" si="23"/>
        <v>13.6</v>
      </c>
      <c r="E42" s="16">
        <v>13.6</v>
      </c>
      <c r="F42" s="16"/>
      <c r="G42" s="16"/>
      <c r="H42" s="10">
        <f t="shared" si="18"/>
        <v>4.3</v>
      </c>
      <c r="I42" s="10">
        <v>4.3</v>
      </c>
      <c r="J42" s="10"/>
      <c r="K42" s="10"/>
      <c r="L42" s="12">
        <f t="shared" si="19"/>
        <v>17.899999999999999</v>
      </c>
      <c r="M42" s="12">
        <f t="shared" si="20"/>
        <v>17.899999999999999</v>
      </c>
      <c r="N42" s="12">
        <f t="shared" si="21"/>
        <v>0</v>
      </c>
      <c r="O42" s="12">
        <f t="shared" si="22"/>
        <v>0</v>
      </c>
      <c r="R42" s="75">
        <f>'2 pr._pajamos pagal rūšis'!L42-'9 pr._įstaigų pajamos'!L42</f>
        <v>0</v>
      </c>
    </row>
    <row r="43" spans="1:18" ht="15" customHeight="1" x14ac:dyDescent="0.25">
      <c r="A43" s="5" t="s">
        <v>80</v>
      </c>
      <c r="B43" s="35" t="s">
        <v>12</v>
      </c>
      <c r="C43" s="15" t="s">
        <v>22</v>
      </c>
      <c r="D43" s="16">
        <f t="shared" si="23"/>
        <v>0.9</v>
      </c>
      <c r="E43" s="16">
        <v>0.9</v>
      </c>
      <c r="F43" s="16"/>
      <c r="G43" s="16"/>
      <c r="H43" s="10">
        <f t="shared" si="18"/>
        <v>-0.4</v>
      </c>
      <c r="I43" s="10">
        <v>-0.4</v>
      </c>
      <c r="J43" s="10"/>
      <c r="K43" s="10"/>
      <c r="L43" s="12">
        <f t="shared" si="19"/>
        <v>0.5</v>
      </c>
      <c r="M43" s="12">
        <f t="shared" si="20"/>
        <v>0.5</v>
      </c>
      <c r="N43" s="12">
        <f t="shared" si="21"/>
        <v>0</v>
      </c>
      <c r="O43" s="12">
        <f t="shared" si="22"/>
        <v>0</v>
      </c>
      <c r="R43" s="75">
        <f>'2 pr._pajamos pagal rūšis'!L43-'9 pr._įstaigų pajamos'!L43</f>
        <v>0</v>
      </c>
    </row>
    <row r="44" spans="1:18" ht="15" customHeight="1" x14ac:dyDescent="0.25">
      <c r="A44" s="5" t="s">
        <v>81</v>
      </c>
      <c r="B44" s="35" t="s">
        <v>13</v>
      </c>
      <c r="C44" s="15" t="s">
        <v>22</v>
      </c>
      <c r="D44" s="16">
        <f t="shared" si="23"/>
        <v>1</v>
      </c>
      <c r="E44" s="16">
        <v>1</v>
      </c>
      <c r="F44" s="16"/>
      <c r="G44" s="16"/>
      <c r="H44" s="10">
        <f t="shared" si="18"/>
        <v>0</v>
      </c>
      <c r="I44" s="10"/>
      <c r="J44" s="10"/>
      <c r="K44" s="10"/>
      <c r="L44" s="12">
        <f t="shared" si="19"/>
        <v>1</v>
      </c>
      <c r="M44" s="12">
        <f t="shared" si="20"/>
        <v>1</v>
      </c>
      <c r="N44" s="12">
        <f t="shared" si="21"/>
        <v>0</v>
      </c>
      <c r="O44" s="12">
        <f t="shared" si="22"/>
        <v>0</v>
      </c>
      <c r="R44" s="75">
        <f>'2 pr._pajamos pagal rūšis'!L44-'9 pr._įstaigų pajamos'!L44</f>
        <v>0</v>
      </c>
    </row>
    <row r="45" spans="1:18" ht="15" customHeight="1" x14ac:dyDescent="0.25">
      <c r="A45" s="13" t="s">
        <v>82</v>
      </c>
      <c r="B45" s="12" t="s">
        <v>14</v>
      </c>
      <c r="C45" s="15" t="s">
        <v>22</v>
      </c>
      <c r="D45" s="16">
        <f t="shared" si="23"/>
        <v>13.4</v>
      </c>
      <c r="E45" s="16">
        <v>8.4</v>
      </c>
      <c r="F45" s="16"/>
      <c r="G45" s="16">
        <v>5</v>
      </c>
      <c r="H45" s="10">
        <f t="shared" si="18"/>
        <v>-0.3</v>
      </c>
      <c r="I45" s="10">
        <v>-0.3</v>
      </c>
      <c r="J45" s="10"/>
      <c r="K45" s="10"/>
      <c r="L45" s="12">
        <f t="shared" si="19"/>
        <v>13.1</v>
      </c>
      <c r="M45" s="12">
        <f t="shared" si="20"/>
        <v>8.1</v>
      </c>
      <c r="N45" s="12">
        <f t="shared" si="21"/>
        <v>0</v>
      </c>
      <c r="O45" s="12">
        <f t="shared" si="22"/>
        <v>5</v>
      </c>
      <c r="R45" s="75">
        <f>'2 pr._pajamos pagal rūšis'!L45-'9 pr._įstaigų pajamos'!L45</f>
        <v>0</v>
      </c>
    </row>
    <row r="46" spans="1:18" x14ac:dyDescent="0.25">
      <c r="A46" s="13" t="s">
        <v>83</v>
      </c>
      <c r="B46" s="12" t="s">
        <v>15</v>
      </c>
      <c r="C46" s="15" t="s">
        <v>22</v>
      </c>
      <c r="D46" s="16">
        <f t="shared" si="23"/>
        <v>3</v>
      </c>
      <c r="E46" s="16">
        <v>3</v>
      </c>
      <c r="F46" s="16"/>
      <c r="G46" s="16"/>
      <c r="H46" s="10">
        <f t="shared" si="18"/>
        <v>0.3</v>
      </c>
      <c r="I46" s="10">
        <v>0.3</v>
      </c>
      <c r="J46" s="10"/>
      <c r="K46" s="10"/>
      <c r="L46" s="12">
        <f t="shared" si="19"/>
        <v>3.3</v>
      </c>
      <c r="M46" s="12">
        <f t="shared" si="20"/>
        <v>3.3</v>
      </c>
      <c r="N46" s="12">
        <f t="shared" si="21"/>
        <v>0</v>
      </c>
      <c r="O46" s="12">
        <f t="shared" si="22"/>
        <v>0</v>
      </c>
      <c r="R46" s="75">
        <f>'2 pr._pajamos pagal rūšis'!L46-'9 pr._įstaigų pajamos'!L46</f>
        <v>0</v>
      </c>
    </row>
    <row r="47" spans="1:18" ht="15" customHeight="1" x14ac:dyDescent="0.25">
      <c r="A47" s="5" t="s">
        <v>84</v>
      </c>
      <c r="B47" s="35" t="s">
        <v>16</v>
      </c>
      <c r="C47" s="15" t="s">
        <v>22</v>
      </c>
      <c r="D47" s="16">
        <f t="shared" si="23"/>
        <v>10.3</v>
      </c>
      <c r="E47" s="16">
        <v>7.3</v>
      </c>
      <c r="F47" s="16"/>
      <c r="G47" s="16">
        <v>3</v>
      </c>
      <c r="H47" s="10">
        <f t="shared" si="18"/>
        <v>-1.9</v>
      </c>
      <c r="I47" s="10">
        <v>-1.9</v>
      </c>
      <c r="J47" s="10"/>
      <c r="K47" s="10"/>
      <c r="L47" s="12">
        <f t="shared" si="19"/>
        <v>8.4</v>
      </c>
      <c r="M47" s="12">
        <f t="shared" si="20"/>
        <v>5.4</v>
      </c>
      <c r="N47" s="12">
        <f t="shared" si="21"/>
        <v>0</v>
      </c>
      <c r="O47" s="12">
        <f t="shared" si="22"/>
        <v>3</v>
      </c>
      <c r="R47" s="75">
        <f>'2 pr._pajamos pagal rūšis'!L47-'9 pr._įstaigų pajamos'!L47</f>
        <v>0</v>
      </c>
    </row>
    <row r="48" spans="1:18" ht="15" customHeight="1" x14ac:dyDescent="0.25">
      <c r="A48" s="5" t="s">
        <v>85</v>
      </c>
      <c r="B48" s="35" t="s">
        <v>17</v>
      </c>
      <c r="C48" s="15" t="s">
        <v>22</v>
      </c>
      <c r="D48" s="16">
        <f t="shared" si="23"/>
        <v>0.2</v>
      </c>
      <c r="E48" s="16">
        <v>0.2</v>
      </c>
      <c r="F48" s="16"/>
      <c r="G48" s="16"/>
      <c r="H48" s="10">
        <f t="shared" si="18"/>
        <v>0</v>
      </c>
      <c r="I48" s="10"/>
      <c r="J48" s="10"/>
      <c r="K48" s="10"/>
      <c r="L48" s="12">
        <f t="shared" si="19"/>
        <v>0.2</v>
      </c>
      <c r="M48" s="12">
        <f t="shared" si="20"/>
        <v>0.2</v>
      </c>
      <c r="N48" s="12">
        <f t="shared" si="21"/>
        <v>0</v>
      </c>
      <c r="O48" s="12">
        <f t="shared" si="22"/>
        <v>0</v>
      </c>
      <c r="R48" s="75">
        <f>'2 pr._pajamos pagal rūšis'!L48-'9 pr._įstaigų pajamos'!L48</f>
        <v>0</v>
      </c>
    </row>
    <row r="49" spans="1:18" ht="15" customHeight="1" x14ac:dyDescent="0.25">
      <c r="A49" s="5" t="s">
        <v>86</v>
      </c>
      <c r="B49" s="35" t="s">
        <v>18</v>
      </c>
      <c r="C49" s="15" t="s">
        <v>22</v>
      </c>
      <c r="D49" s="16">
        <f t="shared" si="23"/>
        <v>2</v>
      </c>
      <c r="E49" s="16">
        <v>2</v>
      </c>
      <c r="F49" s="16"/>
      <c r="G49" s="16"/>
      <c r="H49" s="10">
        <f t="shared" si="18"/>
        <v>-0.3</v>
      </c>
      <c r="I49" s="10">
        <v>-0.3</v>
      </c>
      <c r="J49" s="10"/>
      <c r="K49" s="10"/>
      <c r="L49" s="12">
        <f t="shared" si="19"/>
        <v>1.7</v>
      </c>
      <c r="M49" s="12">
        <f t="shared" si="20"/>
        <v>1.7</v>
      </c>
      <c r="N49" s="12">
        <f t="shared" si="21"/>
        <v>0</v>
      </c>
      <c r="O49" s="12">
        <f t="shared" si="22"/>
        <v>0</v>
      </c>
      <c r="R49" s="75">
        <f>'2 pr._pajamos pagal rūšis'!L49-'9 pr._įstaigų pajamos'!L49</f>
        <v>0</v>
      </c>
    </row>
    <row r="50" spans="1:18" ht="15" customHeight="1" x14ac:dyDescent="0.25">
      <c r="A50" s="5" t="s">
        <v>87</v>
      </c>
      <c r="B50" s="35" t="s">
        <v>19</v>
      </c>
      <c r="C50" s="15" t="s">
        <v>22</v>
      </c>
      <c r="D50" s="16">
        <f t="shared" si="23"/>
        <v>0.9</v>
      </c>
      <c r="E50" s="16">
        <v>0.9</v>
      </c>
      <c r="F50" s="16"/>
      <c r="G50" s="16"/>
      <c r="H50" s="10">
        <f t="shared" si="18"/>
        <v>0</v>
      </c>
      <c r="I50" s="10"/>
      <c r="J50" s="10"/>
      <c r="K50" s="10"/>
      <c r="L50" s="12">
        <f t="shared" si="19"/>
        <v>0.9</v>
      </c>
      <c r="M50" s="12">
        <f t="shared" si="20"/>
        <v>0.9</v>
      </c>
      <c r="N50" s="12">
        <f t="shared" si="21"/>
        <v>0</v>
      </c>
      <c r="O50" s="12">
        <f t="shared" si="22"/>
        <v>0</v>
      </c>
      <c r="R50" s="75">
        <f>'2 pr._pajamos pagal rūšis'!L50-'9 pr._įstaigų pajamos'!L50</f>
        <v>0</v>
      </c>
    </row>
    <row r="51" spans="1:18" ht="15.95" customHeight="1" x14ac:dyDescent="0.25">
      <c r="A51" s="20" t="s">
        <v>88</v>
      </c>
      <c r="B51" s="21" t="s">
        <v>163</v>
      </c>
      <c r="C51" s="25"/>
      <c r="D51" s="23">
        <f>SUM(D40:D50)</f>
        <v>50.6</v>
      </c>
      <c r="E51" s="23">
        <f>SUM(E40:E50)</f>
        <v>42.4</v>
      </c>
      <c r="F51" s="23">
        <f>SUM(F40:F50)</f>
        <v>0</v>
      </c>
      <c r="G51" s="23">
        <f t="shared" ref="G51:O51" si="24">SUM(G40:G50)</f>
        <v>8.1999999999999993</v>
      </c>
      <c r="H51" s="24">
        <f t="shared" si="24"/>
        <v>1.9999999999999993</v>
      </c>
      <c r="I51" s="24">
        <f t="shared" si="24"/>
        <v>1.9999999999999993</v>
      </c>
      <c r="J51" s="24">
        <f t="shared" si="24"/>
        <v>0</v>
      </c>
      <c r="K51" s="24">
        <f t="shared" si="24"/>
        <v>0</v>
      </c>
      <c r="L51" s="21">
        <f t="shared" si="19"/>
        <v>52.599999999999994</v>
      </c>
      <c r="M51" s="21">
        <f t="shared" si="24"/>
        <v>44.4</v>
      </c>
      <c r="N51" s="21">
        <f t="shared" si="24"/>
        <v>0</v>
      </c>
      <c r="O51" s="21">
        <f t="shared" si="24"/>
        <v>8.1999999999999993</v>
      </c>
      <c r="R51" s="75">
        <f>'2 pr._pajamos pagal rūšis'!L51-'9 pr._įstaigų pajamos'!L51</f>
        <v>0</v>
      </c>
    </row>
    <row r="52" spans="1:18" ht="15.95" customHeight="1" x14ac:dyDescent="0.25">
      <c r="A52" s="39" t="s">
        <v>89</v>
      </c>
      <c r="B52" s="601" t="s">
        <v>57</v>
      </c>
      <c r="C52" s="602"/>
      <c r="D52" s="602"/>
      <c r="E52" s="602"/>
      <c r="F52" s="602"/>
      <c r="G52" s="602"/>
      <c r="H52" s="602"/>
      <c r="I52" s="602"/>
      <c r="J52" s="602"/>
      <c r="K52" s="602"/>
      <c r="L52" s="602"/>
      <c r="M52" s="602"/>
      <c r="N52" s="602"/>
      <c r="O52" s="602"/>
      <c r="R52" s="75">
        <f>'2 pr._pajamos pagal rūšis'!L52-'9 pr._įstaigų pajamos'!L52</f>
        <v>0</v>
      </c>
    </row>
    <row r="53" spans="1:18" ht="15" customHeight="1" x14ac:dyDescent="0.25">
      <c r="A53" s="5" t="s">
        <v>90</v>
      </c>
      <c r="B53" s="35" t="s">
        <v>20</v>
      </c>
      <c r="C53" s="15" t="s">
        <v>32</v>
      </c>
      <c r="D53" s="16">
        <f>E53+G53</f>
        <v>103.1</v>
      </c>
      <c r="E53" s="16">
        <v>103.1</v>
      </c>
      <c r="F53" s="16"/>
      <c r="G53" s="16"/>
      <c r="H53" s="10">
        <f t="shared" ref="H53:H106" si="25">I53+K53</f>
        <v>0</v>
      </c>
      <c r="I53" s="10"/>
      <c r="J53" s="10"/>
      <c r="K53" s="10"/>
      <c r="L53" s="12">
        <f t="shared" ref="L53:L106" si="26">M53+O53</f>
        <v>103.1</v>
      </c>
      <c r="M53" s="11">
        <f t="shared" ref="M53:M54" si="27">E53+I53</f>
        <v>103.1</v>
      </c>
      <c r="N53" s="12">
        <f t="shared" ref="N53:O106" si="28">F53+J53</f>
        <v>0</v>
      </c>
      <c r="O53" s="11">
        <f t="shared" si="28"/>
        <v>0</v>
      </c>
      <c r="R53" s="75">
        <f>'2 pr._pajamos pagal rūšis'!L53-'9 pr._įstaigų pajamos'!L53</f>
        <v>0</v>
      </c>
    </row>
    <row r="54" spans="1:18" ht="15" customHeight="1" x14ac:dyDescent="0.25">
      <c r="A54" s="37" t="s">
        <v>91</v>
      </c>
      <c r="B54" s="29" t="s">
        <v>64</v>
      </c>
      <c r="C54" s="30" t="s">
        <v>32</v>
      </c>
      <c r="D54" s="16">
        <f>E54+G54</f>
        <v>2</v>
      </c>
      <c r="E54" s="157">
        <v>2</v>
      </c>
      <c r="F54" s="157"/>
      <c r="G54" s="157"/>
      <c r="H54" s="10">
        <f t="shared" si="25"/>
        <v>-0.6</v>
      </c>
      <c r="I54" s="77">
        <v>-0.6</v>
      </c>
      <c r="J54" s="77"/>
      <c r="K54" s="77"/>
      <c r="L54" s="12">
        <f t="shared" ref="L54:L55" si="29">M54+O54</f>
        <v>1.4</v>
      </c>
      <c r="M54" s="11">
        <f t="shared" si="27"/>
        <v>1.4</v>
      </c>
      <c r="N54" s="12">
        <f t="shared" ref="N54" si="30">F54+J54</f>
        <v>0</v>
      </c>
      <c r="O54" s="12">
        <f t="shared" ref="O54" si="31">G54+K54</f>
        <v>0</v>
      </c>
      <c r="R54" s="75">
        <f>'2 pr._pajamos pagal rūšis'!L54-'9 pr._įstaigų pajamos'!L54</f>
        <v>0</v>
      </c>
    </row>
    <row r="55" spans="1:18" ht="15.95" customHeight="1" x14ac:dyDescent="0.25">
      <c r="A55" s="20" t="s">
        <v>92</v>
      </c>
      <c r="B55" s="43" t="s">
        <v>164</v>
      </c>
      <c r="C55" s="76"/>
      <c r="D55" s="23">
        <f>D53+D54</f>
        <v>105.1</v>
      </c>
      <c r="E55" s="23">
        <f t="shared" ref="E55:O55" si="32">E53+E54</f>
        <v>105.1</v>
      </c>
      <c r="F55" s="23">
        <f t="shared" si="32"/>
        <v>0</v>
      </c>
      <c r="G55" s="23">
        <f t="shared" si="32"/>
        <v>0</v>
      </c>
      <c r="H55" s="24">
        <f t="shared" si="32"/>
        <v>-0.6</v>
      </c>
      <c r="I55" s="24">
        <f t="shared" si="32"/>
        <v>-0.6</v>
      </c>
      <c r="J55" s="24">
        <f t="shared" si="32"/>
        <v>0</v>
      </c>
      <c r="K55" s="24">
        <f t="shared" si="32"/>
        <v>0</v>
      </c>
      <c r="L55" s="21">
        <f t="shared" si="29"/>
        <v>104.5</v>
      </c>
      <c r="M55" s="21">
        <f t="shared" si="32"/>
        <v>104.5</v>
      </c>
      <c r="N55" s="21">
        <f t="shared" si="32"/>
        <v>0</v>
      </c>
      <c r="O55" s="21">
        <f t="shared" si="32"/>
        <v>0</v>
      </c>
      <c r="R55" s="75">
        <f>'2 pr._pajamos pagal rūšis'!L55-'9 pr._įstaigų pajamos'!L55</f>
        <v>0</v>
      </c>
    </row>
    <row r="56" spans="1:18" ht="15.95" customHeight="1" x14ac:dyDescent="0.25">
      <c r="A56" s="37" t="s">
        <v>93</v>
      </c>
      <c r="B56" s="601" t="s">
        <v>159</v>
      </c>
      <c r="C56" s="602"/>
      <c r="D56" s="602"/>
      <c r="E56" s="602"/>
      <c r="F56" s="602"/>
      <c r="G56" s="602"/>
      <c r="H56" s="602"/>
      <c r="I56" s="602"/>
      <c r="J56" s="602"/>
      <c r="K56" s="602"/>
      <c r="L56" s="602"/>
      <c r="M56" s="602"/>
      <c r="N56" s="602"/>
      <c r="O56" s="603"/>
      <c r="R56" s="75">
        <f>'2 pr._pajamos pagal rūšis'!L56-'9 pr._įstaigų pajamos'!L56</f>
        <v>0</v>
      </c>
    </row>
    <row r="57" spans="1:18" ht="15.95" customHeight="1" x14ac:dyDescent="0.25">
      <c r="A57" s="5" t="s">
        <v>94</v>
      </c>
      <c r="B57" s="14" t="s">
        <v>50</v>
      </c>
      <c r="C57" s="79" t="s">
        <v>46</v>
      </c>
      <c r="D57" s="8">
        <f t="shared" ref="D57:D58" si="33">E57+G57</f>
        <v>20.100000000000001</v>
      </c>
      <c r="E57" s="8">
        <v>20.100000000000001</v>
      </c>
      <c r="F57" s="8"/>
      <c r="G57" s="8"/>
      <c r="H57" s="9">
        <f t="shared" ref="H57:H58" si="34">I57+K57</f>
        <v>-8.3000000000000007</v>
      </c>
      <c r="I57" s="9">
        <v>-8.3000000000000007</v>
      </c>
      <c r="J57" s="9"/>
      <c r="K57" s="9"/>
      <c r="L57" s="11">
        <f t="shared" ref="L57" si="35">M57+O57</f>
        <v>11.8</v>
      </c>
      <c r="M57" s="11">
        <f t="shared" ref="M57" si="36">E57+I57</f>
        <v>11.8</v>
      </c>
      <c r="N57" s="11">
        <f t="shared" ref="N57" si="37">F57+J57</f>
        <v>0</v>
      </c>
      <c r="O57" s="11">
        <f t="shared" ref="O57" si="38">G57+K57</f>
        <v>0</v>
      </c>
      <c r="R57" s="75">
        <f>'2 pr._pajamos pagal rūšis'!L57-'9 pr._įstaigų pajamos'!L57</f>
        <v>0</v>
      </c>
    </row>
    <row r="58" spans="1:18" ht="15.95" customHeight="1" x14ac:dyDescent="0.25">
      <c r="A58" s="13" t="s">
        <v>95</v>
      </c>
      <c r="B58" s="12" t="s">
        <v>33</v>
      </c>
      <c r="C58" s="15" t="s">
        <v>46</v>
      </c>
      <c r="D58" s="8">
        <f t="shared" si="33"/>
        <v>0.1</v>
      </c>
      <c r="E58" s="8">
        <v>0.1</v>
      </c>
      <c r="F58" s="8"/>
      <c r="G58" s="8"/>
      <c r="H58" s="9">
        <f t="shared" si="34"/>
        <v>0</v>
      </c>
      <c r="I58" s="9"/>
      <c r="J58" s="9"/>
      <c r="K58" s="9"/>
      <c r="L58" s="11">
        <f t="shared" ref="L58" si="39">M58+O58</f>
        <v>0.1</v>
      </c>
      <c r="M58" s="11">
        <f t="shared" ref="M58" si="40">E58+I58</f>
        <v>0.1</v>
      </c>
      <c r="N58" s="11">
        <f t="shared" ref="N58" si="41">F58+J58</f>
        <v>0</v>
      </c>
      <c r="O58" s="11">
        <f t="shared" ref="O58" si="42">G58+K58</f>
        <v>0</v>
      </c>
      <c r="R58" s="75">
        <f>'2 pr._pajamos pagal rūšis'!L58-'9 pr._įstaigų pajamos'!L58</f>
        <v>0</v>
      </c>
    </row>
    <row r="59" spans="1:18" ht="15" customHeight="1" x14ac:dyDescent="0.25">
      <c r="A59" s="13" t="s">
        <v>96</v>
      </c>
      <c r="B59" s="78" t="s">
        <v>149</v>
      </c>
      <c r="C59" s="79" t="s">
        <v>46</v>
      </c>
      <c r="D59" s="8">
        <f t="shared" ref="D59:D86" si="43">E59+G59</f>
        <v>2.4</v>
      </c>
      <c r="E59" s="8">
        <v>2.4</v>
      </c>
      <c r="F59" s="8"/>
      <c r="G59" s="8"/>
      <c r="H59" s="9">
        <f t="shared" si="25"/>
        <v>-1.3</v>
      </c>
      <c r="I59" s="9">
        <v>-1.3</v>
      </c>
      <c r="J59" s="9"/>
      <c r="K59" s="9"/>
      <c r="L59" s="11">
        <f t="shared" si="26"/>
        <v>1.0999999999999999</v>
      </c>
      <c r="M59" s="11">
        <f t="shared" ref="M59:M106" si="44">E59+I59</f>
        <v>1.0999999999999999</v>
      </c>
      <c r="N59" s="11">
        <f t="shared" si="28"/>
        <v>0</v>
      </c>
      <c r="O59" s="11">
        <f t="shared" ref="O59:O106" si="45">G59+K59</f>
        <v>0</v>
      </c>
      <c r="R59" s="75">
        <f>'2 pr._pajamos pagal rūšis'!L59-'9 pr._įstaigų pajamos'!L59</f>
        <v>0</v>
      </c>
    </row>
    <row r="60" spans="1:18" ht="15" customHeight="1" x14ac:dyDescent="0.25">
      <c r="A60" s="19" t="s">
        <v>97</v>
      </c>
      <c r="B60" s="29" t="s">
        <v>323</v>
      </c>
      <c r="C60" s="30" t="s">
        <v>46</v>
      </c>
      <c r="D60" s="16">
        <f t="shared" si="43"/>
        <v>12.8</v>
      </c>
      <c r="E60" s="16">
        <v>12.8</v>
      </c>
      <c r="F60" s="16"/>
      <c r="G60" s="16"/>
      <c r="H60" s="10">
        <f t="shared" si="25"/>
        <v>-5</v>
      </c>
      <c r="I60" s="10">
        <v>-5</v>
      </c>
      <c r="J60" s="10"/>
      <c r="K60" s="10"/>
      <c r="L60" s="12">
        <f t="shared" si="26"/>
        <v>7.8000000000000007</v>
      </c>
      <c r="M60" s="12">
        <f t="shared" si="44"/>
        <v>7.8000000000000007</v>
      </c>
      <c r="N60" s="12">
        <f t="shared" si="28"/>
        <v>0</v>
      </c>
      <c r="O60" s="12">
        <f t="shared" si="45"/>
        <v>0</v>
      </c>
      <c r="R60" s="75">
        <f>'2 pr._pajamos pagal rūšis'!L60-'9 pr._įstaigų pajamos'!L60</f>
        <v>0</v>
      </c>
    </row>
    <row r="61" spans="1:18" ht="15" customHeight="1" x14ac:dyDescent="0.25">
      <c r="A61" s="5" t="s">
        <v>98</v>
      </c>
      <c r="B61" s="12" t="s">
        <v>142</v>
      </c>
      <c r="C61" s="30" t="s">
        <v>46</v>
      </c>
      <c r="D61" s="16">
        <f t="shared" si="43"/>
        <v>0.2</v>
      </c>
      <c r="E61" s="16">
        <v>0.2</v>
      </c>
      <c r="F61" s="16"/>
      <c r="G61" s="16"/>
      <c r="H61" s="10">
        <f t="shared" si="25"/>
        <v>0</v>
      </c>
      <c r="I61" s="10"/>
      <c r="J61" s="10"/>
      <c r="K61" s="10"/>
      <c r="L61" s="12">
        <f t="shared" si="26"/>
        <v>0.2</v>
      </c>
      <c r="M61" s="12">
        <f t="shared" si="44"/>
        <v>0.2</v>
      </c>
      <c r="N61" s="12">
        <f t="shared" si="28"/>
        <v>0</v>
      </c>
      <c r="O61" s="12">
        <f t="shared" si="45"/>
        <v>0</v>
      </c>
      <c r="R61" s="75">
        <f>'2 pr._pajamos pagal rūšis'!L61-'9 pr._įstaigų pajamos'!L61</f>
        <v>0</v>
      </c>
    </row>
    <row r="62" spans="1:18" ht="15" customHeight="1" x14ac:dyDescent="0.25">
      <c r="A62" s="5" t="s">
        <v>99</v>
      </c>
      <c r="B62" s="31" t="s">
        <v>291</v>
      </c>
      <c r="C62" s="30" t="s">
        <v>46</v>
      </c>
      <c r="D62" s="16">
        <f t="shared" si="43"/>
        <v>18.100000000000001</v>
      </c>
      <c r="E62" s="16">
        <v>18.100000000000001</v>
      </c>
      <c r="F62" s="16"/>
      <c r="G62" s="16"/>
      <c r="H62" s="10">
        <f t="shared" si="25"/>
        <v>-5.8</v>
      </c>
      <c r="I62" s="10">
        <v>-5.8</v>
      </c>
      <c r="J62" s="10"/>
      <c r="K62" s="10"/>
      <c r="L62" s="12">
        <f t="shared" si="26"/>
        <v>12.3</v>
      </c>
      <c r="M62" s="12">
        <f t="shared" si="44"/>
        <v>12.3</v>
      </c>
      <c r="N62" s="12">
        <f t="shared" si="28"/>
        <v>0</v>
      </c>
      <c r="O62" s="12">
        <f t="shared" si="45"/>
        <v>0</v>
      </c>
      <c r="R62" s="75">
        <f>'2 pr._pajamos pagal rūšis'!L62-'9 pr._įstaigų pajamos'!L62</f>
        <v>0</v>
      </c>
    </row>
    <row r="63" spans="1:18" ht="15" customHeight="1" x14ac:dyDescent="0.25">
      <c r="A63" s="32" t="s">
        <v>100</v>
      </c>
      <c r="B63" s="29" t="s">
        <v>324</v>
      </c>
      <c r="C63" s="15" t="s">
        <v>46</v>
      </c>
      <c r="D63" s="16">
        <f t="shared" si="43"/>
        <v>53.9</v>
      </c>
      <c r="E63" s="16">
        <v>53.9</v>
      </c>
      <c r="F63" s="16">
        <v>28.3</v>
      </c>
      <c r="G63" s="16"/>
      <c r="H63" s="10">
        <f t="shared" si="25"/>
        <v>-21.1</v>
      </c>
      <c r="I63" s="10">
        <v>-21.1</v>
      </c>
      <c r="J63" s="10">
        <v>-16.899999999999999</v>
      </c>
      <c r="K63" s="10"/>
      <c r="L63" s="12">
        <f t="shared" si="26"/>
        <v>32.799999999999997</v>
      </c>
      <c r="M63" s="12">
        <f t="shared" si="44"/>
        <v>32.799999999999997</v>
      </c>
      <c r="N63" s="12">
        <f t="shared" si="28"/>
        <v>11.400000000000002</v>
      </c>
      <c r="O63" s="12">
        <f t="shared" si="45"/>
        <v>0</v>
      </c>
      <c r="R63" s="75">
        <f>'2 pr._pajamos pagal rūšis'!L63-'9 pr._įstaigų pajamos'!L63</f>
        <v>0</v>
      </c>
    </row>
    <row r="64" spans="1:18" ht="15" customHeight="1" x14ac:dyDescent="0.25">
      <c r="A64" s="32" t="s">
        <v>101</v>
      </c>
      <c r="B64" s="29" t="s">
        <v>325</v>
      </c>
      <c r="C64" s="15" t="s">
        <v>46</v>
      </c>
      <c r="D64" s="16">
        <f t="shared" si="43"/>
        <v>23.8</v>
      </c>
      <c r="E64" s="16">
        <v>23.8</v>
      </c>
      <c r="F64" s="16"/>
      <c r="G64" s="16"/>
      <c r="H64" s="10">
        <f t="shared" si="25"/>
        <v>-8.6</v>
      </c>
      <c r="I64" s="10">
        <v>-8.6</v>
      </c>
      <c r="J64" s="10"/>
      <c r="K64" s="10"/>
      <c r="L64" s="12">
        <f t="shared" si="26"/>
        <v>15.200000000000001</v>
      </c>
      <c r="M64" s="12">
        <f t="shared" si="44"/>
        <v>15.200000000000001</v>
      </c>
      <c r="N64" s="12">
        <f t="shared" si="28"/>
        <v>0</v>
      </c>
      <c r="O64" s="12">
        <f t="shared" si="45"/>
        <v>0</v>
      </c>
      <c r="R64" s="75">
        <f>'2 pr._pajamos pagal rūšis'!L64-'9 pr._įstaigų pajamos'!L64</f>
        <v>0</v>
      </c>
    </row>
    <row r="65" spans="1:18" ht="15" customHeight="1" x14ac:dyDescent="0.25">
      <c r="A65" s="32" t="s">
        <v>102</v>
      </c>
      <c r="B65" s="29" t="s">
        <v>326</v>
      </c>
      <c r="C65" s="30" t="s">
        <v>46</v>
      </c>
      <c r="D65" s="16">
        <f t="shared" ref="D65" si="46">E65+G65</f>
        <v>0.1</v>
      </c>
      <c r="E65" s="16">
        <v>0.1</v>
      </c>
      <c r="F65" s="16"/>
      <c r="G65" s="16"/>
      <c r="H65" s="10">
        <f t="shared" ref="H65" si="47">I65+K65</f>
        <v>0</v>
      </c>
      <c r="I65" s="10"/>
      <c r="J65" s="10"/>
      <c r="K65" s="10"/>
      <c r="L65" s="12">
        <f t="shared" ref="L65" si="48">M65+O65</f>
        <v>0.1</v>
      </c>
      <c r="M65" s="12">
        <f t="shared" ref="M65" si="49">E65+I65</f>
        <v>0.1</v>
      </c>
      <c r="N65" s="12">
        <f t="shared" ref="N65" si="50">F65+J65</f>
        <v>0</v>
      </c>
      <c r="O65" s="12">
        <f t="shared" ref="O65" si="51">G65+K65</f>
        <v>0</v>
      </c>
      <c r="R65" s="75">
        <f>'2 pr._pajamos pagal rūšis'!L65-'9 pr._įstaigų pajamos'!L65</f>
        <v>0</v>
      </c>
    </row>
    <row r="66" spans="1:18" ht="15" customHeight="1" x14ac:dyDescent="0.25">
      <c r="A66" s="32" t="s">
        <v>103</v>
      </c>
      <c r="B66" s="29" t="s">
        <v>310</v>
      </c>
      <c r="C66" s="15" t="s">
        <v>46</v>
      </c>
      <c r="D66" s="16">
        <f t="shared" si="43"/>
        <v>2.8</v>
      </c>
      <c r="E66" s="16">
        <v>2.8</v>
      </c>
      <c r="F66" s="16"/>
      <c r="G66" s="16"/>
      <c r="H66" s="10">
        <f t="shared" si="25"/>
        <v>-0.7</v>
      </c>
      <c r="I66" s="10">
        <v>-0.7</v>
      </c>
      <c r="J66" s="10"/>
      <c r="K66" s="10"/>
      <c r="L66" s="12">
        <f t="shared" si="26"/>
        <v>2.0999999999999996</v>
      </c>
      <c r="M66" s="12">
        <f t="shared" si="44"/>
        <v>2.0999999999999996</v>
      </c>
      <c r="N66" s="12">
        <f t="shared" si="28"/>
        <v>0</v>
      </c>
      <c r="O66" s="12">
        <f t="shared" si="45"/>
        <v>0</v>
      </c>
      <c r="R66" s="75">
        <f>'2 pr._pajamos pagal rūšis'!L66-'9 pr._įstaigų pajamos'!L66</f>
        <v>0</v>
      </c>
    </row>
    <row r="67" spans="1:18" ht="15" customHeight="1" x14ac:dyDescent="0.25">
      <c r="A67" s="32" t="s">
        <v>145</v>
      </c>
      <c r="B67" s="196" t="s">
        <v>42</v>
      </c>
      <c r="C67" s="15" t="s">
        <v>46</v>
      </c>
      <c r="D67" s="16">
        <f t="shared" si="43"/>
        <v>0.1</v>
      </c>
      <c r="E67" s="16">
        <v>0.1</v>
      </c>
      <c r="F67" s="16"/>
      <c r="G67" s="16"/>
      <c r="H67" s="10">
        <f t="shared" si="25"/>
        <v>0</v>
      </c>
      <c r="I67" s="10"/>
      <c r="J67" s="10"/>
      <c r="K67" s="10"/>
      <c r="L67" s="12">
        <f t="shared" ref="L67" si="52">M67+O67</f>
        <v>0.1</v>
      </c>
      <c r="M67" s="12">
        <f t="shared" ref="M67" si="53">E67+I67</f>
        <v>0.1</v>
      </c>
      <c r="N67" s="12">
        <f t="shared" ref="N67" si="54">F67+J67</f>
        <v>0</v>
      </c>
      <c r="O67" s="12">
        <f t="shared" ref="O67" si="55">G67+K67</f>
        <v>0</v>
      </c>
      <c r="R67" s="75">
        <f>'2 pr._pajamos pagal rūšis'!L67-'9 pr._įstaigų pajamos'!L67</f>
        <v>0</v>
      </c>
    </row>
    <row r="68" spans="1:18" ht="15" customHeight="1" x14ac:dyDescent="0.25">
      <c r="A68" s="5" t="s">
        <v>146</v>
      </c>
      <c r="B68" s="33" t="s">
        <v>153</v>
      </c>
      <c r="C68" s="80" t="s">
        <v>46</v>
      </c>
      <c r="D68" s="16">
        <f t="shared" si="43"/>
        <v>7.1</v>
      </c>
      <c r="E68" s="16">
        <v>7.1</v>
      </c>
      <c r="F68" s="16"/>
      <c r="G68" s="16"/>
      <c r="H68" s="10">
        <f t="shared" si="25"/>
        <v>-2.8</v>
      </c>
      <c r="I68" s="10">
        <v>-2.8</v>
      </c>
      <c r="J68" s="10"/>
      <c r="K68" s="10"/>
      <c r="L68" s="12">
        <f t="shared" si="26"/>
        <v>4.3</v>
      </c>
      <c r="M68" s="12">
        <f t="shared" si="44"/>
        <v>4.3</v>
      </c>
      <c r="N68" s="12">
        <f t="shared" si="28"/>
        <v>0</v>
      </c>
      <c r="O68" s="12">
        <f t="shared" si="45"/>
        <v>0</v>
      </c>
      <c r="R68" s="75">
        <f>'2 pr._pajamos pagal rūšis'!L68-'9 pr._įstaigų pajamos'!L68</f>
        <v>0</v>
      </c>
    </row>
    <row r="69" spans="1:18" ht="15" customHeight="1" x14ac:dyDescent="0.25">
      <c r="A69" s="5" t="s">
        <v>104</v>
      </c>
      <c r="B69" s="33" t="s">
        <v>41</v>
      </c>
      <c r="C69" s="80" t="s">
        <v>46</v>
      </c>
      <c r="D69" s="16">
        <f t="shared" si="43"/>
        <v>3.5</v>
      </c>
      <c r="E69" s="16">
        <v>3.5</v>
      </c>
      <c r="F69" s="16"/>
      <c r="G69" s="16"/>
      <c r="H69" s="10">
        <f t="shared" si="25"/>
        <v>0</v>
      </c>
      <c r="I69" s="10"/>
      <c r="J69" s="10"/>
      <c r="K69" s="10"/>
      <c r="L69" s="12">
        <f t="shared" ref="L69" si="56">M69+O69</f>
        <v>3.5</v>
      </c>
      <c r="M69" s="12">
        <f t="shared" ref="M69" si="57">E69+I69</f>
        <v>3.5</v>
      </c>
      <c r="N69" s="12">
        <f t="shared" ref="N69" si="58">F69+J69</f>
        <v>0</v>
      </c>
      <c r="O69" s="12">
        <f t="shared" ref="O69" si="59">G69+K69</f>
        <v>0</v>
      </c>
      <c r="R69" s="75">
        <f>'2 pr._pajamos pagal rūšis'!L69-'9 pr._įstaigų pajamos'!L69</f>
        <v>0</v>
      </c>
    </row>
    <row r="70" spans="1:18" ht="15" customHeight="1" x14ac:dyDescent="0.25">
      <c r="A70" s="5" t="s">
        <v>147</v>
      </c>
      <c r="B70" s="91" t="s">
        <v>43</v>
      </c>
      <c r="C70" s="80" t="s">
        <v>46</v>
      </c>
      <c r="D70" s="16">
        <f t="shared" si="43"/>
        <v>0.1</v>
      </c>
      <c r="E70" s="16">
        <v>0.1</v>
      </c>
      <c r="F70" s="16"/>
      <c r="G70" s="16"/>
      <c r="H70" s="10">
        <f t="shared" si="25"/>
        <v>0</v>
      </c>
      <c r="I70" s="10"/>
      <c r="J70" s="10"/>
      <c r="K70" s="10"/>
      <c r="L70" s="12">
        <f t="shared" ref="L70" si="60">M70+O70</f>
        <v>0.1</v>
      </c>
      <c r="M70" s="12">
        <f t="shared" ref="M70" si="61">E70+I70</f>
        <v>0.1</v>
      </c>
      <c r="N70" s="12">
        <f t="shared" ref="N70" si="62">F70+J70</f>
        <v>0</v>
      </c>
      <c r="O70" s="12">
        <f t="shared" ref="O70" si="63">G70+K70</f>
        <v>0</v>
      </c>
      <c r="R70" s="75">
        <f>'2 pr._pajamos pagal rūšis'!L70-'9 pr._įstaigų pajamos'!L70</f>
        <v>0</v>
      </c>
    </row>
    <row r="71" spans="1:18" ht="15" customHeight="1" x14ac:dyDescent="0.25">
      <c r="A71" s="5" t="s">
        <v>148</v>
      </c>
      <c r="B71" s="33" t="s">
        <v>40</v>
      </c>
      <c r="C71" s="80" t="s">
        <v>46</v>
      </c>
      <c r="D71" s="16">
        <f t="shared" si="43"/>
        <v>10.9</v>
      </c>
      <c r="E71" s="16">
        <v>10.9</v>
      </c>
      <c r="F71" s="16"/>
      <c r="G71" s="16"/>
      <c r="H71" s="10">
        <f t="shared" si="25"/>
        <v>0</v>
      </c>
      <c r="I71" s="10"/>
      <c r="J71" s="10"/>
      <c r="K71" s="10"/>
      <c r="L71" s="12">
        <f t="shared" si="26"/>
        <v>10.9</v>
      </c>
      <c r="M71" s="12">
        <f t="shared" si="44"/>
        <v>10.9</v>
      </c>
      <c r="N71" s="12">
        <f t="shared" si="28"/>
        <v>0</v>
      </c>
      <c r="O71" s="12">
        <f t="shared" si="45"/>
        <v>0</v>
      </c>
      <c r="R71" s="75">
        <f>'2 pr._pajamos pagal rūšis'!L71-'9 pr._įstaigų pajamos'!L71</f>
        <v>0</v>
      </c>
    </row>
    <row r="72" spans="1:18" ht="15" customHeight="1" x14ac:dyDescent="0.25">
      <c r="A72" s="5" t="s">
        <v>105</v>
      </c>
      <c r="B72" s="34" t="s">
        <v>312</v>
      </c>
      <c r="C72" s="80" t="s">
        <v>46</v>
      </c>
      <c r="D72" s="16">
        <f>E72+G72</f>
        <v>15.4</v>
      </c>
      <c r="E72" s="16">
        <v>15.4</v>
      </c>
      <c r="F72" s="16"/>
      <c r="G72" s="16"/>
      <c r="H72" s="10">
        <f>I72+K72</f>
        <v>-3.5</v>
      </c>
      <c r="I72" s="10">
        <v>-3.5</v>
      </c>
      <c r="J72" s="10"/>
      <c r="K72" s="10"/>
      <c r="L72" s="12">
        <f>M72+O72</f>
        <v>11.9</v>
      </c>
      <c r="M72" s="12">
        <f>E72+I72</f>
        <v>11.9</v>
      </c>
      <c r="N72" s="12">
        <f>F72+J72</f>
        <v>0</v>
      </c>
      <c r="O72" s="12">
        <f>G72+K72</f>
        <v>0</v>
      </c>
      <c r="R72" s="75">
        <f>'2 pr._pajamos pagal rūšis'!L72-'9 pr._įstaigų pajamos'!L72</f>
        <v>0</v>
      </c>
    </row>
    <row r="73" spans="1:18" ht="15" customHeight="1" x14ac:dyDescent="0.25">
      <c r="A73" s="5" t="s">
        <v>106</v>
      </c>
      <c r="B73" s="91" t="s">
        <v>416</v>
      </c>
      <c r="C73" s="80" t="s">
        <v>46</v>
      </c>
      <c r="D73" s="16">
        <f t="shared" si="43"/>
        <v>6</v>
      </c>
      <c r="E73" s="16">
        <v>6</v>
      </c>
      <c r="F73" s="16"/>
      <c r="G73" s="16"/>
      <c r="H73" s="10">
        <f t="shared" si="25"/>
        <v>0</v>
      </c>
      <c r="I73" s="10"/>
      <c r="J73" s="10"/>
      <c r="K73" s="10"/>
      <c r="L73" s="12">
        <f t="shared" si="26"/>
        <v>6</v>
      </c>
      <c r="M73" s="12">
        <f t="shared" si="44"/>
        <v>6</v>
      </c>
      <c r="N73" s="12">
        <f t="shared" si="28"/>
        <v>0</v>
      </c>
      <c r="O73" s="12">
        <f t="shared" si="45"/>
        <v>0</v>
      </c>
      <c r="R73" s="75">
        <f>'2 pr._pajamos pagal rūšis'!L73-'9 pr._įstaigų pajamos'!L73</f>
        <v>0</v>
      </c>
    </row>
    <row r="74" spans="1:18" ht="15" customHeight="1" x14ac:dyDescent="0.25">
      <c r="A74" s="5" t="s">
        <v>107</v>
      </c>
      <c r="B74" s="29" t="s">
        <v>371</v>
      </c>
      <c r="C74" s="30" t="s">
        <v>46</v>
      </c>
      <c r="D74" s="16">
        <f t="shared" si="43"/>
        <v>11</v>
      </c>
      <c r="E74" s="16">
        <v>11</v>
      </c>
      <c r="F74" s="16"/>
      <c r="G74" s="16"/>
      <c r="H74" s="10">
        <f t="shared" si="25"/>
        <v>-1.7</v>
      </c>
      <c r="I74" s="10">
        <v>-1.7</v>
      </c>
      <c r="J74" s="10"/>
      <c r="K74" s="10"/>
      <c r="L74" s="12">
        <f t="shared" si="26"/>
        <v>9.3000000000000007</v>
      </c>
      <c r="M74" s="12">
        <f t="shared" si="44"/>
        <v>9.3000000000000007</v>
      </c>
      <c r="N74" s="12">
        <f t="shared" si="28"/>
        <v>0</v>
      </c>
      <c r="O74" s="12">
        <f t="shared" si="45"/>
        <v>0</v>
      </c>
      <c r="R74" s="75">
        <f>'2 pr._pajamos pagal rūšis'!L74-'9 pr._įstaigų pajamos'!L74</f>
        <v>0</v>
      </c>
    </row>
    <row r="75" spans="1:18" ht="15" customHeight="1" x14ac:dyDescent="0.25">
      <c r="A75" s="5" t="s">
        <v>108</v>
      </c>
      <c r="B75" s="29" t="s">
        <v>143</v>
      </c>
      <c r="C75" s="30" t="s">
        <v>46</v>
      </c>
      <c r="D75" s="16">
        <f t="shared" si="43"/>
        <v>83.4</v>
      </c>
      <c r="E75" s="16">
        <v>83.4</v>
      </c>
      <c r="F75" s="16"/>
      <c r="G75" s="16"/>
      <c r="H75" s="10">
        <f t="shared" si="25"/>
        <v>-20.2</v>
      </c>
      <c r="I75" s="10">
        <v>-20.2</v>
      </c>
      <c r="J75" s="10"/>
      <c r="K75" s="10"/>
      <c r="L75" s="12">
        <f t="shared" si="26"/>
        <v>63.2</v>
      </c>
      <c r="M75" s="12">
        <f t="shared" si="44"/>
        <v>63.2</v>
      </c>
      <c r="N75" s="12">
        <f t="shared" si="28"/>
        <v>0</v>
      </c>
      <c r="O75" s="12">
        <f t="shared" si="45"/>
        <v>0</v>
      </c>
      <c r="R75" s="75">
        <f>'2 pr._pajamos pagal rūšis'!L75-'9 pr._įstaigų pajamos'!L75</f>
        <v>0</v>
      </c>
    </row>
    <row r="76" spans="1:18" ht="15" customHeight="1" x14ac:dyDescent="0.25">
      <c r="A76" s="5" t="s">
        <v>109</v>
      </c>
      <c r="B76" s="29" t="s">
        <v>34</v>
      </c>
      <c r="C76" s="30" t="s">
        <v>46</v>
      </c>
      <c r="D76" s="16">
        <f t="shared" si="43"/>
        <v>41.1</v>
      </c>
      <c r="E76" s="16">
        <v>41.1</v>
      </c>
      <c r="F76" s="16"/>
      <c r="G76" s="16"/>
      <c r="H76" s="10">
        <f t="shared" si="25"/>
        <v>-9.4</v>
      </c>
      <c r="I76" s="10">
        <v>-9.4</v>
      </c>
      <c r="J76" s="10"/>
      <c r="K76" s="10"/>
      <c r="L76" s="12">
        <f t="shared" si="26"/>
        <v>31.700000000000003</v>
      </c>
      <c r="M76" s="12">
        <f t="shared" si="44"/>
        <v>31.700000000000003</v>
      </c>
      <c r="N76" s="12">
        <f t="shared" si="28"/>
        <v>0</v>
      </c>
      <c r="O76" s="12">
        <f t="shared" si="45"/>
        <v>0</v>
      </c>
      <c r="R76" s="75">
        <f>'2 pr._pajamos pagal rūšis'!L76-'9 pr._įstaigų pajamos'!L76</f>
        <v>0</v>
      </c>
    </row>
    <row r="77" spans="1:18" ht="15" customHeight="1" x14ac:dyDescent="0.25">
      <c r="A77" s="5" t="s">
        <v>154</v>
      </c>
      <c r="B77" s="29" t="s">
        <v>36</v>
      </c>
      <c r="C77" s="30" t="s">
        <v>46</v>
      </c>
      <c r="D77" s="16">
        <f t="shared" si="43"/>
        <v>41.5</v>
      </c>
      <c r="E77" s="16">
        <v>41.5</v>
      </c>
      <c r="F77" s="16"/>
      <c r="G77" s="16"/>
      <c r="H77" s="10">
        <f t="shared" si="25"/>
        <v>-8.5</v>
      </c>
      <c r="I77" s="10">
        <v>-8.5</v>
      </c>
      <c r="J77" s="10"/>
      <c r="K77" s="10"/>
      <c r="L77" s="12">
        <f t="shared" si="26"/>
        <v>33</v>
      </c>
      <c r="M77" s="12">
        <f t="shared" si="44"/>
        <v>33</v>
      </c>
      <c r="N77" s="12">
        <f t="shared" si="28"/>
        <v>0</v>
      </c>
      <c r="O77" s="12">
        <f t="shared" si="45"/>
        <v>0</v>
      </c>
      <c r="R77" s="75">
        <f>'2 pr._pajamos pagal rūšis'!L77-'9 pr._įstaigų pajamos'!L77</f>
        <v>0</v>
      </c>
    </row>
    <row r="78" spans="1:18" ht="15" customHeight="1" x14ac:dyDescent="0.25">
      <c r="A78" s="5" t="s">
        <v>110</v>
      </c>
      <c r="B78" s="29" t="s">
        <v>38</v>
      </c>
      <c r="C78" s="30" t="s">
        <v>46</v>
      </c>
      <c r="D78" s="16">
        <f t="shared" si="43"/>
        <v>97.4</v>
      </c>
      <c r="E78" s="16">
        <v>97.4</v>
      </c>
      <c r="F78" s="16"/>
      <c r="G78" s="16"/>
      <c r="H78" s="10">
        <f t="shared" si="25"/>
        <v>-26</v>
      </c>
      <c r="I78" s="10">
        <v>-27.8</v>
      </c>
      <c r="J78" s="10"/>
      <c r="K78" s="10">
        <v>1.8</v>
      </c>
      <c r="L78" s="12">
        <f t="shared" si="26"/>
        <v>71.400000000000006</v>
      </c>
      <c r="M78" s="12">
        <f t="shared" si="44"/>
        <v>69.600000000000009</v>
      </c>
      <c r="N78" s="12">
        <f t="shared" si="28"/>
        <v>0</v>
      </c>
      <c r="O78" s="12">
        <f t="shared" si="45"/>
        <v>1.8</v>
      </c>
      <c r="R78" s="75">
        <f>'2 pr._pajamos pagal rūšis'!L78-'9 pr._įstaigų pajamos'!L78</f>
        <v>0</v>
      </c>
    </row>
    <row r="79" spans="1:18" ht="16.5" customHeight="1" x14ac:dyDescent="0.25">
      <c r="A79" s="5" t="s">
        <v>111</v>
      </c>
      <c r="B79" s="12" t="s">
        <v>37</v>
      </c>
      <c r="C79" s="30" t="s">
        <v>46</v>
      </c>
      <c r="D79" s="16">
        <f t="shared" si="43"/>
        <v>43.6</v>
      </c>
      <c r="E79" s="16">
        <v>43.6</v>
      </c>
      <c r="F79" s="16"/>
      <c r="G79" s="16"/>
      <c r="H79" s="10">
        <f t="shared" si="25"/>
        <v>-7.9</v>
      </c>
      <c r="I79" s="10">
        <v>-7.9</v>
      </c>
      <c r="J79" s="10"/>
      <c r="K79" s="10"/>
      <c r="L79" s="12">
        <f t="shared" si="26"/>
        <v>35.700000000000003</v>
      </c>
      <c r="M79" s="12">
        <f t="shared" si="44"/>
        <v>35.700000000000003</v>
      </c>
      <c r="N79" s="12">
        <f t="shared" si="28"/>
        <v>0</v>
      </c>
      <c r="O79" s="12">
        <f t="shared" si="45"/>
        <v>0</v>
      </c>
      <c r="R79" s="75">
        <f>'2 pr._pajamos pagal rūšis'!L79-'9 pr._įstaigų pajamos'!L79</f>
        <v>0</v>
      </c>
    </row>
    <row r="80" spans="1:18" x14ac:dyDescent="0.25">
      <c r="A80" s="5" t="s">
        <v>112</v>
      </c>
      <c r="B80" s="35" t="s">
        <v>35</v>
      </c>
      <c r="C80" s="15" t="s">
        <v>46</v>
      </c>
      <c r="D80" s="16">
        <f t="shared" si="43"/>
        <v>85.2</v>
      </c>
      <c r="E80" s="16">
        <v>85.2</v>
      </c>
      <c r="F80" s="16"/>
      <c r="G80" s="16"/>
      <c r="H80" s="10">
        <f t="shared" si="25"/>
        <v>-23.7</v>
      </c>
      <c r="I80" s="10">
        <v>-23.7</v>
      </c>
      <c r="J80" s="10"/>
      <c r="K80" s="10"/>
      <c r="L80" s="12">
        <f t="shared" si="26"/>
        <v>61.5</v>
      </c>
      <c r="M80" s="12">
        <f t="shared" si="44"/>
        <v>61.5</v>
      </c>
      <c r="N80" s="12">
        <f t="shared" si="28"/>
        <v>0</v>
      </c>
      <c r="O80" s="12">
        <f t="shared" si="45"/>
        <v>0</v>
      </c>
      <c r="R80" s="75">
        <f>'2 pr._pajamos pagal rūšis'!L80-'9 pr._įstaigų pajamos'!L80</f>
        <v>0</v>
      </c>
    </row>
    <row r="81" spans="1:18" ht="15" customHeight="1" x14ac:dyDescent="0.25">
      <c r="A81" s="13" t="s">
        <v>113</v>
      </c>
      <c r="B81" s="35" t="s">
        <v>44</v>
      </c>
      <c r="C81" s="15" t="s">
        <v>46</v>
      </c>
      <c r="D81" s="16">
        <f t="shared" si="43"/>
        <v>1.5</v>
      </c>
      <c r="E81" s="16">
        <v>1.5</v>
      </c>
      <c r="F81" s="16">
        <v>0.7</v>
      </c>
      <c r="G81" s="16"/>
      <c r="H81" s="10">
        <f t="shared" si="25"/>
        <v>0</v>
      </c>
      <c r="I81" s="10"/>
      <c r="J81" s="10"/>
      <c r="K81" s="10"/>
      <c r="L81" s="12">
        <f t="shared" si="26"/>
        <v>1.5</v>
      </c>
      <c r="M81" s="12">
        <f t="shared" si="44"/>
        <v>1.5</v>
      </c>
      <c r="N81" s="12">
        <f t="shared" si="28"/>
        <v>0.7</v>
      </c>
      <c r="O81" s="12">
        <f t="shared" si="45"/>
        <v>0</v>
      </c>
      <c r="R81" s="75">
        <f>'2 pr._pajamos pagal rūšis'!L81-'9 pr._įstaigų pajamos'!L81</f>
        <v>0</v>
      </c>
    </row>
    <row r="82" spans="1:18" ht="15" customHeight="1" x14ac:dyDescent="0.25">
      <c r="A82" s="19" t="s">
        <v>114</v>
      </c>
      <c r="B82" s="35" t="s">
        <v>582</v>
      </c>
      <c r="C82" s="15" t="s">
        <v>46</v>
      </c>
      <c r="D82" s="16">
        <f t="shared" si="43"/>
        <v>68.2</v>
      </c>
      <c r="E82" s="16">
        <v>68.2</v>
      </c>
      <c r="F82" s="16">
        <v>42.3</v>
      </c>
      <c r="G82" s="16"/>
      <c r="H82" s="10">
        <f t="shared" si="25"/>
        <v>-17.7</v>
      </c>
      <c r="I82" s="10">
        <v>-17.7</v>
      </c>
      <c r="J82" s="10">
        <v>-3.5</v>
      </c>
      <c r="K82" s="10"/>
      <c r="L82" s="12">
        <f t="shared" si="26"/>
        <v>50.5</v>
      </c>
      <c r="M82" s="12">
        <f t="shared" si="44"/>
        <v>50.5</v>
      </c>
      <c r="N82" s="12">
        <f t="shared" si="28"/>
        <v>38.799999999999997</v>
      </c>
      <c r="O82" s="12">
        <f t="shared" si="45"/>
        <v>0</v>
      </c>
      <c r="R82" s="75">
        <f>'2 pr._pajamos pagal rūšis'!L82-'9 pr._įstaigų pajamos'!L82</f>
        <v>0</v>
      </c>
    </row>
    <row r="83" spans="1:18" ht="15" customHeight="1" x14ac:dyDescent="0.25">
      <c r="A83" s="314" t="s">
        <v>150</v>
      </c>
      <c r="B83" s="35" t="s">
        <v>59</v>
      </c>
      <c r="C83" s="15" t="s">
        <v>46</v>
      </c>
      <c r="D83" s="16">
        <f t="shared" si="43"/>
        <v>8.5</v>
      </c>
      <c r="E83" s="16">
        <v>8.5</v>
      </c>
      <c r="F83" s="16">
        <v>2.7</v>
      </c>
      <c r="G83" s="16"/>
      <c r="H83" s="10">
        <f t="shared" si="25"/>
        <v>0</v>
      </c>
      <c r="I83" s="10"/>
      <c r="J83" s="10"/>
      <c r="K83" s="10"/>
      <c r="L83" s="12">
        <f t="shared" si="26"/>
        <v>8.5</v>
      </c>
      <c r="M83" s="12">
        <f t="shared" si="44"/>
        <v>8.5</v>
      </c>
      <c r="N83" s="12">
        <f t="shared" si="28"/>
        <v>2.7</v>
      </c>
      <c r="O83" s="12">
        <f t="shared" si="45"/>
        <v>0</v>
      </c>
      <c r="R83" s="75">
        <f>'2 pr._pajamos pagal rūšis'!L83-'9 pr._įstaigų pajamos'!L83</f>
        <v>0</v>
      </c>
    </row>
    <row r="84" spans="1:18" ht="15" customHeight="1" x14ac:dyDescent="0.25">
      <c r="A84" s="32" t="s">
        <v>115</v>
      </c>
      <c r="B84" s="35" t="s">
        <v>45</v>
      </c>
      <c r="C84" s="15" t="s">
        <v>46</v>
      </c>
      <c r="D84" s="16">
        <f t="shared" si="43"/>
        <v>36.700000000000003</v>
      </c>
      <c r="E84" s="16">
        <v>36.700000000000003</v>
      </c>
      <c r="F84" s="16"/>
      <c r="G84" s="16"/>
      <c r="H84" s="10">
        <f t="shared" si="25"/>
        <v>3.7</v>
      </c>
      <c r="I84" s="10">
        <v>3.1</v>
      </c>
      <c r="J84" s="10"/>
      <c r="K84" s="10">
        <v>0.6</v>
      </c>
      <c r="L84" s="12">
        <f t="shared" si="26"/>
        <v>40.400000000000006</v>
      </c>
      <c r="M84" s="12">
        <f t="shared" si="44"/>
        <v>39.800000000000004</v>
      </c>
      <c r="N84" s="12">
        <f t="shared" si="28"/>
        <v>0</v>
      </c>
      <c r="O84" s="12">
        <f t="shared" si="45"/>
        <v>0.6</v>
      </c>
      <c r="R84" s="75">
        <f>'2 pr._pajamos pagal rūšis'!L84-'9 pr._įstaigų pajamos'!L84</f>
        <v>0</v>
      </c>
    </row>
    <row r="85" spans="1:18" s="36" customFormat="1" ht="15" customHeight="1" x14ac:dyDescent="0.25">
      <c r="A85" s="32" t="s">
        <v>116</v>
      </c>
      <c r="B85" s="12" t="s">
        <v>156</v>
      </c>
      <c r="C85" s="15" t="s">
        <v>46</v>
      </c>
      <c r="D85" s="16">
        <f t="shared" si="43"/>
        <v>2.2999999999999998</v>
      </c>
      <c r="E85" s="16">
        <v>2.2999999999999998</v>
      </c>
      <c r="F85" s="16"/>
      <c r="G85" s="16"/>
      <c r="H85" s="10">
        <f t="shared" si="25"/>
        <v>0.1</v>
      </c>
      <c r="I85" s="10">
        <v>0.1</v>
      </c>
      <c r="J85" s="10"/>
      <c r="K85" s="10"/>
      <c r="L85" s="12">
        <f t="shared" si="26"/>
        <v>2.4</v>
      </c>
      <c r="M85" s="12">
        <f t="shared" si="44"/>
        <v>2.4</v>
      </c>
      <c r="N85" s="12">
        <f t="shared" si="28"/>
        <v>0</v>
      </c>
      <c r="O85" s="12">
        <f t="shared" si="45"/>
        <v>0</v>
      </c>
      <c r="R85" s="75">
        <f>'2 pr._pajamos pagal rūšis'!L85-'9 pr._įstaigų pajamos'!L85</f>
        <v>0</v>
      </c>
    </row>
    <row r="86" spans="1:18" s="36" customFormat="1" ht="15" customHeight="1" x14ac:dyDescent="0.25">
      <c r="A86" s="32" t="s">
        <v>117</v>
      </c>
      <c r="B86" s="40" t="s">
        <v>58</v>
      </c>
      <c r="C86" s="15" t="s">
        <v>46</v>
      </c>
      <c r="D86" s="16">
        <f t="shared" si="43"/>
        <v>11.5</v>
      </c>
      <c r="E86" s="16">
        <v>11.5</v>
      </c>
      <c r="F86" s="16"/>
      <c r="G86" s="16"/>
      <c r="H86" s="10">
        <f t="shared" si="25"/>
        <v>-0.1</v>
      </c>
      <c r="I86" s="10">
        <v>-0.1</v>
      </c>
      <c r="J86" s="10"/>
      <c r="K86" s="10"/>
      <c r="L86" s="12">
        <f t="shared" ref="L86" si="64">M86+O86</f>
        <v>11.4</v>
      </c>
      <c r="M86" s="12">
        <f t="shared" ref="M86" si="65">E86+I86</f>
        <v>11.4</v>
      </c>
      <c r="N86" s="12">
        <f t="shared" ref="N86" si="66">F86+J86</f>
        <v>0</v>
      </c>
      <c r="O86" s="12">
        <f t="shared" ref="O86" si="67">G86+K86</f>
        <v>0</v>
      </c>
      <c r="R86" s="75">
        <f>'2 pr._pajamos pagal rūšis'!L86-'9 pr._įstaigų pajamos'!L86</f>
        <v>0</v>
      </c>
    </row>
    <row r="87" spans="1:18" ht="15.95" customHeight="1" x14ac:dyDescent="0.25">
      <c r="A87" s="316" t="s">
        <v>118</v>
      </c>
      <c r="B87" s="21" t="s">
        <v>165</v>
      </c>
      <c r="C87" s="25"/>
      <c r="D87" s="23">
        <f t="shared" ref="D87:R87" si="68">SUM(D57:D86)</f>
        <v>709.30000000000018</v>
      </c>
      <c r="E87" s="23">
        <f t="shared" si="68"/>
        <v>709.30000000000018</v>
      </c>
      <c r="F87" s="23">
        <f t="shared" si="68"/>
        <v>74</v>
      </c>
      <c r="G87" s="23">
        <f t="shared" si="68"/>
        <v>0</v>
      </c>
      <c r="H87" s="72">
        <f t="shared" si="68"/>
        <v>-168.5</v>
      </c>
      <c r="I87" s="72">
        <f t="shared" si="68"/>
        <v>-170.89999999999998</v>
      </c>
      <c r="J87" s="72">
        <f t="shared" si="68"/>
        <v>-20.399999999999999</v>
      </c>
      <c r="K87" s="72">
        <f t="shared" si="68"/>
        <v>2.4</v>
      </c>
      <c r="L87" s="21">
        <f t="shared" si="68"/>
        <v>540.79999999999995</v>
      </c>
      <c r="M87" s="43">
        <f t="shared" si="68"/>
        <v>538.4</v>
      </c>
      <c r="N87" s="43">
        <f t="shared" si="68"/>
        <v>53.6</v>
      </c>
      <c r="O87" s="43">
        <f t="shared" si="68"/>
        <v>2.4</v>
      </c>
      <c r="P87" s="23">
        <f t="shared" si="68"/>
        <v>0</v>
      </c>
      <c r="Q87" s="23">
        <f t="shared" si="68"/>
        <v>0</v>
      </c>
      <c r="R87" s="23">
        <f t="shared" si="68"/>
        <v>0</v>
      </c>
    </row>
    <row r="88" spans="1:18" ht="15.95" customHeight="1" x14ac:dyDescent="0.25">
      <c r="A88" s="32" t="s">
        <v>119</v>
      </c>
      <c r="B88" s="601" t="s">
        <v>60</v>
      </c>
      <c r="C88" s="602"/>
      <c r="D88" s="602"/>
      <c r="E88" s="602"/>
      <c r="F88" s="602"/>
      <c r="G88" s="602"/>
      <c r="H88" s="602"/>
      <c r="I88" s="602"/>
      <c r="J88" s="602"/>
      <c r="K88" s="602"/>
      <c r="L88" s="602"/>
      <c r="M88" s="602"/>
      <c r="N88" s="602"/>
      <c r="O88" s="602"/>
      <c r="R88" s="75">
        <f>'2 pr._pajamos pagal rūšis'!L88-'9 pr._įstaigų pajamos'!L88</f>
        <v>0</v>
      </c>
    </row>
    <row r="89" spans="1:18" ht="15" customHeight="1" x14ac:dyDescent="0.25">
      <c r="A89" s="32" t="s">
        <v>120</v>
      </c>
      <c r="B89" s="29" t="s">
        <v>7</v>
      </c>
      <c r="C89" s="38" t="s">
        <v>30</v>
      </c>
      <c r="D89" s="16">
        <f t="shared" ref="D89:D101" si="69">E89+G89</f>
        <v>1.3</v>
      </c>
      <c r="E89" s="16">
        <v>1.3</v>
      </c>
      <c r="F89" s="16"/>
      <c r="G89" s="16"/>
      <c r="H89" s="10">
        <f t="shared" si="25"/>
        <v>-0.8</v>
      </c>
      <c r="I89" s="10">
        <v>-0.8</v>
      </c>
      <c r="J89" s="10"/>
      <c r="K89" s="10"/>
      <c r="L89" s="12">
        <f t="shared" si="26"/>
        <v>0.5</v>
      </c>
      <c r="M89" s="12">
        <f t="shared" si="44"/>
        <v>0.5</v>
      </c>
      <c r="N89" s="12">
        <f t="shared" si="28"/>
        <v>0</v>
      </c>
      <c r="O89" s="12">
        <f t="shared" si="45"/>
        <v>0</v>
      </c>
      <c r="R89" s="75">
        <f>'2 pr._pajamos pagal rūšis'!L89-'9 pr._įstaigų pajamos'!L89</f>
        <v>0</v>
      </c>
    </row>
    <row r="90" spans="1:18" ht="15" customHeight="1" x14ac:dyDescent="0.25">
      <c r="A90" s="32" t="s">
        <v>121</v>
      </c>
      <c r="B90" s="29" t="s">
        <v>10</v>
      </c>
      <c r="C90" s="38" t="s">
        <v>30</v>
      </c>
      <c r="D90" s="16">
        <f t="shared" si="69"/>
        <v>0.8</v>
      </c>
      <c r="E90" s="16">
        <v>0.8</v>
      </c>
      <c r="F90" s="16"/>
      <c r="G90" s="16"/>
      <c r="H90" s="10">
        <f t="shared" si="25"/>
        <v>-0.5</v>
      </c>
      <c r="I90" s="10">
        <v>-0.5</v>
      </c>
      <c r="J90" s="10"/>
      <c r="K90" s="10"/>
      <c r="L90" s="12">
        <f t="shared" si="26"/>
        <v>0.30000000000000004</v>
      </c>
      <c r="M90" s="12">
        <f t="shared" si="44"/>
        <v>0.30000000000000004</v>
      </c>
      <c r="N90" s="12">
        <f t="shared" si="28"/>
        <v>0</v>
      </c>
      <c r="O90" s="12">
        <f t="shared" si="45"/>
        <v>0</v>
      </c>
      <c r="R90" s="75">
        <f>'2 pr._pajamos pagal rūšis'!L90-'9 pr._įstaigų pajamos'!L90</f>
        <v>0</v>
      </c>
    </row>
    <row r="91" spans="1:18" ht="15" customHeight="1" x14ac:dyDescent="0.25">
      <c r="A91" s="32" t="s">
        <v>122</v>
      </c>
      <c r="B91" s="29" t="s">
        <v>11</v>
      </c>
      <c r="C91" s="38" t="s">
        <v>30</v>
      </c>
      <c r="D91" s="16">
        <f t="shared" si="69"/>
        <v>1.2</v>
      </c>
      <c r="E91" s="16">
        <v>1.2</v>
      </c>
      <c r="F91" s="16"/>
      <c r="G91" s="16"/>
      <c r="H91" s="10">
        <f t="shared" si="25"/>
        <v>-0.4</v>
      </c>
      <c r="I91" s="10">
        <v>-0.4</v>
      </c>
      <c r="J91" s="10"/>
      <c r="K91" s="10"/>
      <c r="L91" s="12">
        <f t="shared" si="26"/>
        <v>0.79999999999999993</v>
      </c>
      <c r="M91" s="12">
        <f t="shared" si="44"/>
        <v>0.79999999999999993</v>
      </c>
      <c r="N91" s="12">
        <f t="shared" si="28"/>
        <v>0</v>
      </c>
      <c r="O91" s="12">
        <f t="shared" si="45"/>
        <v>0</v>
      </c>
      <c r="R91" s="75">
        <f>'2 pr._pajamos pagal rūšis'!L91-'9 pr._įstaigų pajamos'!L91</f>
        <v>0</v>
      </c>
    </row>
    <row r="92" spans="1:18" ht="15" customHeight="1" x14ac:dyDescent="0.25">
      <c r="A92" s="32" t="s">
        <v>123</v>
      </c>
      <c r="B92" s="29" t="s">
        <v>15</v>
      </c>
      <c r="C92" s="38" t="s">
        <v>30</v>
      </c>
      <c r="D92" s="16">
        <f t="shared" si="69"/>
        <v>0.8</v>
      </c>
      <c r="E92" s="16">
        <v>0.8</v>
      </c>
      <c r="F92" s="16"/>
      <c r="G92" s="16"/>
      <c r="H92" s="10">
        <f t="shared" si="25"/>
        <v>-0.3</v>
      </c>
      <c r="I92" s="10">
        <v>-0.3</v>
      </c>
      <c r="J92" s="10"/>
      <c r="K92" s="10"/>
      <c r="L92" s="12">
        <f t="shared" si="26"/>
        <v>0.5</v>
      </c>
      <c r="M92" s="12">
        <f t="shared" si="44"/>
        <v>0.5</v>
      </c>
      <c r="N92" s="12">
        <f t="shared" si="28"/>
        <v>0</v>
      </c>
      <c r="O92" s="12">
        <f t="shared" si="45"/>
        <v>0</v>
      </c>
      <c r="R92" s="75">
        <f>'2 pr._pajamos pagal rūšis'!L92-'9 pr._įstaigų pajamos'!L92</f>
        <v>0</v>
      </c>
    </row>
    <row r="93" spans="1:18" ht="15" customHeight="1" x14ac:dyDescent="0.25">
      <c r="A93" s="32" t="s">
        <v>124</v>
      </c>
      <c r="B93" s="29" t="s">
        <v>16</v>
      </c>
      <c r="C93" s="38" t="s">
        <v>30</v>
      </c>
      <c r="D93" s="16">
        <f t="shared" si="69"/>
        <v>1.2</v>
      </c>
      <c r="E93" s="16">
        <v>1.2</v>
      </c>
      <c r="F93" s="16"/>
      <c r="G93" s="16"/>
      <c r="H93" s="10">
        <f t="shared" si="25"/>
        <v>0.4</v>
      </c>
      <c r="I93" s="10">
        <v>0.4</v>
      </c>
      <c r="J93" s="10"/>
      <c r="K93" s="10"/>
      <c r="L93" s="12">
        <f t="shared" ref="L93" si="70">M93+O93</f>
        <v>1.6</v>
      </c>
      <c r="M93" s="12">
        <f t="shared" ref="M93" si="71">E93+I93</f>
        <v>1.6</v>
      </c>
      <c r="N93" s="12">
        <f t="shared" ref="N93" si="72">F93+J93</f>
        <v>0</v>
      </c>
      <c r="O93" s="12">
        <f t="shared" ref="O93" si="73">G93+K93</f>
        <v>0</v>
      </c>
      <c r="R93" s="75"/>
    </row>
    <row r="94" spans="1:18" ht="15" customHeight="1" x14ac:dyDescent="0.25">
      <c r="A94" s="32" t="s">
        <v>125</v>
      </c>
      <c r="B94" s="29" t="s">
        <v>27</v>
      </c>
      <c r="C94" s="38" t="s">
        <v>30</v>
      </c>
      <c r="D94" s="16">
        <f t="shared" si="69"/>
        <v>29.6</v>
      </c>
      <c r="E94" s="16">
        <v>29.6</v>
      </c>
      <c r="F94" s="16"/>
      <c r="G94" s="16"/>
      <c r="H94" s="10">
        <f t="shared" si="25"/>
        <v>-20.3</v>
      </c>
      <c r="I94" s="10">
        <v>-20.3</v>
      </c>
      <c r="J94" s="10"/>
      <c r="K94" s="10"/>
      <c r="L94" s="12">
        <f t="shared" si="26"/>
        <v>9.3000000000000007</v>
      </c>
      <c r="M94" s="12">
        <f t="shared" si="44"/>
        <v>9.3000000000000007</v>
      </c>
      <c r="N94" s="12">
        <f t="shared" si="28"/>
        <v>0</v>
      </c>
      <c r="O94" s="12">
        <f t="shared" si="45"/>
        <v>0</v>
      </c>
      <c r="R94" s="75">
        <f>'2 pr._pajamos pagal rūšis'!L94-'9 pr._įstaigų pajamos'!L94</f>
        <v>0</v>
      </c>
    </row>
    <row r="95" spans="1:18" ht="15" customHeight="1" x14ac:dyDescent="0.25">
      <c r="A95" s="32" t="s">
        <v>126</v>
      </c>
      <c r="B95" s="29" t="s">
        <v>52</v>
      </c>
      <c r="C95" s="38" t="s">
        <v>30</v>
      </c>
      <c r="D95" s="16">
        <f t="shared" si="69"/>
        <v>5.3999999999999995</v>
      </c>
      <c r="E95" s="16">
        <v>4.0999999999999996</v>
      </c>
      <c r="F95" s="16"/>
      <c r="G95" s="16">
        <v>1.3</v>
      </c>
      <c r="H95" s="10">
        <f t="shared" si="25"/>
        <v>-0.3</v>
      </c>
      <c r="I95" s="10">
        <v>-0.3</v>
      </c>
      <c r="J95" s="10"/>
      <c r="K95" s="10"/>
      <c r="L95" s="12">
        <f t="shared" si="26"/>
        <v>5.0999999999999996</v>
      </c>
      <c r="M95" s="12">
        <f t="shared" si="44"/>
        <v>3.8</v>
      </c>
      <c r="N95" s="12">
        <f t="shared" si="28"/>
        <v>0</v>
      </c>
      <c r="O95" s="12">
        <f t="shared" si="45"/>
        <v>1.3</v>
      </c>
      <c r="R95" s="75">
        <f>'2 pr._pajamos pagal rūšis'!L95-'9 pr._įstaigų pajamos'!L95</f>
        <v>0</v>
      </c>
    </row>
    <row r="96" spans="1:18" ht="15" customHeight="1" x14ac:dyDescent="0.25">
      <c r="A96" s="32" t="s">
        <v>151</v>
      </c>
      <c r="B96" s="29" t="s">
        <v>53</v>
      </c>
      <c r="C96" s="38" t="s">
        <v>30</v>
      </c>
      <c r="D96" s="16">
        <f t="shared" si="69"/>
        <v>4.2</v>
      </c>
      <c r="E96" s="16">
        <v>4.2</v>
      </c>
      <c r="F96" s="16"/>
      <c r="G96" s="16"/>
      <c r="H96" s="10">
        <f t="shared" si="25"/>
        <v>-2.4</v>
      </c>
      <c r="I96" s="10">
        <v>-2.4</v>
      </c>
      <c r="J96" s="10"/>
      <c r="K96" s="10"/>
      <c r="L96" s="12">
        <f t="shared" si="26"/>
        <v>1.8000000000000003</v>
      </c>
      <c r="M96" s="12">
        <f t="shared" si="44"/>
        <v>1.8000000000000003</v>
      </c>
      <c r="N96" s="12">
        <f t="shared" si="28"/>
        <v>0</v>
      </c>
      <c r="O96" s="12">
        <f t="shared" si="45"/>
        <v>0</v>
      </c>
      <c r="R96" s="75">
        <f>'2 pr._pajamos pagal rūšis'!L96-'9 pr._įstaigų pajamos'!L96</f>
        <v>0</v>
      </c>
    </row>
    <row r="97" spans="1:18" ht="15" customHeight="1" x14ac:dyDescent="0.25">
      <c r="A97" s="13" t="s">
        <v>127</v>
      </c>
      <c r="B97" s="29" t="s">
        <v>313</v>
      </c>
      <c r="C97" s="38" t="s">
        <v>30</v>
      </c>
      <c r="D97" s="16">
        <f t="shared" si="69"/>
        <v>1.6</v>
      </c>
      <c r="E97" s="16">
        <v>1.6</v>
      </c>
      <c r="F97" s="16"/>
      <c r="G97" s="16"/>
      <c r="H97" s="10">
        <f t="shared" si="25"/>
        <v>-1.3</v>
      </c>
      <c r="I97" s="10">
        <v>-1.3</v>
      </c>
      <c r="J97" s="10"/>
      <c r="K97" s="10"/>
      <c r="L97" s="12">
        <f t="shared" si="26"/>
        <v>0.30000000000000004</v>
      </c>
      <c r="M97" s="12">
        <f t="shared" si="44"/>
        <v>0.30000000000000004</v>
      </c>
      <c r="N97" s="12">
        <f t="shared" si="28"/>
        <v>0</v>
      </c>
      <c r="O97" s="12">
        <f t="shared" si="45"/>
        <v>0</v>
      </c>
      <c r="R97" s="75">
        <f>'2 pr._pajamos pagal rūšis'!L97-'9 pr._įstaigų pajamos'!L97</f>
        <v>0</v>
      </c>
    </row>
    <row r="98" spans="1:18" ht="15" customHeight="1" x14ac:dyDescent="0.25">
      <c r="A98" s="13" t="s">
        <v>128</v>
      </c>
      <c r="B98" s="29" t="s">
        <v>61</v>
      </c>
      <c r="C98" s="38" t="s">
        <v>30</v>
      </c>
      <c r="D98" s="16">
        <f t="shared" si="69"/>
        <v>1.2</v>
      </c>
      <c r="E98" s="16">
        <v>1.2</v>
      </c>
      <c r="F98" s="16"/>
      <c r="G98" s="16"/>
      <c r="H98" s="10">
        <f t="shared" si="25"/>
        <v>-0.8</v>
      </c>
      <c r="I98" s="10">
        <v>-0.8</v>
      </c>
      <c r="J98" s="10"/>
      <c r="K98" s="10"/>
      <c r="L98" s="12">
        <f t="shared" si="26"/>
        <v>0.39999999999999991</v>
      </c>
      <c r="M98" s="12">
        <f t="shared" si="44"/>
        <v>0.39999999999999991</v>
      </c>
      <c r="N98" s="12">
        <f t="shared" si="28"/>
        <v>0</v>
      </c>
      <c r="O98" s="12">
        <f t="shared" si="45"/>
        <v>0</v>
      </c>
      <c r="R98" s="75">
        <f>'2 pr._pajamos pagal rūšis'!L98-'9 pr._įstaigų pajamos'!L98</f>
        <v>0</v>
      </c>
    </row>
    <row r="99" spans="1:18" ht="15" customHeight="1" x14ac:dyDescent="0.25">
      <c r="A99" s="314" t="s">
        <v>129</v>
      </c>
      <c r="B99" s="29" t="s">
        <v>144</v>
      </c>
      <c r="C99" s="38" t="s">
        <v>30</v>
      </c>
      <c r="D99" s="16">
        <f t="shared" si="69"/>
        <v>1</v>
      </c>
      <c r="E99" s="16">
        <v>1</v>
      </c>
      <c r="F99" s="16"/>
      <c r="G99" s="16"/>
      <c r="H99" s="10">
        <f t="shared" si="25"/>
        <v>-0.1</v>
      </c>
      <c r="I99" s="10">
        <v>-0.1</v>
      </c>
      <c r="J99" s="10"/>
      <c r="K99" s="10"/>
      <c r="L99" s="12">
        <f t="shared" si="26"/>
        <v>0.9</v>
      </c>
      <c r="M99" s="12">
        <f t="shared" si="44"/>
        <v>0.9</v>
      </c>
      <c r="N99" s="12">
        <f t="shared" si="28"/>
        <v>0</v>
      </c>
      <c r="O99" s="12">
        <f t="shared" si="45"/>
        <v>0</v>
      </c>
      <c r="R99" s="75">
        <f>'2 pr._pajamos pagal rūšis'!L99-'9 pr._įstaigų pajamos'!L99</f>
        <v>0</v>
      </c>
    </row>
    <row r="100" spans="1:18" ht="15" customHeight="1" x14ac:dyDescent="0.25">
      <c r="A100" s="13" t="s">
        <v>130</v>
      </c>
      <c r="B100" s="29" t="s">
        <v>28</v>
      </c>
      <c r="C100" s="38" t="s">
        <v>30</v>
      </c>
      <c r="D100" s="16">
        <f t="shared" si="69"/>
        <v>3.5</v>
      </c>
      <c r="E100" s="16">
        <v>3.5</v>
      </c>
      <c r="F100" s="16"/>
      <c r="G100" s="16"/>
      <c r="H100" s="10">
        <f t="shared" si="25"/>
        <v>-1.5</v>
      </c>
      <c r="I100" s="10">
        <v>-1.5</v>
      </c>
      <c r="J100" s="10"/>
      <c r="K100" s="10"/>
      <c r="L100" s="12">
        <f t="shared" si="26"/>
        <v>2</v>
      </c>
      <c r="M100" s="12">
        <f t="shared" si="44"/>
        <v>2</v>
      </c>
      <c r="N100" s="12">
        <f t="shared" si="28"/>
        <v>0</v>
      </c>
      <c r="O100" s="12">
        <f t="shared" si="45"/>
        <v>0</v>
      </c>
      <c r="R100" s="75">
        <f>'2 pr._pajamos pagal rūšis'!L100-'9 pr._įstaigų pajamos'!L100</f>
        <v>0</v>
      </c>
    </row>
    <row r="101" spans="1:18" ht="15" customHeight="1" x14ac:dyDescent="0.25">
      <c r="A101" s="13" t="s">
        <v>131</v>
      </c>
      <c r="B101" s="12" t="s">
        <v>29</v>
      </c>
      <c r="C101" s="38" t="s">
        <v>30</v>
      </c>
      <c r="D101" s="16">
        <f t="shared" si="69"/>
        <v>24.3</v>
      </c>
      <c r="E101" s="16">
        <v>22.3</v>
      </c>
      <c r="F101" s="16"/>
      <c r="G101" s="16">
        <v>2</v>
      </c>
      <c r="H101" s="10">
        <f t="shared" si="25"/>
        <v>-14</v>
      </c>
      <c r="I101" s="10">
        <v>-13.8</v>
      </c>
      <c r="J101" s="10"/>
      <c r="K101" s="10">
        <v>-0.2</v>
      </c>
      <c r="L101" s="12">
        <f t="shared" si="26"/>
        <v>10.3</v>
      </c>
      <c r="M101" s="12">
        <f t="shared" si="44"/>
        <v>8.5</v>
      </c>
      <c r="N101" s="12">
        <f t="shared" si="28"/>
        <v>0</v>
      </c>
      <c r="O101" s="12">
        <f t="shared" si="45"/>
        <v>1.8</v>
      </c>
      <c r="R101" s="75">
        <f>'2 pr._pajamos pagal rūšis'!L101-'9 pr._įstaigų pajamos'!L101</f>
        <v>0</v>
      </c>
    </row>
    <row r="102" spans="1:18" ht="15.95" customHeight="1" x14ac:dyDescent="0.25">
      <c r="A102" s="315" t="s">
        <v>132</v>
      </c>
      <c r="B102" s="43" t="s">
        <v>167</v>
      </c>
      <c r="C102" s="81"/>
      <c r="D102" s="71">
        <f t="shared" ref="D102:K102" si="74">SUM(D89:D101)</f>
        <v>76.100000000000009</v>
      </c>
      <c r="E102" s="71">
        <f t="shared" si="74"/>
        <v>72.800000000000011</v>
      </c>
      <c r="F102" s="71">
        <f t="shared" si="74"/>
        <v>0</v>
      </c>
      <c r="G102" s="71">
        <f t="shared" si="74"/>
        <v>3.3</v>
      </c>
      <c r="H102" s="72">
        <f t="shared" si="74"/>
        <v>-42.300000000000004</v>
      </c>
      <c r="I102" s="72">
        <f t="shared" si="74"/>
        <v>-42.100000000000009</v>
      </c>
      <c r="J102" s="72">
        <f t="shared" si="74"/>
        <v>0</v>
      </c>
      <c r="K102" s="72">
        <f t="shared" si="74"/>
        <v>-0.2</v>
      </c>
      <c r="L102" s="21">
        <f t="shared" si="26"/>
        <v>33.799999999999997</v>
      </c>
      <c r="M102" s="43">
        <f>SUM(M89:M101)</f>
        <v>30.7</v>
      </c>
      <c r="N102" s="43">
        <f>SUM(N89:N101)</f>
        <v>0</v>
      </c>
      <c r="O102" s="43">
        <f>SUM(O89:O101)</f>
        <v>3.1</v>
      </c>
      <c r="R102" s="75">
        <f>'2 pr._pajamos pagal rūšis'!L102-'9 pr._įstaigų pajamos'!L102</f>
        <v>0</v>
      </c>
    </row>
    <row r="103" spans="1:18" ht="15.95" customHeight="1" x14ac:dyDescent="0.25">
      <c r="A103" s="37" t="s">
        <v>133</v>
      </c>
      <c r="B103" s="601" t="s">
        <v>62</v>
      </c>
      <c r="C103" s="602"/>
      <c r="D103" s="602"/>
      <c r="E103" s="602"/>
      <c r="F103" s="602"/>
      <c r="G103" s="602"/>
      <c r="H103" s="602"/>
      <c r="I103" s="602"/>
      <c r="J103" s="602"/>
      <c r="K103" s="602"/>
      <c r="L103" s="602"/>
      <c r="M103" s="602"/>
      <c r="N103" s="602"/>
      <c r="O103" s="603"/>
      <c r="R103" s="75">
        <f>'2 pr._pajamos pagal rūšis'!L103-'9 pr._įstaigų pajamos'!L103</f>
        <v>0</v>
      </c>
    </row>
    <row r="104" spans="1:18" ht="15" customHeight="1" x14ac:dyDescent="0.25">
      <c r="A104" s="37" t="s">
        <v>152</v>
      </c>
      <c r="B104" s="11" t="s">
        <v>47</v>
      </c>
      <c r="C104" s="7" t="s">
        <v>24</v>
      </c>
      <c r="D104" s="8">
        <f>E104+G104</f>
        <v>294.2</v>
      </c>
      <c r="E104" s="41">
        <v>294.2</v>
      </c>
      <c r="F104" s="41">
        <v>184.8</v>
      </c>
      <c r="G104" s="41"/>
      <c r="H104" s="9">
        <f t="shared" si="25"/>
        <v>0</v>
      </c>
      <c r="I104" s="9"/>
      <c r="J104" s="9"/>
      <c r="K104" s="9"/>
      <c r="L104" s="11">
        <f t="shared" si="26"/>
        <v>294.2</v>
      </c>
      <c r="M104" s="11">
        <f t="shared" si="44"/>
        <v>294.2</v>
      </c>
      <c r="N104" s="11">
        <f>F104+J104</f>
        <v>184.8</v>
      </c>
      <c r="O104" s="11">
        <f t="shared" si="45"/>
        <v>0</v>
      </c>
      <c r="R104" s="75">
        <f>'2 pr._pajamos pagal rūšis'!L104-'9 pr._įstaigų pajamos'!L104</f>
        <v>0</v>
      </c>
    </row>
    <row r="105" spans="1:18" ht="15" customHeight="1" x14ac:dyDescent="0.25">
      <c r="A105" s="37" t="s">
        <v>134</v>
      </c>
      <c r="B105" s="12" t="s">
        <v>48</v>
      </c>
      <c r="C105" s="15" t="s">
        <v>24</v>
      </c>
      <c r="D105" s="16">
        <f>E105+G105</f>
        <v>68</v>
      </c>
      <c r="E105" s="16">
        <v>68</v>
      </c>
      <c r="F105" s="16">
        <v>20.7</v>
      </c>
      <c r="G105" s="16"/>
      <c r="H105" s="10">
        <f t="shared" si="25"/>
        <v>0</v>
      </c>
      <c r="I105" s="10"/>
      <c r="J105" s="10"/>
      <c r="K105" s="10"/>
      <c r="L105" s="12">
        <f t="shared" si="26"/>
        <v>68</v>
      </c>
      <c r="M105" s="12">
        <f t="shared" si="44"/>
        <v>68</v>
      </c>
      <c r="N105" s="12">
        <f t="shared" si="28"/>
        <v>20.7</v>
      </c>
      <c r="O105" s="12">
        <f t="shared" si="45"/>
        <v>0</v>
      </c>
      <c r="R105" s="75">
        <f>'2 pr._pajamos pagal rūšis'!L105-'9 pr._įstaigų pajamos'!L105</f>
        <v>0</v>
      </c>
    </row>
    <row r="106" spans="1:18" s="36" customFormat="1" ht="16.5" customHeight="1" x14ac:dyDescent="0.25">
      <c r="A106" s="37" t="s">
        <v>171</v>
      </c>
      <c r="B106" s="12" t="s">
        <v>63</v>
      </c>
      <c r="C106" s="30" t="s">
        <v>24</v>
      </c>
      <c r="D106" s="16">
        <f>E106+G106</f>
        <v>2.2000000000000002</v>
      </c>
      <c r="E106" s="16">
        <v>2.2000000000000002</v>
      </c>
      <c r="F106" s="16"/>
      <c r="G106" s="16"/>
      <c r="H106" s="10">
        <f t="shared" si="25"/>
        <v>0</v>
      </c>
      <c r="I106" s="10"/>
      <c r="J106" s="10"/>
      <c r="K106" s="10"/>
      <c r="L106" s="12">
        <f t="shared" si="26"/>
        <v>2.2000000000000002</v>
      </c>
      <c r="M106" s="12">
        <f t="shared" si="44"/>
        <v>2.2000000000000002</v>
      </c>
      <c r="N106" s="12">
        <f t="shared" si="28"/>
        <v>0</v>
      </c>
      <c r="O106" s="12">
        <f t="shared" si="45"/>
        <v>0</v>
      </c>
      <c r="R106" s="75">
        <f>'2 pr._pajamos pagal rūšis'!L106-'9 pr._įstaigų pajamos'!L106</f>
        <v>0</v>
      </c>
    </row>
    <row r="107" spans="1:18" ht="15" customHeight="1" x14ac:dyDescent="0.25">
      <c r="A107" s="37" t="s">
        <v>172</v>
      </c>
      <c r="B107" s="12" t="s">
        <v>348</v>
      </c>
      <c r="C107" s="15" t="s">
        <v>24</v>
      </c>
      <c r="D107" s="16">
        <f>E107+G107</f>
        <v>31</v>
      </c>
      <c r="E107" s="42">
        <v>31</v>
      </c>
      <c r="F107" s="42"/>
      <c r="G107" s="42"/>
      <c r="H107" s="10">
        <f t="shared" ref="H107" si="75">I107+K107</f>
        <v>-4.0999999999999996</v>
      </c>
      <c r="I107" s="10">
        <v>-4.0999999999999996</v>
      </c>
      <c r="J107" s="10"/>
      <c r="K107" s="10"/>
      <c r="L107" s="12">
        <f t="shared" ref="L107:L109" si="76">M107+O107</f>
        <v>26.9</v>
      </c>
      <c r="M107" s="12">
        <f t="shared" ref="M107" si="77">E107+I107</f>
        <v>26.9</v>
      </c>
      <c r="N107" s="12">
        <f t="shared" ref="N107" si="78">F107+J107</f>
        <v>0</v>
      </c>
      <c r="O107" s="12">
        <f t="shared" ref="O107" si="79">G107+K107</f>
        <v>0</v>
      </c>
      <c r="R107" s="75">
        <f>'2 pr._pajamos pagal rūšis'!L107-'9 pr._įstaigų pajamos'!L107</f>
        <v>0</v>
      </c>
    </row>
    <row r="108" spans="1:18" ht="15.95" customHeight="1" x14ac:dyDescent="0.25">
      <c r="A108" s="20" t="s">
        <v>173</v>
      </c>
      <c r="B108" s="82" t="s">
        <v>168</v>
      </c>
      <c r="C108" s="83"/>
      <c r="D108" s="84">
        <f t="shared" ref="D108:K108" si="80">SUM(D104:D107)</f>
        <v>395.4</v>
      </c>
      <c r="E108" s="84">
        <f t="shared" si="80"/>
        <v>395.4</v>
      </c>
      <c r="F108" s="84">
        <f t="shared" si="80"/>
        <v>205.5</v>
      </c>
      <c r="G108" s="84">
        <f t="shared" si="80"/>
        <v>0</v>
      </c>
      <c r="H108" s="9">
        <f t="shared" si="80"/>
        <v>-4.0999999999999996</v>
      </c>
      <c r="I108" s="9">
        <f t="shared" si="80"/>
        <v>-4.0999999999999996</v>
      </c>
      <c r="J108" s="9">
        <f t="shared" si="80"/>
        <v>0</v>
      </c>
      <c r="K108" s="9">
        <f t="shared" si="80"/>
        <v>0</v>
      </c>
      <c r="L108" s="21">
        <f t="shared" si="76"/>
        <v>391.29999999999995</v>
      </c>
      <c r="M108" s="85">
        <f>SUM(M104:M107)</f>
        <v>391.29999999999995</v>
      </c>
      <c r="N108" s="85">
        <f>SUM(N104:N107)</f>
        <v>205.5</v>
      </c>
      <c r="O108" s="85">
        <f>SUM(O104:O107)</f>
        <v>0</v>
      </c>
      <c r="R108" s="75">
        <f>'2 pr._pajamos pagal rūšis'!L108-'9 pr._įstaigų pajamos'!L108</f>
        <v>0</v>
      </c>
    </row>
    <row r="109" spans="1:18" ht="15.95" customHeight="1" x14ac:dyDescent="0.25">
      <c r="A109" s="20" t="s">
        <v>174</v>
      </c>
      <c r="B109" s="44" t="s">
        <v>160</v>
      </c>
      <c r="C109" s="45"/>
      <c r="D109" s="46">
        <f t="shared" ref="D109:K109" si="81">D38+D51+D55+D87+D102+D108</f>
        <v>1370.2000000000003</v>
      </c>
      <c r="E109" s="46">
        <f t="shared" si="81"/>
        <v>1358.7000000000003</v>
      </c>
      <c r="F109" s="46">
        <f t="shared" si="81"/>
        <v>279.5</v>
      </c>
      <c r="G109" s="46">
        <f t="shared" si="81"/>
        <v>11.5</v>
      </c>
      <c r="H109" s="47">
        <f>H38+H51+H55+H87+H102+H108</f>
        <v>-214.1</v>
      </c>
      <c r="I109" s="47">
        <f t="shared" si="81"/>
        <v>-216.29999999999998</v>
      </c>
      <c r="J109" s="47">
        <f t="shared" si="81"/>
        <v>-20.399999999999999</v>
      </c>
      <c r="K109" s="47">
        <f t="shared" si="81"/>
        <v>2.1999999999999997</v>
      </c>
      <c r="L109" s="21">
        <f t="shared" si="76"/>
        <v>1156.1000000000001</v>
      </c>
      <c r="M109" s="48">
        <f>M38+M51+M55+M87+M102+M108</f>
        <v>1142.4000000000001</v>
      </c>
      <c r="N109" s="48">
        <f>N38+N51+N55+N87+N102+N108</f>
        <v>259.10000000000002</v>
      </c>
      <c r="O109" s="48">
        <f>O38+O51+O55+O87+O102+O108</f>
        <v>13.7</v>
      </c>
      <c r="R109" s="75">
        <f>'2 pr._pajamos pagal rūšis'!L109-'9 pr._įstaigų pajamos'!L109</f>
        <v>0</v>
      </c>
    </row>
    <row r="110" spans="1:18" x14ac:dyDescent="0.25">
      <c r="A110" s="54"/>
      <c r="B110" s="49"/>
      <c r="C110" s="50"/>
      <c r="D110" s="49"/>
      <c r="E110" s="49"/>
      <c r="F110" s="49"/>
      <c r="G110" s="49"/>
      <c r="H110" s="49"/>
      <c r="I110" s="49"/>
      <c r="J110" s="49"/>
      <c r="K110" s="49"/>
      <c r="L110" s="49"/>
      <c r="M110" s="49"/>
      <c r="N110" s="49"/>
    </row>
    <row r="111" spans="1:18" x14ac:dyDescent="0.25">
      <c r="A111" s="6"/>
      <c r="B111" s="6"/>
      <c r="C111" s="51"/>
      <c r="D111" s="6">
        <v>1370.2</v>
      </c>
      <c r="E111" s="6">
        <v>1358.7</v>
      </c>
      <c r="F111" s="6">
        <v>279.5</v>
      </c>
      <c r="G111" s="6">
        <v>11.5</v>
      </c>
      <c r="H111" s="6"/>
      <c r="I111" s="6"/>
      <c r="J111" s="6"/>
      <c r="K111" s="6"/>
      <c r="L111" s="6"/>
      <c r="M111" s="6"/>
      <c r="N111" s="6"/>
      <c r="P111" s="68" t="s">
        <v>256</v>
      </c>
      <c r="Q111" s="69">
        <f>SUMIF(C26:C106,1,L26:L106)</f>
        <v>30.799999999999997</v>
      </c>
    </row>
    <row r="112" spans="1:18" x14ac:dyDescent="0.25">
      <c r="A112" s="6"/>
      <c r="B112" s="6"/>
      <c r="C112" s="51"/>
      <c r="D112" s="6">
        <f>D111-D109</f>
        <v>0</v>
      </c>
      <c r="E112" s="6">
        <f t="shared" ref="E112:G112" si="82">E111-E109</f>
        <v>0</v>
      </c>
      <c r="F112" s="6">
        <f t="shared" si="82"/>
        <v>0</v>
      </c>
      <c r="G112" s="6">
        <f t="shared" si="82"/>
        <v>0</v>
      </c>
      <c r="H112" s="6"/>
      <c r="I112" s="6"/>
      <c r="J112" s="6"/>
      <c r="K112" s="6"/>
      <c r="L112" s="6"/>
      <c r="M112" s="6"/>
      <c r="N112" s="6"/>
      <c r="O112" s="6"/>
      <c r="P112" s="68" t="s">
        <v>257</v>
      </c>
      <c r="Q112" s="69">
        <f>SUMIF(C26:C106,2,L26:L106)</f>
        <v>0</v>
      </c>
    </row>
    <row r="113" spans="1:17" x14ac:dyDescent="0.25">
      <c r="A113" s="6"/>
      <c r="B113" s="6"/>
      <c r="C113" s="51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P113" s="68" t="s">
        <v>258</v>
      </c>
      <c r="Q113" s="69">
        <f>SUMIF(C26:C106,3,L26:L106)</f>
        <v>1.8</v>
      </c>
    </row>
    <row r="114" spans="1:17" x14ac:dyDescent="0.25">
      <c r="A114" s="6"/>
      <c r="B114" s="6"/>
      <c r="C114" s="51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P114" s="68" t="s">
        <v>259</v>
      </c>
      <c r="Q114" s="69">
        <f>SUMIF(C26:C106,4,L26:L106)</f>
        <v>0</v>
      </c>
    </row>
    <row r="115" spans="1:17" x14ac:dyDescent="0.25">
      <c r="A115" s="6"/>
      <c r="B115" s="6"/>
      <c r="C115" s="51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P115" s="68" t="s">
        <v>262</v>
      </c>
      <c r="Q115" s="69">
        <f>SUMIF(C26:C106,5,L26:L106)</f>
        <v>0</v>
      </c>
    </row>
    <row r="116" spans="1:17" x14ac:dyDescent="0.25">
      <c r="A116" s="6"/>
      <c r="B116" s="6"/>
      <c r="C116" s="51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P116" s="68" t="s">
        <v>260</v>
      </c>
      <c r="Q116" s="69">
        <f>SUMIF(C26:C106,6,L26:L106)</f>
        <v>53.1</v>
      </c>
    </row>
    <row r="117" spans="1:17" x14ac:dyDescent="0.25">
      <c r="A117" s="6"/>
      <c r="B117" s="6"/>
      <c r="C117" s="51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P117" s="68" t="s">
        <v>261</v>
      </c>
      <c r="Q117" s="69">
        <f>SUMIF(C26:C106,7,L26:L106)</f>
        <v>104.5</v>
      </c>
    </row>
    <row r="118" spans="1:17" x14ac:dyDescent="0.25">
      <c r="A118" s="6"/>
      <c r="B118" s="6"/>
      <c r="C118" s="51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P118" s="68" t="s">
        <v>263</v>
      </c>
      <c r="Q118" s="69">
        <f>SUMIF(C26:C106,8,L26:L106)</f>
        <v>33.799999999999997</v>
      </c>
    </row>
    <row r="119" spans="1:17" x14ac:dyDescent="0.25">
      <c r="A119" s="6"/>
      <c r="B119" s="6"/>
      <c r="C119" s="51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P119" s="68" t="s">
        <v>264</v>
      </c>
      <c r="Q119" s="69">
        <f>SUMIF(C26:C106,9,L26:L106)</f>
        <v>540.79999999999995</v>
      </c>
    </row>
    <row r="120" spans="1:17" x14ac:dyDescent="0.25">
      <c r="A120" s="6"/>
      <c r="B120" s="6"/>
      <c r="C120" s="51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P120" s="68" t="s">
        <v>265</v>
      </c>
      <c r="Q120" s="69">
        <f>SUMIF(C26:C107,10,L26:L107)</f>
        <v>391.29999999999995</v>
      </c>
    </row>
    <row r="121" spans="1:17" x14ac:dyDescent="0.25">
      <c r="A121" s="6"/>
      <c r="B121" s="6"/>
      <c r="C121" s="51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P121" s="73" t="s">
        <v>160</v>
      </c>
      <c r="Q121" s="74">
        <f>SUM(Q111:Q120)</f>
        <v>1156.0999999999999</v>
      </c>
    </row>
    <row r="122" spans="1:17" x14ac:dyDescent="0.25">
      <c r="A122" s="6"/>
      <c r="B122" s="6"/>
      <c r="C122" s="51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P122" s="75"/>
      <c r="Q122" s="75">
        <f>Q121-L109</f>
        <v>0</v>
      </c>
    </row>
    <row r="123" spans="1:17" x14ac:dyDescent="0.25">
      <c r="A123" s="6"/>
      <c r="B123" s="6"/>
      <c r="C123" s="51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P123" s="75"/>
      <c r="Q123" s="75"/>
    </row>
    <row r="124" spans="1:17" x14ac:dyDescent="0.25">
      <c r="A124" s="6"/>
      <c r="B124" s="6"/>
      <c r="C124" s="51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P124" s="75"/>
      <c r="Q124" s="75"/>
    </row>
    <row r="125" spans="1:17" x14ac:dyDescent="0.25">
      <c r="A125" s="6"/>
      <c r="B125" s="6"/>
      <c r="C125" s="51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</row>
    <row r="126" spans="1:17" x14ac:dyDescent="0.25">
      <c r="A126" s="6"/>
      <c r="B126" s="6"/>
      <c r="C126" s="51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</row>
    <row r="127" spans="1:17" x14ac:dyDescent="0.25">
      <c r="A127" s="6"/>
      <c r="B127" s="6"/>
      <c r="C127" s="51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</row>
    <row r="128" spans="1:17" x14ac:dyDescent="0.25">
      <c r="A128" s="6"/>
      <c r="B128" s="6"/>
      <c r="C128" s="51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</row>
    <row r="129" spans="1:14" x14ac:dyDescent="0.25">
      <c r="A129" s="6"/>
      <c r="B129" s="6"/>
      <c r="C129" s="51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</row>
    <row r="130" spans="1:14" x14ac:dyDescent="0.25">
      <c r="A130" s="6"/>
      <c r="B130" s="6"/>
      <c r="C130" s="51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</row>
    <row r="131" spans="1:14" x14ac:dyDescent="0.25">
      <c r="A131" s="6"/>
      <c r="B131" s="6"/>
      <c r="C131" s="51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</row>
    <row r="132" spans="1:14" x14ac:dyDescent="0.25">
      <c r="A132" s="6"/>
      <c r="B132" s="6"/>
      <c r="C132" s="51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</row>
    <row r="133" spans="1:14" x14ac:dyDescent="0.25">
      <c r="A133" s="6"/>
      <c r="B133" s="6"/>
      <c r="C133" s="51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</row>
    <row r="134" spans="1:14" x14ac:dyDescent="0.25">
      <c r="A134" s="6"/>
      <c r="B134" s="6"/>
      <c r="C134" s="51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</row>
    <row r="135" spans="1:14" x14ac:dyDescent="0.25">
      <c r="A135" s="6"/>
      <c r="B135" s="6"/>
      <c r="C135" s="51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</row>
    <row r="136" spans="1:14" x14ac:dyDescent="0.25">
      <c r="A136" s="6"/>
      <c r="B136" s="6"/>
      <c r="C136" s="51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</row>
    <row r="137" spans="1:14" x14ac:dyDescent="0.25">
      <c r="A137" s="6"/>
      <c r="B137" s="6"/>
      <c r="C137" s="51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</row>
    <row r="138" spans="1:14" x14ac:dyDescent="0.25">
      <c r="A138" s="6"/>
      <c r="B138" s="6"/>
      <c r="C138" s="51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</row>
    <row r="139" spans="1:14" x14ac:dyDescent="0.25">
      <c r="A139" s="6"/>
      <c r="B139" s="6"/>
      <c r="C139" s="51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</row>
    <row r="140" spans="1:14" x14ac:dyDescent="0.25">
      <c r="A140" s="6"/>
      <c r="B140" s="6"/>
      <c r="C140" s="51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</row>
    <row r="141" spans="1:14" x14ac:dyDescent="0.25">
      <c r="A141" s="6"/>
      <c r="B141" s="6"/>
      <c r="C141" s="51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</row>
    <row r="142" spans="1:14" x14ac:dyDescent="0.25">
      <c r="A142" s="6"/>
      <c r="B142" s="6"/>
      <c r="C142" s="51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</row>
    <row r="143" spans="1:14" x14ac:dyDescent="0.25">
      <c r="A143" s="6"/>
      <c r="B143" s="6"/>
      <c r="C143" s="51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</row>
    <row r="144" spans="1:14" x14ac:dyDescent="0.25">
      <c r="A144" s="6"/>
      <c r="B144" s="6"/>
      <c r="C144" s="51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</row>
    <row r="145" spans="1:14" x14ac:dyDescent="0.25">
      <c r="A145" s="6"/>
      <c r="B145" s="6"/>
      <c r="C145" s="51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</row>
    <row r="146" spans="1:14" x14ac:dyDescent="0.25">
      <c r="A146" s="6"/>
      <c r="B146" s="6"/>
      <c r="C146" s="51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</row>
    <row r="147" spans="1:14" x14ac:dyDescent="0.25">
      <c r="A147" s="6"/>
      <c r="B147" s="6"/>
      <c r="C147" s="51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</row>
    <row r="148" spans="1:14" x14ac:dyDescent="0.25">
      <c r="A148" s="6"/>
      <c r="B148" s="6"/>
      <c r="C148" s="51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</row>
    <row r="149" spans="1:14" x14ac:dyDescent="0.25">
      <c r="A149" s="6"/>
      <c r="B149" s="6"/>
      <c r="C149" s="51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</row>
    <row r="150" spans="1:14" x14ac:dyDescent="0.25">
      <c r="A150" s="6"/>
      <c r="B150" s="6"/>
      <c r="C150" s="51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</row>
    <row r="151" spans="1:14" x14ac:dyDescent="0.25">
      <c r="A151" s="6"/>
      <c r="B151" s="6"/>
      <c r="C151" s="51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</row>
    <row r="152" spans="1:14" x14ac:dyDescent="0.25">
      <c r="A152" s="6"/>
      <c r="B152" s="6"/>
      <c r="C152" s="51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</row>
    <row r="153" spans="1:14" x14ac:dyDescent="0.25">
      <c r="A153" s="6"/>
      <c r="B153" s="6"/>
      <c r="C153" s="51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</row>
    <row r="154" spans="1:14" x14ac:dyDescent="0.25">
      <c r="A154" s="6"/>
      <c r="B154" s="6"/>
      <c r="C154" s="51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</row>
    <row r="155" spans="1:14" x14ac:dyDescent="0.25">
      <c r="A155" s="6"/>
      <c r="B155" s="6"/>
      <c r="C155" s="51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</row>
    <row r="156" spans="1:14" x14ac:dyDescent="0.25">
      <c r="A156" s="6"/>
      <c r="B156" s="6"/>
      <c r="C156" s="51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</row>
    <row r="157" spans="1:14" x14ac:dyDescent="0.25">
      <c r="A157" s="6"/>
      <c r="B157" s="6"/>
      <c r="C157" s="51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</row>
    <row r="158" spans="1:14" x14ac:dyDescent="0.25">
      <c r="A158" s="6"/>
      <c r="B158" s="6"/>
      <c r="C158" s="51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</row>
    <row r="159" spans="1:14" x14ac:dyDescent="0.25">
      <c r="A159" s="6"/>
      <c r="B159" s="6"/>
      <c r="C159" s="51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</row>
    <row r="160" spans="1:14" x14ac:dyDescent="0.25">
      <c r="A160" s="6"/>
      <c r="B160" s="6"/>
      <c r="C160" s="51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</row>
    <row r="161" spans="1:14" x14ac:dyDescent="0.25">
      <c r="A161" s="6"/>
      <c r="B161" s="6"/>
      <c r="C161" s="51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</row>
    <row r="162" spans="1:14" x14ac:dyDescent="0.25">
      <c r="A162" s="6"/>
      <c r="B162" s="6"/>
      <c r="C162" s="51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</row>
    <row r="163" spans="1:14" x14ac:dyDescent="0.25">
      <c r="A163" s="6"/>
      <c r="B163" s="6"/>
      <c r="C163" s="51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</row>
    <row r="164" spans="1:14" x14ac:dyDescent="0.25">
      <c r="A164" s="6"/>
      <c r="B164" s="6"/>
      <c r="C164" s="51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</row>
    <row r="165" spans="1:14" x14ac:dyDescent="0.25">
      <c r="A165" s="6"/>
      <c r="B165" s="6"/>
      <c r="C165" s="51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</row>
    <row r="166" spans="1:14" x14ac:dyDescent="0.25">
      <c r="A166" s="6"/>
      <c r="B166" s="6"/>
      <c r="C166" s="51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</row>
    <row r="167" spans="1:14" x14ac:dyDescent="0.25">
      <c r="A167" s="6"/>
      <c r="B167" s="6"/>
      <c r="C167" s="51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</row>
    <row r="168" spans="1:14" x14ac:dyDescent="0.25">
      <c r="A168" s="6"/>
      <c r="B168" s="6"/>
      <c r="C168" s="51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</row>
    <row r="169" spans="1:14" x14ac:dyDescent="0.25">
      <c r="A169" s="6"/>
      <c r="B169" s="6"/>
      <c r="C169" s="51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</row>
    <row r="170" spans="1:14" x14ac:dyDescent="0.25">
      <c r="A170" s="6"/>
      <c r="B170" s="6"/>
      <c r="C170" s="51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</row>
    <row r="171" spans="1:14" x14ac:dyDescent="0.25">
      <c r="A171" s="6"/>
      <c r="B171" s="6"/>
      <c r="C171" s="51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</row>
    <row r="172" spans="1:14" x14ac:dyDescent="0.25">
      <c r="A172" s="6"/>
      <c r="B172" s="6"/>
      <c r="C172" s="51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</row>
    <row r="173" spans="1:14" x14ac:dyDescent="0.25">
      <c r="A173" s="6"/>
      <c r="B173" s="6"/>
      <c r="C173" s="51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</row>
    <row r="174" spans="1:14" x14ac:dyDescent="0.25">
      <c r="A174" s="6"/>
      <c r="B174" s="6"/>
      <c r="C174" s="51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</row>
    <row r="175" spans="1:14" x14ac:dyDescent="0.25">
      <c r="A175" s="6"/>
      <c r="B175" s="6"/>
      <c r="C175" s="51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</row>
    <row r="176" spans="1:14" x14ac:dyDescent="0.25">
      <c r="A176" s="6"/>
      <c r="B176" s="6"/>
      <c r="C176" s="51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</row>
    <row r="177" spans="1:14" x14ac:dyDescent="0.25">
      <c r="A177" s="6"/>
      <c r="B177" s="6"/>
      <c r="C177" s="51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</row>
    <row r="178" spans="1:14" x14ac:dyDescent="0.25">
      <c r="A178" s="6"/>
      <c r="B178" s="6"/>
      <c r="C178" s="51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</row>
    <row r="179" spans="1:14" x14ac:dyDescent="0.25">
      <c r="A179" s="6"/>
      <c r="B179" s="6"/>
      <c r="C179" s="51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</row>
    <row r="180" spans="1:14" x14ac:dyDescent="0.25">
      <c r="A180" s="6"/>
      <c r="B180" s="6"/>
      <c r="C180" s="51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</row>
    <row r="181" spans="1:14" x14ac:dyDescent="0.25">
      <c r="A181" s="6"/>
      <c r="B181" s="6"/>
      <c r="C181" s="51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</row>
    <row r="182" spans="1:14" x14ac:dyDescent="0.25">
      <c r="A182" s="6"/>
      <c r="B182" s="6"/>
      <c r="C182" s="51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</row>
    <row r="183" spans="1:14" x14ac:dyDescent="0.25">
      <c r="A183" s="6"/>
      <c r="B183" s="6"/>
      <c r="C183" s="51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</row>
    <row r="184" spans="1:14" x14ac:dyDescent="0.25">
      <c r="A184" s="6"/>
      <c r="B184" s="6"/>
      <c r="C184" s="51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</row>
    <row r="185" spans="1:14" x14ac:dyDescent="0.25">
      <c r="A185" s="6"/>
      <c r="B185" s="6"/>
      <c r="C185" s="51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</row>
    <row r="186" spans="1:14" x14ac:dyDescent="0.25">
      <c r="A186" s="6"/>
      <c r="B186" s="6"/>
      <c r="C186" s="51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</row>
    <row r="187" spans="1:14" x14ac:dyDescent="0.25">
      <c r="A187" s="6"/>
      <c r="B187" s="6"/>
      <c r="C187" s="51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</row>
    <row r="188" spans="1:14" x14ac:dyDescent="0.25">
      <c r="A188" s="6"/>
      <c r="B188" s="6"/>
      <c r="C188" s="51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</row>
    <row r="189" spans="1:14" x14ac:dyDescent="0.25">
      <c r="A189" s="6"/>
      <c r="B189" s="6"/>
      <c r="C189" s="51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</row>
    <row r="190" spans="1:14" x14ac:dyDescent="0.25">
      <c r="A190" s="6"/>
      <c r="B190" s="6"/>
      <c r="C190" s="51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</row>
    <row r="191" spans="1:14" x14ac:dyDescent="0.25">
      <c r="A191" s="6"/>
      <c r="B191" s="6"/>
      <c r="C191" s="51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</row>
    <row r="192" spans="1:14" x14ac:dyDescent="0.25">
      <c r="A192" s="6"/>
      <c r="B192" s="6"/>
      <c r="C192" s="51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</row>
    <row r="193" spans="1:14" x14ac:dyDescent="0.25">
      <c r="A193" s="6"/>
      <c r="B193" s="6"/>
      <c r="C193" s="51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</row>
    <row r="194" spans="1:14" x14ac:dyDescent="0.25">
      <c r="A194" s="6"/>
      <c r="B194" s="6"/>
      <c r="C194" s="51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</row>
    <row r="195" spans="1:14" x14ac:dyDescent="0.25">
      <c r="A195" s="6"/>
      <c r="B195" s="6"/>
      <c r="C195" s="51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</row>
    <row r="196" spans="1:14" x14ac:dyDescent="0.25">
      <c r="A196" s="6"/>
      <c r="B196" s="6"/>
      <c r="C196" s="51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</row>
    <row r="197" spans="1:14" x14ac:dyDescent="0.25">
      <c r="A197" s="6"/>
      <c r="B197" s="6"/>
      <c r="C197" s="51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</row>
    <row r="198" spans="1:14" x14ac:dyDescent="0.25">
      <c r="A198" s="6"/>
      <c r="B198" s="6"/>
      <c r="C198" s="51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</row>
    <row r="199" spans="1:14" x14ac:dyDescent="0.25">
      <c r="A199" s="6"/>
      <c r="B199" s="6"/>
      <c r="C199" s="51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</row>
    <row r="200" spans="1:14" x14ac:dyDescent="0.25">
      <c r="A200" s="6"/>
      <c r="B200" s="6"/>
      <c r="C200" s="51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</row>
    <row r="201" spans="1:14" x14ac:dyDescent="0.25">
      <c r="A201" s="6"/>
      <c r="B201" s="6"/>
      <c r="C201" s="51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</row>
    <row r="202" spans="1:14" x14ac:dyDescent="0.25">
      <c r="A202" s="6"/>
      <c r="B202" s="6"/>
      <c r="C202" s="51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</row>
    <row r="203" spans="1:14" x14ac:dyDescent="0.25">
      <c r="A203" s="6"/>
      <c r="B203" s="6"/>
      <c r="C203" s="51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</row>
    <row r="204" spans="1:14" x14ac:dyDescent="0.25">
      <c r="A204" s="6"/>
      <c r="B204" s="6"/>
      <c r="C204" s="51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</row>
    <row r="205" spans="1:14" x14ac:dyDescent="0.25">
      <c r="A205" s="6"/>
      <c r="B205" s="6"/>
      <c r="C205" s="51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</row>
    <row r="206" spans="1:14" x14ac:dyDescent="0.25">
      <c r="A206" s="6"/>
      <c r="B206" s="6"/>
      <c r="C206" s="51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</row>
    <row r="207" spans="1:14" x14ac:dyDescent="0.25">
      <c r="A207" s="6"/>
      <c r="B207" s="6"/>
      <c r="C207" s="51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</row>
    <row r="208" spans="1:14" x14ac:dyDescent="0.25">
      <c r="B208" s="6"/>
      <c r="C208" s="51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</row>
    <row r="209" spans="3:3" x14ac:dyDescent="0.25">
      <c r="C209" s="52"/>
    </row>
    <row r="210" spans="3:3" x14ac:dyDescent="0.25">
      <c r="C210" s="52"/>
    </row>
    <row r="211" spans="3:3" x14ac:dyDescent="0.25">
      <c r="C211" s="52"/>
    </row>
    <row r="212" spans="3:3" x14ac:dyDescent="0.25">
      <c r="C212" s="52"/>
    </row>
    <row r="213" spans="3:3" x14ac:dyDescent="0.25">
      <c r="C213" s="52"/>
    </row>
    <row r="214" spans="3:3" x14ac:dyDescent="0.25">
      <c r="C214" s="52"/>
    </row>
    <row r="215" spans="3:3" x14ac:dyDescent="0.25">
      <c r="C215" s="52"/>
    </row>
    <row r="216" spans="3:3" x14ac:dyDescent="0.25">
      <c r="C216" s="52"/>
    </row>
    <row r="217" spans="3:3" x14ac:dyDescent="0.25">
      <c r="C217" s="52"/>
    </row>
    <row r="218" spans="3:3" x14ac:dyDescent="0.25">
      <c r="C218" s="52"/>
    </row>
    <row r="219" spans="3:3" x14ac:dyDescent="0.25">
      <c r="C219" s="52"/>
    </row>
    <row r="220" spans="3:3" x14ac:dyDescent="0.25">
      <c r="C220" s="52"/>
    </row>
    <row r="221" spans="3:3" x14ac:dyDescent="0.25">
      <c r="C221" s="52"/>
    </row>
    <row r="222" spans="3:3" x14ac:dyDescent="0.25">
      <c r="C222" s="52"/>
    </row>
    <row r="223" spans="3:3" x14ac:dyDescent="0.25">
      <c r="C223" s="52"/>
    </row>
    <row r="224" spans="3:3" x14ac:dyDescent="0.25">
      <c r="C224" s="52"/>
    </row>
    <row r="225" spans="3:3" x14ac:dyDescent="0.25">
      <c r="C225" s="52"/>
    </row>
    <row r="226" spans="3:3" x14ac:dyDescent="0.25">
      <c r="C226" s="52"/>
    </row>
    <row r="227" spans="3:3" x14ac:dyDescent="0.25">
      <c r="C227" s="52"/>
    </row>
    <row r="228" spans="3:3" x14ac:dyDescent="0.25">
      <c r="C228" s="52"/>
    </row>
    <row r="229" spans="3:3" x14ac:dyDescent="0.25">
      <c r="C229" s="52"/>
    </row>
    <row r="230" spans="3:3" x14ac:dyDescent="0.25">
      <c r="C230" s="52"/>
    </row>
    <row r="231" spans="3:3" x14ac:dyDescent="0.25">
      <c r="C231" s="52"/>
    </row>
    <row r="232" spans="3:3" x14ac:dyDescent="0.25">
      <c r="C232" s="52"/>
    </row>
    <row r="233" spans="3:3" x14ac:dyDescent="0.25">
      <c r="C233" s="52"/>
    </row>
    <row r="234" spans="3:3" x14ac:dyDescent="0.25">
      <c r="C234" s="52"/>
    </row>
    <row r="235" spans="3:3" x14ac:dyDescent="0.25">
      <c r="C235" s="52"/>
    </row>
    <row r="236" spans="3:3" x14ac:dyDescent="0.25">
      <c r="C236" s="52"/>
    </row>
    <row r="237" spans="3:3" x14ac:dyDescent="0.25">
      <c r="C237" s="52"/>
    </row>
    <row r="238" spans="3:3" x14ac:dyDescent="0.25">
      <c r="C238" s="52"/>
    </row>
    <row r="239" spans="3:3" x14ac:dyDescent="0.25">
      <c r="C239" s="52"/>
    </row>
    <row r="240" spans="3:3" x14ac:dyDescent="0.25">
      <c r="C240" s="52"/>
    </row>
    <row r="241" spans="3:3" x14ac:dyDescent="0.25">
      <c r="C241" s="52"/>
    </row>
    <row r="242" spans="3:3" x14ac:dyDescent="0.25">
      <c r="C242" s="52"/>
    </row>
    <row r="243" spans="3:3" x14ac:dyDescent="0.25">
      <c r="C243" s="52"/>
    </row>
    <row r="244" spans="3:3" x14ac:dyDescent="0.25">
      <c r="C244" s="52"/>
    </row>
    <row r="245" spans="3:3" x14ac:dyDescent="0.25">
      <c r="C245" s="52"/>
    </row>
    <row r="246" spans="3:3" x14ac:dyDescent="0.25">
      <c r="C246" s="52"/>
    </row>
    <row r="247" spans="3:3" x14ac:dyDescent="0.25">
      <c r="C247" s="52"/>
    </row>
    <row r="248" spans="3:3" x14ac:dyDescent="0.25">
      <c r="C248" s="52"/>
    </row>
    <row r="249" spans="3:3" x14ac:dyDescent="0.25">
      <c r="C249" s="52"/>
    </row>
    <row r="250" spans="3:3" x14ac:dyDescent="0.25">
      <c r="C250" s="52"/>
    </row>
    <row r="251" spans="3:3" x14ac:dyDescent="0.25">
      <c r="C251" s="52"/>
    </row>
    <row r="252" spans="3:3" x14ac:dyDescent="0.25">
      <c r="C252" s="52"/>
    </row>
    <row r="253" spans="3:3" x14ac:dyDescent="0.25">
      <c r="C253" s="52"/>
    </row>
    <row r="254" spans="3:3" x14ac:dyDescent="0.25">
      <c r="C254" s="52"/>
    </row>
    <row r="255" spans="3:3" x14ac:dyDescent="0.25">
      <c r="C255" s="52"/>
    </row>
    <row r="256" spans="3:3" x14ac:dyDescent="0.25">
      <c r="C256" s="52"/>
    </row>
    <row r="257" spans="3:3" x14ac:dyDescent="0.25">
      <c r="C257" s="52"/>
    </row>
    <row r="258" spans="3:3" x14ac:dyDescent="0.25">
      <c r="C258" s="52"/>
    </row>
    <row r="259" spans="3:3" x14ac:dyDescent="0.25">
      <c r="C259" s="52"/>
    </row>
    <row r="260" spans="3:3" x14ac:dyDescent="0.25">
      <c r="C260" s="52"/>
    </row>
    <row r="261" spans="3:3" x14ac:dyDescent="0.25">
      <c r="C261" s="52"/>
    </row>
    <row r="262" spans="3:3" x14ac:dyDescent="0.25">
      <c r="C262" s="52"/>
    </row>
    <row r="263" spans="3:3" x14ac:dyDescent="0.25">
      <c r="C263" s="52"/>
    </row>
    <row r="264" spans="3:3" x14ac:dyDescent="0.25">
      <c r="C264" s="52"/>
    </row>
    <row r="265" spans="3:3" x14ac:dyDescent="0.25">
      <c r="C265" s="52"/>
    </row>
    <row r="266" spans="3:3" x14ac:dyDescent="0.25">
      <c r="C266" s="52"/>
    </row>
    <row r="267" spans="3:3" x14ac:dyDescent="0.25">
      <c r="C267" s="52"/>
    </row>
    <row r="268" spans="3:3" x14ac:dyDescent="0.25">
      <c r="C268" s="52"/>
    </row>
    <row r="269" spans="3:3" x14ac:dyDescent="0.25">
      <c r="C269" s="52"/>
    </row>
    <row r="270" spans="3:3" x14ac:dyDescent="0.25">
      <c r="C270" s="52"/>
    </row>
    <row r="271" spans="3:3" x14ac:dyDescent="0.25">
      <c r="C271" s="52"/>
    </row>
    <row r="272" spans="3:3" x14ac:dyDescent="0.25">
      <c r="C272" s="52"/>
    </row>
    <row r="273" spans="3:3" x14ac:dyDescent="0.25">
      <c r="C273" s="52"/>
    </row>
    <row r="274" spans="3:3" x14ac:dyDescent="0.25">
      <c r="C274" s="52"/>
    </row>
    <row r="275" spans="3:3" x14ac:dyDescent="0.25">
      <c r="C275" s="52"/>
    </row>
    <row r="276" spans="3:3" x14ac:dyDescent="0.25">
      <c r="C276" s="52"/>
    </row>
    <row r="277" spans="3:3" x14ac:dyDescent="0.25">
      <c r="C277" s="52"/>
    </row>
    <row r="278" spans="3:3" x14ac:dyDescent="0.25">
      <c r="C278" s="52"/>
    </row>
    <row r="279" spans="3:3" x14ac:dyDescent="0.25">
      <c r="C279" s="52"/>
    </row>
    <row r="280" spans="3:3" x14ac:dyDescent="0.25">
      <c r="C280" s="52"/>
    </row>
    <row r="281" spans="3:3" x14ac:dyDescent="0.25">
      <c r="C281" s="52"/>
    </row>
    <row r="282" spans="3:3" x14ac:dyDescent="0.25">
      <c r="C282" s="52"/>
    </row>
    <row r="283" spans="3:3" x14ac:dyDescent="0.25">
      <c r="C283" s="52"/>
    </row>
    <row r="284" spans="3:3" x14ac:dyDescent="0.25">
      <c r="C284" s="52"/>
    </row>
    <row r="285" spans="3:3" x14ac:dyDescent="0.25">
      <c r="C285" s="52"/>
    </row>
    <row r="286" spans="3:3" x14ac:dyDescent="0.25">
      <c r="C286" s="52"/>
    </row>
    <row r="287" spans="3:3" x14ac:dyDescent="0.25">
      <c r="C287" s="52"/>
    </row>
    <row r="288" spans="3:3" x14ac:dyDescent="0.25">
      <c r="C288" s="52"/>
    </row>
    <row r="289" spans="3:3" x14ac:dyDescent="0.25">
      <c r="C289" s="52"/>
    </row>
    <row r="290" spans="3:3" x14ac:dyDescent="0.25">
      <c r="C290" s="52"/>
    </row>
    <row r="291" spans="3:3" x14ac:dyDescent="0.25">
      <c r="C291" s="52"/>
    </row>
    <row r="292" spans="3:3" x14ac:dyDescent="0.25">
      <c r="C292" s="52"/>
    </row>
    <row r="293" spans="3:3" x14ac:dyDescent="0.25">
      <c r="C293" s="52"/>
    </row>
    <row r="294" spans="3:3" x14ac:dyDescent="0.25">
      <c r="C294" s="52"/>
    </row>
    <row r="295" spans="3:3" x14ac:dyDescent="0.25">
      <c r="C295" s="52"/>
    </row>
    <row r="296" spans="3:3" x14ac:dyDescent="0.25">
      <c r="C296" s="52"/>
    </row>
    <row r="297" spans="3:3" x14ac:dyDescent="0.25">
      <c r="C297" s="52"/>
    </row>
    <row r="298" spans="3:3" x14ac:dyDescent="0.25">
      <c r="C298" s="52"/>
    </row>
    <row r="299" spans="3:3" x14ac:dyDescent="0.25">
      <c r="C299" s="52"/>
    </row>
    <row r="300" spans="3:3" x14ac:dyDescent="0.25">
      <c r="C300" s="52"/>
    </row>
    <row r="301" spans="3:3" x14ac:dyDescent="0.25">
      <c r="C301" s="52"/>
    </row>
    <row r="302" spans="3:3" x14ac:dyDescent="0.25">
      <c r="C302" s="52"/>
    </row>
    <row r="303" spans="3:3" x14ac:dyDescent="0.25">
      <c r="C303" s="52"/>
    </row>
    <row r="304" spans="3:3" x14ac:dyDescent="0.25">
      <c r="C304" s="52"/>
    </row>
    <row r="305" spans="3:3" x14ac:dyDescent="0.25">
      <c r="C305" s="52"/>
    </row>
    <row r="306" spans="3:3" x14ac:dyDescent="0.25">
      <c r="C306" s="52"/>
    </row>
    <row r="307" spans="3:3" x14ac:dyDescent="0.25">
      <c r="C307" s="52"/>
    </row>
    <row r="308" spans="3:3" x14ac:dyDescent="0.25">
      <c r="C308" s="52"/>
    </row>
    <row r="309" spans="3:3" x14ac:dyDescent="0.25">
      <c r="C309" s="52"/>
    </row>
    <row r="310" spans="3:3" x14ac:dyDescent="0.25">
      <c r="C310" s="52"/>
    </row>
    <row r="311" spans="3:3" x14ac:dyDescent="0.25">
      <c r="C311" s="52"/>
    </row>
    <row r="312" spans="3:3" x14ac:dyDescent="0.25">
      <c r="C312" s="52"/>
    </row>
    <row r="313" spans="3:3" x14ac:dyDescent="0.25">
      <c r="C313" s="52"/>
    </row>
    <row r="314" spans="3:3" x14ac:dyDescent="0.25">
      <c r="C314" s="52"/>
    </row>
    <row r="315" spans="3:3" x14ac:dyDescent="0.25">
      <c r="C315" s="52"/>
    </row>
    <row r="316" spans="3:3" x14ac:dyDescent="0.25">
      <c r="C316" s="52"/>
    </row>
    <row r="317" spans="3:3" x14ac:dyDescent="0.25">
      <c r="C317" s="52"/>
    </row>
    <row r="318" spans="3:3" x14ac:dyDescent="0.25">
      <c r="C318" s="52"/>
    </row>
    <row r="319" spans="3:3" x14ac:dyDescent="0.25">
      <c r="C319" s="52"/>
    </row>
    <row r="320" spans="3:3" x14ac:dyDescent="0.25">
      <c r="C320" s="52"/>
    </row>
    <row r="321" spans="3:3" x14ac:dyDescent="0.25">
      <c r="C321" s="52"/>
    </row>
    <row r="322" spans="3:3" x14ac:dyDescent="0.25">
      <c r="C322" s="52"/>
    </row>
    <row r="323" spans="3:3" x14ac:dyDescent="0.25">
      <c r="C323" s="52"/>
    </row>
    <row r="324" spans="3:3" x14ac:dyDescent="0.25">
      <c r="C324" s="52"/>
    </row>
    <row r="325" spans="3:3" x14ac:dyDescent="0.25">
      <c r="C325" s="52"/>
    </row>
    <row r="326" spans="3:3" x14ac:dyDescent="0.25">
      <c r="C326" s="52"/>
    </row>
    <row r="327" spans="3:3" x14ac:dyDescent="0.25">
      <c r="C327" s="52"/>
    </row>
    <row r="328" spans="3:3" x14ac:dyDescent="0.25">
      <c r="C328" s="52"/>
    </row>
    <row r="329" spans="3:3" x14ac:dyDescent="0.25">
      <c r="C329" s="52"/>
    </row>
    <row r="330" spans="3:3" x14ac:dyDescent="0.25">
      <c r="C330" s="52"/>
    </row>
    <row r="331" spans="3:3" x14ac:dyDescent="0.25">
      <c r="C331" s="52"/>
    </row>
    <row r="332" spans="3:3" x14ac:dyDescent="0.25">
      <c r="C332" s="52"/>
    </row>
    <row r="333" spans="3:3" x14ac:dyDescent="0.25">
      <c r="C333" s="52"/>
    </row>
    <row r="334" spans="3:3" x14ac:dyDescent="0.25">
      <c r="C334" s="52"/>
    </row>
    <row r="335" spans="3:3" x14ac:dyDescent="0.25">
      <c r="C335" s="52"/>
    </row>
    <row r="336" spans="3:3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  <row r="466" spans="3:3" x14ac:dyDescent="0.25">
      <c r="C466" s="52"/>
    </row>
    <row r="467" spans="3:3" x14ac:dyDescent="0.25">
      <c r="C467" s="52"/>
    </row>
    <row r="468" spans="3:3" x14ac:dyDescent="0.25">
      <c r="C468" s="52"/>
    </row>
    <row r="469" spans="3:3" x14ac:dyDescent="0.25">
      <c r="C469" s="52"/>
    </row>
    <row r="470" spans="3:3" x14ac:dyDescent="0.25">
      <c r="C470" s="52"/>
    </row>
    <row r="471" spans="3:3" x14ac:dyDescent="0.25">
      <c r="C471" s="52"/>
    </row>
    <row r="472" spans="3:3" x14ac:dyDescent="0.25">
      <c r="C472" s="52"/>
    </row>
    <row r="473" spans="3:3" x14ac:dyDescent="0.25">
      <c r="C473" s="52"/>
    </row>
    <row r="474" spans="3:3" x14ac:dyDescent="0.25">
      <c r="C474" s="52"/>
    </row>
    <row r="475" spans="3:3" x14ac:dyDescent="0.25">
      <c r="C475" s="52"/>
    </row>
    <row r="476" spans="3:3" x14ac:dyDescent="0.25">
      <c r="C476" s="52"/>
    </row>
    <row r="477" spans="3:3" x14ac:dyDescent="0.25">
      <c r="C477" s="52"/>
    </row>
    <row r="478" spans="3:3" x14ac:dyDescent="0.25">
      <c r="C478" s="52"/>
    </row>
    <row r="479" spans="3:3" x14ac:dyDescent="0.25">
      <c r="C479" s="52"/>
    </row>
    <row r="480" spans="3:3" x14ac:dyDescent="0.25">
      <c r="C480" s="52"/>
    </row>
    <row r="481" spans="3:3" x14ac:dyDescent="0.25">
      <c r="C481" s="52"/>
    </row>
    <row r="482" spans="3:3" x14ac:dyDescent="0.25">
      <c r="C482" s="52"/>
    </row>
    <row r="483" spans="3:3" x14ac:dyDescent="0.25">
      <c r="C483" s="52"/>
    </row>
    <row r="484" spans="3:3" x14ac:dyDescent="0.25">
      <c r="C484" s="52"/>
    </row>
    <row r="485" spans="3:3" x14ac:dyDescent="0.25">
      <c r="C485" s="52"/>
    </row>
    <row r="486" spans="3:3" x14ac:dyDescent="0.25">
      <c r="C486" s="52"/>
    </row>
    <row r="487" spans="3:3" x14ac:dyDescent="0.25">
      <c r="C487" s="52"/>
    </row>
    <row r="488" spans="3:3" x14ac:dyDescent="0.25">
      <c r="C488" s="52"/>
    </row>
    <row r="489" spans="3:3" x14ac:dyDescent="0.25">
      <c r="C489" s="52"/>
    </row>
    <row r="490" spans="3:3" x14ac:dyDescent="0.25">
      <c r="C490" s="52"/>
    </row>
    <row r="491" spans="3:3" x14ac:dyDescent="0.25">
      <c r="C491" s="52"/>
    </row>
    <row r="492" spans="3:3" x14ac:dyDescent="0.25">
      <c r="C492" s="52"/>
    </row>
    <row r="493" spans="3:3" x14ac:dyDescent="0.25">
      <c r="C493" s="52"/>
    </row>
    <row r="494" spans="3:3" x14ac:dyDescent="0.25">
      <c r="C494" s="52"/>
    </row>
    <row r="495" spans="3:3" x14ac:dyDescent="0.25">
      <c r="C495" s="52"/>
    </row>
    <row r="496" spans="3:3" x14ac:dyDescent="0.25">
      <c r="C496" s="52"/>
    </row>
    <row r="497" spans="3:3" x14ac:dyDescent="0.25">
      <c r="C497" s="52"/>
    </row>
    <row r="498" spans="3:3" x14ac:dyDescent="0.25">
      <c r="C498" s="52"/>
    </row>
    <row r="499" spans="3:3" x14ac:dyDescent="0.25">
      <c r="C499" s="52"/>
    </row>
    <row r="500" spans="3:3" x14ac:dyDescent="0.25">
      <c r="C500" s="52"/>
    </row>
    <row r="501" spans="3:3" x14ac:dyDescent="0.25">
      <c r="C501" s="52"/>
    </row>
    <row r="502" spans="3:3" x14ac:dyDescent="0.25">
      <c r="C502" s="52"/>
    </row>
    <row r="503" spans="3:3" x14ac:dyDescent="0.25">
      <c r="C503" s="52"/>
    </row>
    <row r="504" spans="3:3" x14ac:dyDescent="0.25">
      <c r="C504" s="52"/>
    </row>
    <row r="505" spans="3:3" x14ac:dyDescent="0.25">
      <c r="C505" s="52"/>
    </row>
    <row r="506" spans="3:3" x14ac:dyDescent="0.25">
      <c r="C506" s="52"/>
    </row>
    <row r="507" spans="3:3" x14ac:dyDescent="0.25">
      <c r="C507" s="52"/>
    </row>
    <row r="508" spans="3:3" x14ac:dyDescent="0.25">
      <c r="C508" s="52"/>
    </row>
    <row r="509" spans="3:3" x14ac:dyDescent="0.25">
      <c r="C509" s="52"/>
    </row>
    <row r="510" spans="3:3" x14ac:dyDescent="0.25">
      <c r="C510" s="52"/>
    </row>
    <row r="511" spans="3:3" x14ac:dyDescent="0.25">
      <c r="C511" s="52"/>
    </row>
    <row r="512" spans="3:3" x14ac:dyDescent="0.25">
      <c r="C512" s="52"/>
    </row>
    <row r="513" spans="3:3" x14ac:dyDescent="0.25">
      <c r="C513" s="52"/>
    </row>
    <row r="514" spans="3:3" x14ac:dyDescent="0.25">
      <c r="C514" s="52"/>
    </row>
    <row r="515" spans="3:3" x14ac:dyDescent="0.25">
      <c r="C515" s="52"/>
    </row>
    <row r="516" spans="3:3" x14ac:dyDescent="0.25">
      <c r="C516" s="52"/>
    </row>
    <row r="517" spans="3:3" x14ac:dyDescent="0.25">
      <c r="C517" s="52"/>
    </row>
    <row r="518" spans="3:3" x14ac:dyDescent="0.25">
      <c r="C518" s="52"/>
    </row>
    <row r="519" spans="3:3" x14ac:dyDescent="0.25">
      <c r="C519" s="52"/>
    </row>
    <row r="520" spans="3:3" x14ac:dyDescent="0.25">
      <c r="C520" s="52"/>
    </row>
    <row r="521" spans="3:3" x14ac:dyDescent="0.25">
      <c r="C521" s="52"/>
    </row>
    <row r="522" spans="3:3" x14ac:dyDescent="0.25">
      <c r="C522" s="52"/>
    </row>
    <row r="523" spans="3:3" x14ac:dyDescent="0.25">
      <c r="C523" s="52"/>
    </row>
    <row r="524" spans="3:3" x14ac:dyDescent="0.25">
      <c r="C524" s="52"/>
    </row>
    <row r="525" spans="3:3" x14ac:dyDescent="0.25">
      <c r="C525" s="52"/>
    </row>
    <row r="526" spans="3:3" x14ac:dyDescent="0.25">
      <c r="C526" s="52"/>
    </row>
    <row r="527" spans="3:3" x14ac:dyDescent="0.25">
      <c r="C527" s="52"/>
    </row>
    <row r="528" spans="3:3" x14ac:dyDescent="0.25">
      <c r="C528" s="52"/>
    </row>
    <row r="529" spans="3:3" x14ac:dyDescent="0.25">
      <c r="C529" s="52"/>
    </row>
    <row r="530" spans="3:3" x14ac:dyDescent="0.25">
      <c r="C530" s="52"/>
    </row>
    <row r="531" spans="3:3" x14ac:dyDescent="0.25">
      <c r="C531" s="52"/>
    </row>
    <row r="532" spans="3:3" x14ac:dyDescent="0.25">
      <c r="C532" s="52"/>
    </row>
    <row r="533" spans="3:3" x14ac:dyDescent="0.25">
      <c r="C533" s="52"/>
    </row>
    <row r="534" spans="3:3" x14ac:dyDescent="0.25">
      <c r="C534" s="52"/>
    </row>
    <row r="535" spans="3:3" x14ac:dyDescent="0.25">
      <c r="C535" s="52"/>
    </row>
    <row r="536" spans="3:3" x14ac:dyDescent="0.25">
      <c r="C536" s="52"/>
    </row>
    <row r="537" spans="3:3" x14ac:dyDescent="0.25">
      <c r="C537" s="52"/>
    </row>
  </sheetData>
  <mergeCells count="40">
    <mergeCell ref="B1:O1"/>
    <mergeCell ref="B2:O2"/>
    <mergeCell ref="B3:O3"/>
    <mergeCell ref="B4:O4"/>
    <mergeCell ref="B5:O5"/>
    <mergeCell ref="B6:O6"/>
    <mergeCell ref="L22:L24"/>
    <mergeCell ref="M22:O22"/>
    <mergeCell ref="B9:O9"/>
    <mergeCell ref="B10:O10"/>
    <mergeCell ref="B11:O11"/>
    <mergeCell ref="B12:O12"/>
    <mergeCell ref="B13:O13"/>
    <mergeCell ref="B14:O14"/>
    <mergeCell ref="B15:O15"/>
    <mergeCell ref="B16:O16"/>
    <mergeCell ref="B7:O7"/>
    <mergeCell ref="B8:O8"/>
    <mergeCell ref="G23:G24"/>
    <mergeCell ref="I22:K22"/>
    <mergeCell ref="A22:A24"/>
    <mergeCell ref="B22:B24"/>
    <mergeCell ref="A20:O20"/>
    <mergeCell ref="C22:C24"/>
    <mergeCell ref="B17:O17"/>
    <mergeCell ref="B18:O18"/>
    <mergeCell ref="B103:O103"/>
    <mergeCell ref="B52:O52"/>
    <mergeCell ref="B56:O56"/>
    <mergeCell ref="B88:O88"/>
    <mergeCell ref="E22:G22"/>
    <mergeCell ref="K23:K24"/>
    <mergeCell ref="M23:N23"/>
    <mergeCell ref="I23:J23"/>
    <mergeCell ref="B25:O25"/>
    <mergeCell ref="B39:O39"/>
    <mergeCell ref="E23:F23"/>
    <mergeCell ref="O23:O24"/>
    <mergeCell ref="H22:H24"/>
    <mergeCell ref="D22:D24"/>
  </mergeCells>
  <pageMargins left="1.1811023622047245" right="0.39370078740157483" top="0.78740157480314965" bottom="0.59055118110236227" header="0.31496062992125984" footer="0.31496062992125984"/>
  <pageSetup paperSize="9" scale="98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12</vt:i4>
      </vt:variant>
      <vt:variant>
        <vt:lpstr>Įvardinti diapazonai</vt:lpstr>
      </vt:variant>
      <vt:variant>
        <vt:i4>6</vt:i4>
      </vt:variant>
    </vt:vector>
  </HeadingPairs>
  <TitlesOfParts>
    <vt:vector size="18" baseType="lpstr">
      <vt:lpstr>1 pr._pajamos</vt:lpstr>
      <vt:lpstr>2 pr._pajamos pagal rūšis</vt:lpstr>
      <vt:lpstr>3 pr._asignavimų suvestinė</vt:lpstr>
      <vt:lpstr>4 pr._savarankiškosios f-jos</vt:lpstr>
      <vt:lpstr>5 pr._valstybinės f-jos</vt:lpstr>
      <vt:lpstr>6 pr._ugdymo reikmės</vt:lpstr>
      <vt:lpstr>7 pr._kita dotacija</vt:lpstr>
      <vt:lpstr>8 pr._aplinkos apsaugos s. p.</vt:lpstr>
      <vt:lpstr>9 pr._įstaigų pajamos</vt:lpstr>
      <vt:lpstr>10 pr._skolintos lėšos</vt:lpstr>
      <vt:lpstr>11 pr._nepanaudotos lėšos</vt:lpstr>
      <vt:lpstr>12 pr._suvestinė pagal progr.</vt:lpstr>
      <vt:lpstr>'1 pr._pajamos'!Print_Titles</vt:lpstr>
      <vt:lpstr>'2 pr._pajamos pagal rūšis'!Print_Titles</vt:lpstr>
      <vt:lpstr>'3 pr._asignavimų suvestinė'!Print_Titles</vt:lpstr>
      <vt:lpstr>'4 pr._savarankiškosios f-jos'!Print_Titles</vt:lpstr>
      <vt:lpstr>'7 pr._kita dotacija'!Print_Titles</vt:lpstr>
      <vt:lpstr>'9 pr._įstaigų pajamos'!Print_Titles</vt:lpstr>
    </vt:vector>
  </TitlesOfParts>
  <Company>TELSIU RAJONO SAVIVALDYBE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Vartotojas</cp:lastModifiedBy>
  <cp:lastPrinted>2020-12-16T13:40:00Z</cp:lastPrinted>
  <dcterms:created xsi:type="dcterms:W3CDTF">2007-01-10T08:42:24Z</dcterms:created>
  <dcterms:modified xsi:type="dcterms:W3CDTF">2020-12-30T08:11:15Z</dcterms:modified>
</cp:coreProperties>
</file>